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2600" windowHeight="11625" firstSheet="4" activeTab="5"/>
  </bookViews>
  <sheets>
    <sheet name="App.2-BA1 Fix Asset Cont CGAAP" sheetId="1" state="hidden" r:id="rId1"/>
    <sheet name="App.2-BA2 Fix Asset Cont MIFRS" sheetId="2" state="hidden" r:id="rId2"/>
    <sheet name="App.2-CL MIFRS depexp 2014" sheetId="3" state="hidden" r:id="rId3"/>
    <sheet name="App.2-CM MIFRS depexp 2015" sheetId="4" state="hidden" r:id="rId4"/>
    <sheet name="App.2-CR CGAAP depexp 2012" sheetId="5" r:id="rId5"/>
    <sheet name="App.2-CS CGAAP depexp 2013" sheetId="6" r:id="rId6"/>
    <sheet name="App.2-CT New CGAAP 2013" sheetId="7" r:id="rId7"/>
    <sheet name="App.2-CU New CGAAP 2014+15" sheetId="8" r:id="rId8"/>
    <sheet name="App 2-BB Service Life Comp" sheetId="9" state="hidden" r:id="rId9"/>
    <sheet name="App.2-CN_OldCGAAP_DepExp_2012" sheetId="10" state="hidden" r:id="rId10"/>
  </sheets>
  <externalReferences>
    <externalReference r:id="rId11"/>
  </externalReferences>
  <definedNames>
    <definedName name="EBNUMBER">'[1]LDC Info'!$E$16</definedName>
    <definedName name="_xlnm.Print_Area" localSheetId="2">'App.2-CL MIFRS depexp 2014'!$A$152:$O$246</definedName>
    <definedName name="_xlnm.Print_Area" localSheetId="3">'App.2-CM MIFRS depexp 2015'!$A$75:$J$146</definedName>
    <definedName name="_xlnm.Print_Area" localSheetId="4">'App.2-CR CGAAP depexp 2012'!$A$1:$M$86</definedName>
    <definedName name="_xlnm.Print_Area" localSheetId="5">'App.2-CS CGAAP depexp 2013'!$A$1:$L$94</definedName>
    <definedName name="_xlnm.Print_Area" localSheetId="6">'App.2-CT New CGAAP 2013'!$A$1:$O$102</definedName>
    <definedName name="_xlnm.Print_Area" localSheetId="7">'App.2-CU New CGAAP 2014+15'!$A$1:$L$86</definedName>
  </definedNames>
  <calcPr calcId="125725"/>
</workbook>
</file>

<file path=xl/calcChain.xml><?xml version="1.0" encoding="utf-8"?>
<calcChain xmlns="http://schemas.openxmlformats.org/spreadsheetml/2006/main">
  <c r="L76" i="6"/>
  <c r="L7" l="1"/>
  <c r="L5"/>
  <c r="L4"/>
  <c r="L3"/>
  <c r="L2"/>
  <c r="L1"/>
  <c r="K621" i="2"/>
  <c r="I621"/>
  <c r="F621"/>
  <c r="K620"/>
  <c r="J620"/>
  <c r="I620"/>
  <c r="F620"/>
  <c r="E620"/>
  <c r="K533"/>
  <c r="J532"/>
  <c r="J621" s="1"/>
  <c r="I532"/>
  <c r="J531"/>
  <c r="I531"/>
  <c r="L531" s="1"/>
  <c r="E531"/>
  <c r="D531"/>
  <c r="G531" s="1"/>
  <c r="M531" s="1"/>
  <c r="K530"/>
  <c r="J529"/>
  <c r="I529"/>
  <c r="F529"/>
  <c r="D529"/>
  <c r="J528"/>
  <c r="I528"/>
  <c r="L528" s="1"/>
  <c r="F528"/>
  <c r="D528"/>
  <c r="J527"/>
  <c r="I527"/>
  <c r="F527"/>
  <c r="D527"/>
  <c r="J526"/>
  <c r="I526"/>
  <c r="L526" s="1"/>
  <c r="F526"/>
  <c r="D526"/>
  <c r="J525"/>
  <c r="I525"/>
  <c r="F525"/>
  <c r="D525"/>
  <c r="J524"/>
  <c r="I524"/>
  <c r="L524" s="1"/>
  <c r="F524"/>
  <c r="D524"/>
  <c r="J522"/>
  <c r="I522"/>
  <c r="F522"/>
  <c r="D522"/>
  <c r="J519"/>
  <c r="I519"/>
  <c r="L519" s="1"/>
  <c r="F519"/>
  <c r="D519"/>
  <c r="J517"/>
  <c r="I517"/>
  <c r="L517" s="1"/>
  <c r="F517"/>
  <c r="D517"/>
  <c r="J514"/>
  <c r="I514"/>
  <c r="L514" s="1"/>
  <c r="D514"/>
  <c r="J510"/>
  <c r="I510"/>
  <c r="L510" s="1"/>
  <c r="F510"/>
  <c r="D510"/>
  <c r="J509"/>
  <c r="I509"/>
  <c r="F509"/>
  <c r="D509"/>
  <c r="J508"/>
  <c r="I508"/>
  <c r="L508" s="1"/>
  <c r="F508"/>
  <c r="D508"/>
  <c r="J506"/>
  <c r="I506"/>
  <c r="F506"/>
  <c r="D506"/>
  <c r="J503"/>
  <c r="I503"/>
  <c r="L503" s="1"/>
  <c r="F503"/>
  <c r="D503"/>
  <c r="J502"/>
  <c r="I502"/>
  <c r="F502"/>
  <c r="D502"/>
  <c r="J496"/>
  <c r="I496"/>
  <c r="L496" s="1"/>
  <c r="F496"/>
  <c r="D496"/>
  <c r="J495"/>
  <c r="I495"/>
  <c r="F495"/>
  <c r="D495"/>
  <c r="J494"/>
  <c r="I494"/>
  <c r="L494" s="1"/>
  <c r="F494"/>
  <c r="D494"/>
  <c r="J493"/>
  <c r="I493"/>
  <c r="F493"/>
  <c r="D493"/>
  <c r="J492"/>
  <c r="I492"/>
  <c r="L492" s="1"/>
  <c r="F492"/>
  <c r="D492"/>
  <c r="J491"/>
  <c r="I491"/>
  <c r="F491"/>
  <c r="D491"/>
  <c r="J490"/>
  <c r="I490"/>
  <c r="L490" s="1"/>
  <c r="F490"/>
  <c r="D490"/>
  <c r="J489"/>
  <c r="I489"/>
  <c r="F489"/>
  <c r="D489"/>
  <c r="J488"/>
  <c r="I488"/>
  <c r="L488" s="1"/>
  <c r="F488"/>
  <c r="D488"/>
  <c r="J487"/>
  <c r="I487"/>
  <c r="F487"/>
  <c r="D487"/>
  <c r="J486"/>
  <c r="I486"/>
  <c r="L486" s="1"/>
  <c r="F486"/>
  <c r="D486"/>
  <c r="J485"/>
  <c r="I485"/>
  <c r="F485"/>
  <c r="D485"/>
  <c r="J484"/>
  <c r="I484"/>
  <c r="L484" s="1"/>
  <c r="F484"/>
  <c r="D484"/>
  <c r="J483"/>
  <c r="I483"/>
  <c r="F483"/>
  <c r="D483"/>
  <c r="J482"/>
  <c r="I482"/>
  <c r="L482" s="1"/>
  <c r="F482"/>
  <c r="D482"/>
  <c r="J481"/>
  <c r="I481"/>
  <c r="F481"/>
  <c r="D481"/>
  <c r="J480"/>
  <c r="F480"/>
  <c r="J479"/>
  <c r="F479"/>
  <c r="J478"/>
  <c r="I478"/>
  <c r="L478" s="1"/>
  <c r="F478"/>
  <c r="D478"/>
  <c r="J477"/>
  <c r="I477"/>
  <c r="F477"/>
  <c r="D477"/>
  <c r="J476"/>
  <c r="I476"/>
  <c r="L476" s="1"/>
  <c r="F476"/>
  <c r="D476"/>
  <c r="J475"/>
  <c r="I475"/>
  <c r="F475"/>
  <c r="D475"/>
  <c r="J474"/>
  <c r="I474"/>
  <c r="L474" s="1"/>
  <c r="F474"/>
  <c r="D474"/>
  <c r="J473"/>
  <c r="I473"/>
  <c r="F473"/>
  <c r="D473"/>
  <c r="J470"/>
  <c r="F470"/>
  <c r="J469"/>
  <c r="I469"/>
  <c r="L469" s="1"/>
  <c r="F469"/>
  <c r="D469"/>
  <c r="L473" l="1"/>
  <c r="L477"/>
  <c r="L481"/>
  <c r="L485"/>
  <c r="L489"/>
  <c r="L493"/>
  <c r="L502"/>
  <c r="L509"/>
  <c r="L522"/>
  <c r="L527"/>
  <c r="L621"/>
  <c r="L475"/>
  <c r="L483"/>
  <c r="L487"/>
  <c r="L491"/>
  <c r="L495"/>
  <c r="L506"/>
  <c r="L525"/>
  <c r="L529"/>
  <c r="L532"/>
  <c r="L620"/>
  <c r="J836" i="1" l="1"/>
  <c r="K836"/>
  <c r="K835"/>
  <c r="J835"/>
  <c r="K772"/>
  <c r="K834" s="1"/>
  <c r="K837" s="1"/>
  <c r="K773"/>
  <c r="K774"/>
  <c r="K775"/>
  <c r="K776"/>
  <c r="K777"/>
  <c r="K778"/>
  <c r="K779"/>
  <c r="K780"/>
  <c r="K781"/>
  <c r="K782"/>
  <c r="K783"/>
  <c r="K784"/>
  <c r="K785"/>
  <c r="K786"/>
  <c r="K787"/>
  <c r="K788"/>
  <c r="K789"/>
  <c r="K790"/>
  <c r="K791"/>
  <c r="K792"/>
  <c r="K793"/>
  <c r="K794"/>
  <c r="K795"/>
  <c r="K796"/>
  <c r="K797"/>
  <c r="K798"/>
  <c r="K799"/>
  <c r="K800"/>
  <c r="K801"/>
  <c r="K802"/>
  <c r="K803"/>
  <c r="K804"/>
  <c r="K805"/>
  <c r="K806"/>
  <c r="K807"/>
  <c r="K808"/>
  <c r="K809"/>
  <c r="K810"/>
  <c r="K811"/>
  <c r="K812"/>
  <c r="K813"/>
  <c r="K814"/>
  <c r="K815"/>
  <c r="K816"/>
  <c r="K817"/>
  <c r="K818"/>
  <c r="K819"/>
  <c r="K820"/>
  <c r="K821"/>
  <c r="K822"/>
  <c r="K823"/>
  <c r="K824"/>
  <c r="K825"/>
  <c r="K826"/>
  <c r="K827"/>
  <c r="K828"/>
  <c r="K829"/>
  <c r="K830"/>
  <c r="K831"/>
  <c r="K832"/>
  <c r="K833"/>
  <c r="J773"/>
  <c r="J774"/>
  <c r="J777"/>
  <c r="J778"/>
  <c r="J779"/>
  <c r="J780"/>
  <c r="J781"/>
  <c r="J782"/>
  <c r="J783"/>
  <c r="J784"/>
  <c r="J785"/>
  <c r="J786"/>
  <c r="J787"/>
  <c r="J788"/>
  <c r="J789"/>
  <c r="J790"/>
  <c r="J791"/>
  <c r="J792"/>
  <c r="J793"/>
  <c r="J794"/>
  <c r="J795"/>
  <c r="J796"/>
  <c r="J797"/>
  <c r="J798"/>
  <c r="J799"/>
  <c r="J800"/>
  <c r="J806"/>
  <c r="J807"/>
  <c r="J810"/>
  <c r="J812"/>
  <c r="J813"/>
  <c r="J814"/>
  <c r="J818"/>
  <c r="J821"/>
  <c r="J823"/>
  <c r="J826"/>
  <c r="J828"/>
  <c r="J829"/>
  <c r="J830"/>
  <c r="J831"/>
  <c r="J832"/>
  <c r="J833"/>
  <c r="F836"/>
  <c r="F835"/>
  <c r="F773"/>
  <c r="F774"/>
  <c r="F775"/>
  <c r="F776"/>
  <c r="F777"/>
  <c r="F778"/>
  <c r="F779"/>
  <c r="F780"/>
  <c r="F781"/>
  <c r="F782"/>
  <c r="F783"/>
  <c r="F784"/>
  <c r="F785"/>
  <c r="F786"/>
  <c r="F787"/>
  <c r="F788"/>
  <c r="F789"/>
  <c r="F790"/>
  <c r="F791"/>
  <c r="F792"/>
  <c r="F793"/>
  <c r="F794"/>
  <c r="F795"/>
  <c r="F796"/>
  <c r="F797"/>
  <c r="F798"/>
  <c r="F799"/>
  <c r="F800"/>
  <c r="F801"/>
  <c r="F802"/>
  <c r="F803"/>
  <c r="F804"/>
  <c r="F805"/>
  <c r="F806"/>
  <c r="F807"/>
  <c r="F808"/>
  <c r="F809"/>
  <c r="F810"/>
  <c r="F811"/>
  <c r="F812"/>
  <c r="F813"/>
  <c r="F814"/>
  <c r="F815"/>
  <c r="F816"/>
  <c r="F817"/>
  <c r="F818"/>
  <c r="F819"/>
  <c r="F820"/>
  <c r="F821"/>
  <c r="F822"/>
  <c r="F823"/>
  <c r="F824"/>
  <c r="F825"/>
  <c r="F826"/>
  <c r="F827"/>
  <c r="F828"/>
  <c r="F829"/>
  <c r="F830"/>
  <c r="F831"/>
  <c r="F832"/>
  <c r="F833"/>
  <c r="F772"/>
  <c r="E836"/>
  <c r="E835"/>
  <c r="E773"/>
  <c r="E775"/>
  <c r="E776"/>
  <c r="E777"/>
  <c r="E778"/>
  <c r="E779"/>
  <c r="E780"/>
  <c r="E781"/>
  <c r="E782"/>
  <c r="E783"/>
  <c r="E784"/>
  <c r="E785"/>
  <c r="E786"/>
  <c r="E787"/>
  <c r="E788"/>
  <c r="E789"/>
  <c r="E790"/>
  <c r="E791"/>
  <c r="E792"/>
  <c r="E793"/>
  <c r="E794"/>
  <c r="E795"/>
  <c r="E796"/>
  <c r="E797"/>
  <c r="E798"/>
  <c r="E799"/>
  <c r="E800"/>
  <c r="E806"/>
  <c r="E807"/>
  <c r="E810"/>
  <c r="E812"/>
  <c r="E813"/>
  <c r="E814"/>
  <c r="E818"/>
  <c r="E820"/>
  <c r="E821"/>
  <c r="E822"/>
  <c r="E823"/>
  <c r="E824"/>
  <c r="E825"/>
  <c r="E826"/>
  <c r="E828"/>
  <c r="E829"/>
  <c r="E830"/>
  <c r="E831"/>
  <c r="E832"/>
  <c r="E833"/>
  <c r="L835"/>
  <c r="I835"/>
  <c r="D835"/>
  <c r="F834"/>
  <c r="F837" s="1"/>
  <c r="E688"/>
  <c r="E689"/>
  <c r="E690"/>
  <c r="E691"/>
  <c r="E692"/>
  <c r="E693"/>
  <c r="E694"/>
  <c r="E695"/>
  <c r="E696"/>
  <c r="E697"/>
  <c r="E698"/>
  <c r="E699"/>
  <c r="E700"/>
  <c r="E701"/>
  <c r="E702"/>
  <c r="E703"/>
  <c r="E704"/>
  <c r="E705"/>
  <c r="E706"/>
  <c r="E707"/>
  <c r="E708"/>
  <c r="E709"/>
  <c r="E710"/>
  <c r="E711"/>
  <c r="E712"/>
  <c r="E713"/>
  <c r="E714"/>
  <c r="E715"/>
  <c r="E721"/>
  <c r="E722"/>
  <c r="E725"/>
  <c r="E727"/>
  <c r="E728"/>
  <c r="E729"/>
  <c r="E733"/>
  <c r="E735"/>
  <c r="E736"/>
  <c r="E737"/>
  <c r="E738"/>
  <c r="E739"/>
  <c r="E740"/>
  <c r="E741"/>
  <c r="E743"/>
  <c r="E744"/>
  <c r="E745"/>
  <c r="E746"/>
  <c r="E751" s="1"/>
  <c r="E747"/>
  <c r="E748"/>
  <c r="K687"/>
  <c r="K688"/>
  <c r="K689"/>
  <c r="K690"/>
  <c r="K691"/>
  <c r="K692"/>
  <c r="K693"/>
  <c r="K694"/>
  <c r="K695"/>
  <c r="K696"/>
  <c r="K697"/>
  <c r="K698"/>
  <c r="K699"/>
  <c r="K700"/>
  <c r="K701"/>
  <c r="K702"/>
  <c r="K703"/>
  <c r="K704"/>
  <c r="K705"/>
  <c r="K706"/>
  <c r="K707"/>
  <c r="K708"/>
  <c r="K709"/>
  <c r="K710"/>
  <c r="K711"/>
  <c r="K712"/>
  <c r="K713"/>
  <c r="K714"/>
  <c r="K715"/>
  <c r="K716"/>
  <c r="K717"/>
  <c r="K718"/>
  <c r="K719"/>
  <c r="K720"/>
  <c r="K721"/>
  <c r="K722"/>
  <c r="K723"/>
  <c r="K724"/>
  <c r="K725"/>
  <c r="K726"/>
  <c r="K727"/>
  <c r="K728"/>
  <c r="K729"/>
  <c r="K730"/>
  <c r="K731"/>
  <c r="K732"/>
  <c r="K733"/>
  <c r="K734"/>
  <c r="K735"/>
  <c r="K736"/>
  <c r="K737"/>
  <c r="K738"/>
  <c r="K739"/>
  <c r="K740"/>
  <c r="K741"/>
  <c r="K742"/>
  <c r="K743"/>
  <c r="K744"/>
  <c r="K745"/>
  <c r="K746"/>
  <c r="K747"/>
  <c r="K748"/>
  <c r="K749" s="1"/>
  <c r="K752" s="1"/>
  <c r="J688"/>
  <c r="J689"/>
  <c r="J692"/>
  <c r="J693"/>
  <c r="J694"/>
  <c r="J695"/>
  <c r="J696"/>
  <c r="J697"/>
  <c r="J698"/>
  <c r="J699"/>
  <c r="J700"/>
  <c r="J701"/>
  <c r="J702"/>
  <c r="J703"/>
  <c r="J704"/>
  <c r="J705"/>
  <c r="J706"/>
  <c r="J707"/>
  <c r="J708"/>
  <c r="J709"/>
  <c r="J710"/>
  <c r="J711"/>
  <c r="J712"/>
  <c r="J713"/>
  <c r="J714"/>
  <c r="J715"/>
  <c r="J721"/>
  <c r="J722"/>
  <c r="J725"/>
  <c r="J727"/>
  <c r="J728"/>
  <c r="J729"/>
  <c r="J733"/>
  <c r="J736"/>
  <c r="J738"/>
  <c r="J741"/>
  <c r="J743"/>
  <c r="J744"/>
  <c r="J745"/>
  <c r="J746"/>
  <c r="J751" s="1"/>
  <c r="J747"/>
  <c r="J748"/>
  <c r="I750"/>
  <c r="L750" s="1"/>
  <c r="D750"/>
  <c r="G750" s="1"/>
  <c r="I747"/>
  <c r="D396"/>
  <c r="J274"/>
  <c r="K274"/>
  <c r="J275"/>
  <c r="K275"/>
  <c r="K276"/>
  <c r="K277"/>
  <c r="J278"/>
  <c r="K278"/>
  <c r="J279"/>
  <c r="K279"/>
  <c r="J280"/>
  <c r="K280"/>
  <c r="J281"/>
  <c r="K281"/>
  <c r="J282"/>
  <c r="K282"/>
  <c r="J283"/>
  <c r="K283"/>
  <c r="J284"/>
  <c r="K284"/>
  <c r="J285"/>
  <c r="K285"/>
  <c r="J286"/>
  <c r="K286"/>
  <c r="J287"/>
  <c r="K287"/>
  <c r="J288"/>
  <c r="K288"/>
  <c r="J289"/>
  <c r="K289"/>
  <c r="J290"/>
  <c r="K290"/>
  <c r="J291"/>
  <c r="K291"/>
  <c r="J292"/>
  <c r="K292"/>
  <c r="J293"/>
  <c r="K293"/>
  <c r="J294"/>
  <c r="K294"/>
  <c r="J295"/>
  <c r="K295"/>
  <c r="J296"/>
  <c r="K296"/>
  <c r="J297"/>
  <c r="K297"/>
  <c r="J298"/>
  <c r="K298"/>
  <c r="J299"/>
  <c r="K299"/>
  <c r="J300"/>
  <c r="K300"/>
  <c r="J301"/>
  <c r="K301"/>
  <c r="K302"/>
  <c r="K303"/>
  <c r="K304"/>
  <c r="K305"/>
  <c r="K306"/>
  <c r="J307"/>
  <c r="K307"/>
  <c r="J308"/>
  <c r="K308"/>
  <c r="K309"/>
  <c r="K310"/>
  <c r="J311"/>
  <c r="K311"/>
  <c r="K312"/>
  <c r="J313"/>
  <c r="K313"/>
  <c r="J314"/>
  <c r="K314"/>
  <c r="J315"/>
  <c r="K315"/>
  <c r="K316"/>
  <c r="K318"/>
  <c r="J319"/>
  <c r="K319"/>
  <c r="K320"/>
  <c r="K321"/>
  <c r="J322"/>
  <c r="K322"/>
  <c r="K323"/>
  <c r="J324"/>
  <c r="K324"/>
  <c r="K325"/>
  <c r="K326"/>
  <c r="J327"/>
  <c r="K327"/>
  <c r="K328"/>
  <c r="J329"/>
  <c r="K329"/>
  <c r="J330"/>
  <c r="K330"/>
  <c r="J331"/>
  <c r="K331"/>
  <c r="J332"/>
  <c r="K332"/>
  <c r="J333"/>
  <c r="K333"/>
  <c r="J334"/>
  <c r="K334"/>
  <c r="I274"/>
  <c r="I275"/>
  <c r="I276"/>
  <c r="I278"/>
  <c r="I279"/>
  <c r="I280"/>
  <c r="I281"/>
  <c r="I282"/>
  <c r="I283"/>
  <c r="I284"/>
  <c r="I285"/>
  <c r="I286"/>
  <c r="I287"/>
  <c r="I288"/>
  <c r="I289"/>
  <c r="I290"/>
  <c r="I291"/>
  <c r="I292"/>
  <c r="I293"/>
  <c r="I294"/>
  <c r="I295"/>
  <c r="I296"/>
  <c r="I297"/>
  <c r="I298"/>
  <c r="I299"/>
  <c r="I300"/>
  <c r="I301"/>
  <c r="I307"/>
  <c r="I308"/>
  <c r="I311"/>
  <c r="I312"/>
  <c r="I313"/>
  <c r="I314"/>
  <c r="I315"/>
  <c r="I316"/>
  <c r="I319"/>
  <c r="I320"/>
  <c r="I321"/>
  <c r="I322"/>
  <c r="I323"/>
  <c r="I324"/>
  <c r="I325"/>
  <c r="I326"/>
  <c r="I327"/>
  <c r="I328"/>
  <c r="I329"/>
  <c r="I330"/>
  <c r="I331"/>
  <c r="I332"/>
  <c r="I333"/>
  <c r="I334"/>
  <c r="I273"/>
  <c r="F273"/>
  <c r="F274"/>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8"/>
  <c r="F319"/>
  <c r="F320"/>
  <c r="F321"/>
  <c r="F322"/>
  <c r="F323"/>
  <c r="F324"/>
  <c r="F325"/>
  <c r="F326"/>
  <c r="F327"/>
  <c r="F328"/>
  <c r="F329"/>
  <c r="F330"/>
  <c r="F331"/>
  <c r="F332"/>
  <c r="F333"/>
  <c r="F334"/>
  <c r="E274"/>
  <c r="E276"/>
  <c r="E277"/>
  <c r="E278"/>
  <c r="E279"/>
  <c r="E280"/>
  <c r="E281"/>
  <c r="E282"/>
  <c r="E283"/>
  <c r="E284"/>
  <c r="E285"/>
  <c r="E286"/>
  <c r="E287"/>
  <c r="E288"/>
  <c r="E289"/>
  <c r="E290"/>
  <c r="E291"/>
  <c r="E292"/>
  <c r="E293"/>
  <c r="E294"/>
  <c r="E295"/>
  <c r="E296"/>
  <c r="E297"/>
  <c r="E298"/>
  <c r="E299"/>
  <c r="E300"/>
  <c r="E301"/>
  <c r="E304"/>
  <c r="E305"/>
  <c r="E307"/>
  <c r="E308"/>
  <c r="E311"/>
  <c r="E313"/>
  <c r="E314"/>
  <c r="E315"/>
  <c r="E317"/>
  <c r="E319"/>
  <c r="E321"/>
  <c r="E322"/>
  <c r="E323"/>
  <c r="E324"/>
  <c r="E325"/>
  <c r="E326"/>
  <c r="E327"/>
  <c r="E329"/>
  <c r="E330"/>
  <c r="E331"/>
  <c r="E332"/>
  <c r="E333"/>
  <c r="E334"/>
  <c r="D274"/>
  <c r="D275"/>
  <c r="D276"/>
  <c r="D278"/>
  <c r="D279"/>
  <c r="D280"/>
  <c r="D281"/>
  <c r="D282"/>
  <c r="D283"/>
  <c r="D284"/>
  <c r="D285"/>
  <c r="D286"/>
  <c r="D287"/>
  <c r="D288"/>
  <c r="D289"/>
  <c r="D290"/>
  <c r="D291"/>
  <c r="D292"/>
  <c r="D293"/>
  <c r="D294"/>
  <c r="D295"/>
  <c r="D296"/>
  <c r="D297"/>
  <c r="D298"/>
  <c r="D299"/>
  <c r="D300"/>
  <c r="D301"/>
  <c r="D307"/>
  <c r="D308"/>
  <c r="D311"/>
  <c r="D312"/>
  <c r="D313"/>
  <c r="D314"/>
  <c r="D315"/>
  <c r="D316"/>
  <c r="D317"/>
  <c r="D318"/>
  <c r="D319"/>
  <c r="D320"/>
  <c r="D321"/>
  <c r="D322"/>
  <c r="D323"/>
  <c r="D324"/>
  <c r="D325"/>
  <c r="D326"/>
  <c r="D327"/>
  <c r="D328"/>
  <c r="D329"/>
  <c r="D330"/>
  <c r="D331"/>
  <c r="D332"/>
  <c r="D333"/>
  <c r="D334"/>
  <c r="D273"/>
  <c r="K213" i="10"/>
  <c r="J213"/>
  <c r="I213"/>
  <c r="F213"/>
  <c r="C213"/>
  <c r="E213" s="1"/>
  <c r="K212"/>
  <c r="J212"/>
  <c r="I212"/>
  <c r="F212"/>
  <c r="C212"/>
  <c r="E212" s="1"/>
  <c r="K211"/>
  <c r="F211"/>
  <c r="C211"/>
  <c r="E211" s="1"/>
  <c r="K210"/>
  <c r="F210"/>
  <c r="C210"/>
  <c r="E210" s="1"/>
  <c r="G210" s="1"/>
  <c r="K209"/>
  <c r="J209"/>
  <c r="L209" s="1"/>
  <c r="I209"/>
  <c r="F209"/>
  <c r="C209"/>
  <c r="E209" s="1"/>
  <c r="K208"/>
  <c r="J208"/>
  <c r="I208"/>
  <c r="F208"/>
  <c r="C208"/>
  <c r="E208" s="1"/>
  <c r="G208" s="1"/>
  <c r="K207"/>
  <c r="F207"/>
  <c r="C207"/>
  <c r="E207" s="1"/>
  <c r="K206"/>
  <c r="J206"/>
  <c r="I206"/>
  <c r="F206"/>
  <c r="C206"/>
  <c r="E206" s="1"/>
  <c r="K205"/>
  <c r="F205"/>
  <c r="C205"/>
  <c r="E205" s="1"/>
  <c r="K204"/>
  <c r="F204"/>
  <c r="C204"/>
  <c r="E204" s="1"/>
  <c r="K203"/>
  <c r="J203"/>
  <c r="I203"/>
  <c r="F203"/>
  <c r="C203"/>
  <c r="E203" s="1"/>
  <c r="K202"/>
  <c r="F202"/>
  <c r="C202"/>
  <c r="K201"/>
  <c r="J201"/>
  <c r="I201"/>
  <c r="F201"/>
  <c r="C201"/>
  <c r="E201" s="1"/>
  <c r="G201" s="1"/>
  <c r="K200"/>
  <c r="F200"/>
  <c r="C200"/>
  <c r="K199"/>
  <c r="F199"/>
  <c r="C199"/>
  <c r="K198"/>
  <c r="F198"/>
  <c r="C198"/>
  <c r="K197"/>
  <c r="F197"/>
  <c r="C197"/>
  <c r="E197" s="1"/>
  <c r="K196"/>
  <c r="F196"/>
  <c r="C196"/>
  <c r="K195"/>
  <c r="F195"/>
  <c r="C195"/>
  <c r="K194"/>
  <c r="F194"/>
  <c r="C194"/>
  <c r="K193"/>
  <c r="F193"/>
  <c r="C193"/>
  <c r="K192"/>
  <c r="F192"/>
  <c r="C192"/>
  <c r="E192" s="1"/>
  <c r="K191"/>
  <c r="F191"/>
  <c r="C191"/>
  <c r="K190"/>
  <c r="F190"/>
  <c r="C190"/>
  <c r="K189"/>
  <c r="F189"/>
  <c r="E189"/>
  <c r="G189" s="1"/>
  <c r="C189"/>
  <c r="K188"/>
  <c r="F188"/>
  <c r="C188"/>
  <c r="E188" s="1"/>
  <c r="K187"/>
  <c r="F187"/>
  <c r="C187"/>
  <c r="K186"/>
  <c r="J186"/>
  <c r="I186"/>
  <c r="F186"/>
  <c r="C186"/>
  <c r="E186" s="1"/>
  <c r="K185"/>
  <c r="F185"/>
  <c r="C185"/>
  <c r="E185" s="1"/>
  <c r="K184"/>
  <c r="F184"/>
  <c r="C184"/>
  <c r="E184" s="1"/>
  <c r="K183"/>
  <c r="F183"/>
  <c r="C183"/>
  <c r="E183" s="1"/>
  <c r="G183" s="1"/>
  <c r="K182"/>
  <c r="F182"/>
  <c r="C182"/>
  <c r="E182" s="1"/>
  <c r="K181"/>
  <c r="F181"/>
  <c r="C181"/>
  <c r="K180"/>
  <c r="F180"/>
  <c r="C180"/>
  <c r="E180" s="1"/>
  <c r="K179"/>
  <c r="F179"/>
  <c r="C179"/>
  <c r="K178"/>
  <c r="F178"/>
  <c r="C178"/>
  <c r="E178" s="1"/>
  <c r="K177"/>
  <c r="F177"/>
  <c r="C177"/>
  <c r="E177" s="1"/>
  <c r="G177" s="1"/>
  <c r="K176"/>
  <c r="F176"/>
  <c r="C176"/>
  <c r="K175"/>
  <c r="F175"/>
  <c r="C175"/>
  <c r="E175" s="1"/>
  <c r="G175" s="1"/>
  <c r="K174"/>
  <c r="F174"/>
  <c r="C174"/>
  <c r="K173"/>
  <c r="F173"/>
  <c r="C173"/>
  <c r="E173" s="1"/>
  <c r="K172"/>
  <c r="F172"/>
  <c r="C172"/>
  <c r="E172" s="1"/>
  <c r="G172" s="1"/>
  <c r="K171"/>
  <c r="F171"/>
  <c r="C171"/>
  <c r="K170"/>
  <c r="F170"/>
  <c r="C170"/>
  <c r="E170" s="1"/>
  <c r="G170" s="1"/>
  <c r="K169"/>
  <c r="I169"/>
  <c r="F169"/>
  <c r="C169"/>
  <c r="E169" s="1"/>
  <c r="K168"/>
  <c r="F168"/>
  <c r="C168"/>
  <c r="K167"/>
  <c r="F167"/>
  <c r="C167"/>
  <c r="E167" s="1"/>
  <c r="K166"/>
  <c r="F166"/>
  <c r="C166"/>
  <c r="E166" s="1"/>
  <c r="K165"/>
  <c r="F165"/>
  <c r="C165"/>
  <c r="E165" s="1"/>
  <c r="G165" s="1"/>
  <c r="K164"/>
  <c r="F164"/>
  <c r="C164"/>
  <c r="E164" s="1"/>
  <c r="K163"/>
  <c r="F163"/>
  <c r="C163"/>
  <c r="K162"/>
  <c r="J162"/>
  <c r="I162"/>
  <c r="F162"/>
  <c r="C162"/>
  <c r="E162" s="1"/>
  <c r="K161"/>
  <c r="F161"/>
  <c r="C161"/>
  <c r="K160"/>
  <c r="J160"/>
  <c r="I160"/>
  <c r="F160"/>
  <c r="C160"/>
  <c r="E160" s="1"/>
  <c r="G160" s="1"/>
  <c r="K159"/>
  <c r="J159"/>
  <c r="I159"/>
  <c r="F159"/>
  <c r="C159"/>
  <c r="E159" s="1"/>
  <c r="G159" s="1"/>
  <c r="K158"/>
  <c r="J158"/>
  <c r="I158"/>
  <c r="F158"/>
  <c r="C158"/>
  <c r="E158" s="1"/>
  <c r="G158" s="1"/>
  <c r="K157"/>
  <c r="J157"/>
  <c r="I157"/>
  <c r="F157"/>
  <c r="C157"/>
  <c r="E157" s="1"/>
  <c r="G157" s="1"/>
  <c r="K156"/>
  <c r="F156"/>
  <c r="C156"/>
  <c r="K155"/>
  <c r="F155"/>
  <c r="C155"/>
  <c r="E155" s="1"/>
  <c r="K154"/>
  <c r="J154"/>
  <c r="I154"/>
  <c r="F154"/>
  <c r="C154"/>
  <c r="E154" s="1"/>
  <c r="K153"/>
  <c r="J153"/>
  <c r="I153"/>
  <c r="F153"/>
  <c r="C153"/>
  <c r="E153" s="1"/>
  <c r="K152"/>
  <c r="I152"/>
  <c r="F152"/>
  <c r="C152"/>
  <c r="C214" s="1"/>
  <c r="K138"/>
  <c r="J138"/>
  <c r="L138" s="1"/>
  <c r="I138"/>
  <c r="F138"/>
  <c r="C138"/>
  <c r="E138" s="1"/>
  <c r="K137"/>
  <c r="J137"/>
  <c r="I137"/>
  <c r="F137"/>
  <c r="C137"/>
  <c r="E137" s="1"/>
  <c r="G137" s="1"/>
  <c r="K136"/>
  <c r="J136"/>
  <c r="L136" s="1"/>
  <c r="I136"/>
  <c r="F136"/>
  <c r="C136"/>
  <c r="E136" s="1"/>
  <c r="K135"/>
  <c r="F135"/>
  <c r="C135"/>
  <c r="E135" s="1"/>
  <c r="K134"/>
  <c r="J134"/>
  <c r="I134"/>
  <c r="F134"/>
  <c r="C134"/>
  <c r="E134" s="1"/>
  <c r="K133"/>
  <c r="J133"/>
  <c r="I133"/>
  <c r="F133"/>
  <c r="C133"/>
  <c r="E133" s="1"/>
  <c r="K132"/>
  <c r="F132"/>
  <c r="C132"/>
  <c r="E132" s="1"/>
  <c r="K131"/>
  <c r="J131"/>
  <c r="I131"/>
  <c r="F131"/>
  <c r="C131"/>
  <c r="E131" s="1"/>
  <c r="K130"/>
  <c r="F130"/>
  <c r="C130"/>
  <c r="E130" s="1"/>
  <c r="K129"/>
  <c r="F129"/>
  <c r="C129"/>
  <c r="E129" s="1"/>
  <c r="K128"/>
  <c r="J128"/>
  <c r="I128"/>
  <c r="F128"/>
  <c r="C128"/>
  <c r="E128" s="1"/>
  <c r="K127"/>
  <c r="F127"/>
  <c r="C127"/>
  <c r="E127" s="1"/>
  <c r="G127" s="1"/>
  <c r="K126"/>
  <c r="J126"/>
  <c r="L126" s="1"/>
  <c r="I126"/>
  <c r="F126"/>
  <c r="C126"/>
  <c r="E126" s="1"/>
  <c r="K125"/>
  <c r="F125"/>
  <c r="C125"/>
  <c r="K124"/>
  <c r="F124"/>
  <c r="C124"/>
  <c r="K123"/>
  <c r="F123"/>
  <c r="C123"/>
  <c r="K122"/>
  <c r="F122"/>
  <c r="C122"/>
  <c r="E122" s="1"/>
  <c r="K121"/>
  <c r="F121"/>
  <c r="C121"/>
  <c r="K120"/>
  <c r="F120"/>
  <c r="C120"/>
  <c r="K119"/>
  <c r="F119"/>
  <c r="C119"/>
  <c r="K118"/>
  <c r="F118"/>
  <c r="C118"/>
  <c r="K117"/>
  <c r="J117"/>
  <c r="I117"/>
  <c r="F117"/>
  <c r="E117"/>
  <c r="G117" s="1"/>
  <c r="C117"/>
  <c r="K116"/>
  <c r="F116"/>
  <c r="C116"/>
  <c r="K115"/>
  <c r="F115"/>
  <c r="C115"/>
  <c r="K114"/>
  <c r="F114"/>
  <c r="C114"/>
  <c r="E114" s="1"/>
  <c r="K113"/>
  <c r="F113"/>
  <c r="C113"/>
  <c r="E113" s="1"/>
  <c r="K112"/>
  <c r="F112"/>
  <c r="C112"/>
  <c r="K111"/>
  <c r="J111"/>
  <c r="I111"/>
  <c r="F111"/>
  <c r="C111"/>
  <c r="E111" s="1"/>
  <c r="K110"/>
  <c r="F110"/>
  <c r="C110"/>
  <c r="E110" s="1"/>
  <c r="K109"/>
  <c r="F109"/>
  <c r="C109"/>
  <c r="E109" s="1"/>
  <c r="G109" s="1"/>
  <c r="K108"/>
  <c r="F108"/>
  <c r="C108"/>
  <c r="E108" s="1"/>
  <c r="K107"/>
  <c r="F107"/>
  <c r="C107"/>
  <c r="E107" s="1"/>
  <c r="K106"/>
  <c r="F106"/>
  <c r="C106"/>
  <c r="K105"/>
  <c r="F105"/>
  <c r="C105"/>
  <c r="E105" s="1"/>
  <c r="G105" s="1"/>
  <c r="K104"/>
  <c r="F104"/>
  <c r="C104"/>
  <c r="E104" s="1"/>
  <c r="K103"/>
  <c r="F103"/>
  <c r="C103"/>
  <c r="E103" s="1"/>
  <c r="K102"/>
  <c r="F102"/>
  <c r="C102"/>
  <c r="E102" s="1"/>
  <c r="K101"/>
  <c r="F101"/>
  <c r="C101"/>
  <c r="K100"/>
  <c r="I100"/>
  <c r="F100"/>
  <c r="C100"/>
  <c r="E100" s="1"/>
  <c r="K99"/>
  <c r="F99"/>
  <c r="C99"/>
  <c r="E99" s="1"/>
  <c r="K98"/>
  <c r="F98"/>
  <c r="C98"/>
  <c r="E98" s="1"/>
  <c r="K97"/>
  <c r="F97"/>
  <c r="C97"/>
  <c r="E97" s="1"/>
  <c r="K96"/>
  <c r="F96"/>
  <c r="C96"/>
  <c r="K95"/>
  <c r="F95"/>
  <c r="C95"/>
  <c r="E95" s="1"/>
  <c r="K94"/>
  <c r="F94"/>
  <c r="C94"/>
  <c r="E94" s="1"/>
  <c r="G94" s="1"/>
  <c r="K93"/>
  <c r="F93"/>
  <c r="C93"/>
  <c r="K92"/>
  <c r="F92"/>
  <c r="C92"/>
  <c r="E92" s="1"/>
  <c r="K91"/>
  <c r="F91"/>
  <c r="C91"/>
  <c r="E91" s="1"/>
  <c r="G91" s="1"/>
  <c r="K90"/>
  <c r="F90"/>
  <c r="C90"/>
  <c r="E90" s="1"/>
  <c r="G90" s="1"/>
  <c r="K89"/>
  <c r="F89"/>
  <c r="C89"/>
  <c r="E89" s="1"/>
  <c r="K88"/>
  <c r="F88"/>
  <c r="C88"/>
  <c r="E88" s="1"/>
  <c r="G88" s="1"/>
  <c r="K87"/>
  <c r="J87"/>
  <c r="L87" s="1"/>
  <c r="I87"/>
  <c r="F87"/>
  <c r="C87"/>
  <c r="E87" s="1"/>
  <c r="K86"/>
  <c r="F86"/>
  <c r="C86"/>
  <c r="K85"/>
  <c r="J85"/>
  <c r="I85"/>
  <c r="F85"/>
  <c r="C85"/>
  <c r="E85" s="1"/>
  <c r="K84"/>
  <c r="J84"/>
  <c r="I84"/>
  <c r="F84"/>
  <c r="C84"/>
  <c r="E84" s="1"/>
  <c r="G84" s="1"/>
  <c r="K83"/>
  <c r="J83"/>
  <c r="I83"/>
  <c r="F83"/>
  <c r="C83"/>
  <c r="E83" s="1"/>
  <c r="K82"/>
  <c r="J82"/>
  <c r="I82"/>
  <c r="F82"/>
  <c r="C82"/>
  <c r="E82" s="1"/>
  <c r="G82" s="1"/>
  <c r="K81"/>
  <c r="F81"/>
  <c r="C81"/>
  <c r="E81" s="1"/>
  <c r="K80"/>
  <c r="F80"/>
  <c r="C80"/>
  <c r="E80" s="1"/>
  <c r="G80" s="1"/>
  <c r="K79"/>
  <c r="J79"/>
  <c r="L79" s="1"/>
  <c r="I79"/>
  <c r="F79"/>
  <c r="C79"/>
  <c r="E79" s="1"/>
  <c r="K78"/>
  <c r="J78"/>
  <c r="I78"/>
  <c r="F78"/>
  <c r="C78"/>
  <c r="E78" s="1"/>
  <c r="G78" s="1"/>
  <c r="K77"/>
  <c r="I77"/>
  <c r="F77"/>
  <c r="D139"/>
  <c r="C77"/>
  <c r="K56"/>
  <c r="F56"/>
  <c r="D56"/>
  <c r="C56"/>
  <c r="L55"/>
  <c r="J55"/>
  <c r="I55"/>
  <c r="E55"/>
  <c r="G55" s="1"/>
  <c r="J54"/>
  <c r="L54" s="1"/>
  <c r="I54"/>
  <c r="G54"/>
  <c r="E54"/>
  <c r="L53"/>
  <c r="J53"/>
  <c r="I53"/>
  <c r="E53"/>
  <c r="G53" s="1"/>
  <c r="J52"/>
  <c r="L52" s="1"/>
  <c r="I52"/>
  <c r="G52"/>
  <c r="E52"/>
  <c r="L51"/>
  <c r="J51"/>
  <c r="I51"/>
  <c r="E51"/>
  <c r="G51" s="1"/>
  <c r="J50"/>
  <c r="L50" s="1"/>
  <c r="I50"/>
  <c r="G50"/>
  <c r="E50"/>
  <c r="L49"/>
  <c r="J49"/>
  <c r="I49"/>
  <c r="E49"/>
  <c r="G49" s="1"/>
  <c r="J48"/>
  <c r="L48" s="1"/>
  <c r="I48"/>
  <c r="G48"/>
  <c r="E48"/>
  <c r="L47"/>
  <c r="J47"/>
  <c r="I47"/>
  <c r="E47"/>
  <c r="G47" s="1"/>
  <c r="J46"/>
  <c r="L46" s="1"/>
  <c r="I46"/>
  <c r="G46"/>
  <c r="E46"/>
  <c r="L45"/>
  <c r="J45"/>
  <c r="I45"/>
  <c r="E45"/>
  <c r="G45" s="1"/>
  <c r="J44"/>
  <c r="L44" s="1"/>
  <c r="I44"/>
  <c r="G44"/>
  <c r="E44"/>
  <c r="L43"/>
  <c r="J43"/>
  <c r="I43"/>
  <c r="E43"/>
  <c r="G43" s="1"/>
  <c r="J42"/>
  <c r="L42" s="1"/>
  <c r="I42"/>
  <c r="G42"/>
  <c r="E42"/>
  <c r="L41"/>
  <c r="J41"/>
  <c r="I41"/>
  <c r="E41"/>
  <c r="G41" s="1"/>
  <c r="J40"/>
  <c r="L40" s="1"/>
  <c r="I40"/>
  <c r="G40"/>
  <c r="E40"/>
  <c r="L39"/>
  <c r="J39"/>
  <c r="I39"/>
  <c r="E39"/>
  <c r="G39" s="1"/>
  <c r="J38"/>
  <c r="L38" s="1"/>
  <c r="I38"/>
  <c r="G38"/>
  <c r="E38"/>
  <c r="L37"/>
  <c r="J37"/>
  <c r="I37"/>
  <c r="E37"/>
  <c r="G37" s="1"/>
  <c r="J36"/>
  <c r="L36" s="1"/>
  <c r="I36"/>
  <c r="G36"/>
  <c r="E36"/>
  <c r="L35"/>
  <c r="J35"/>
  <c r="I35"/>
  <c r="E35"/>
  <c r="G35" s="1"/>
  <c r="J34"/>
  <c r="L34" s="1"/>
  <c r="I34"/>
  <c r="G34"/>
  <c r="E34"/>
  <c r="L33"/>
  <c r="J33"/>
  <c r="I33"/>
  <c r="E33"/>
  <c r="G33" s="1"/>
  <c r="J32"/>
  <c r="L32" s="1"/>
  <c r="I32"/>
  <c r="G32"/>
  <c r="E32"/>
  <c r="L31"/>
  <c r="J31"/>
  <c r="I31"/>
  <c r="E31"/>
  <c r="G31" s="1"/>
  <c r="J30"/>
  <c r="L30" s="1"/>
  <c r="I30"/>
  <c r="G30"/>
  <c r="E30"/>
  <c r="L29"/>
  <c r="J29"/>
  <c r="I29"/>
  <c r="E29"/>
  <c r="G29" s="1"/>
  <c r="J28"/>
  <c r="L28" s="1"/>
  <c r="I28"/>
  <c r="G28"/>
  <c r="E28"/>
  <c r="L27"/>
  <c r="J27"/>
  <c r="I27"/>
  <c r="E27"/>
  <c r="G27" s="1"/>
  <c r="J26"/>
  <c r="L26" s="1"/>
  <c r="I26"/>
  <c r="G26"/>
  <c r="E26"/>
  <c r="L25"/>
  <c r="J25"/>
  <c r="I25"/>
  <c r="E25"/>
  <c r="G25" s="1"/>
  <c r="J24"/>
  <c r="L24" s="1"/>
  <c r="I24"/>
  <c r="G24"/>
  <c r="E24"/>
  <c r="L23"/>
  <c r="J23"/>
  <c r="I23"/>
  <c r="E23"/>
  <c r="G23" s="1"/>
  <c r="J22"/>
  <c r="L22" s="1"/>
  <c r="I22"/>
  <c r="G22"/>
  <c r="E22"/>
  <c r="L21"/>
  <c r="J21"/>
  <c r="I21"/>
  <c r="E21"/>
  <c r="G21" s="1"/>
  <c r="J20"/>
  <c r="L20" s="1"/>
  <c r="I20"/>
  <c r="G20"/>
  <c r="E20"/>
  <c r="L19"/>
  <c r="J19"/>
  <c r="I19"/>
  <c r="E19"/>
  <c r="G19" s="1"/>
  <c r="J18"/>
  <c r="L18" s="1"/>
  <c r="I18"/>
  <c r="G18"/>
  <c r="E18"/>
  <c r="L17"/>
  <c r="J17"/>
  <c r="I17"/>
  <c r="E17"/>
  <c r="G17" s="1"/>
  <c r="J16"/>
  <c r="J56" s="1"/>
  <c r="I16"/>
  <c r="G16"/>
  <c r="E16"/>
  <c r="E56" s="1"/>
  <c r="O103" i="9"/>
  <c r="M103"/>
  <c r="O99"/>
  <c r="M99"/>
  <c r="O96"/>
  <c r="M96"/>
  <c r="O95"/>
  <c r="M95"/>
  <c r="O94"/>
  <c r="M94"/>
  <c r="O93"/>
  <c r="M93"/>
  <c r="O91"/>
  <c r="O90"/>
  <c r="O89"/>
  <c r="O88"/>
  <c r="O86"/>
  <c r="O85"/>
  <c r="M85"/>
  <c r="O83"/>
  <c r="M83"/>
  <c r="O82"/>
  <c r="M82"/>
  <c r="O81"/>
  <c r="M81"/>
  <c r="O70"/>
  <c r="M70"/>
  <c r="O69"/>
  <c r="M69"/>
  <c r="O63"/>
  <c r="M63"/>
  <c r="O62"/>
  <c r="M62"/>
  <c r="O60"/>
  <c r="M60"/>
  <c r="O59"/>
  <c r="M59"/>
  <c r="O57"/>
  <c r="M57"/>
  <c r="O54"/>
  <c r="M54"/>
  <c r="O53"/>
  <c r="M53"/>
  <c r="O52"/>
  <c r="M52"/>
  <c r="O51"/>
  <c r="M51"/>
  <c r="O50"/>
  <c r="M50"/>
  <c r="O49"/>
  <c r="M49"/>
  <c r="O48"/>
  <c r="M48"/>
  <c r="O47"/>
  <c r="M47"/>
  <c r="O46"/>
  <c r="M46"/>
  <c r="O45"/>
  <c r="M45"/>
  <c r="O44"/>
  <c r="M44"/>
  <c r="O43"/>
  <c r="M43"/>
  <c r="O42"/>
  <c r="M42"/>
  <c r="O41"/>
  <c r="M41"/>
  <c r="O40"/>
  <c r="M40"/>
  <c r="O39"/>
  <c r="M39"/>
  <c r="O38"/>
  <c r="M38"/>
  <c r="O37"/>
  <c r="M37"/>
  <c r="O36"/>
  <c r="M36"/>
  <c r="O28"/>
  <c r="M28"/>
  <c r="O27"/>
  <c r="M27"/>
  <c r="O25"/>
  <c r="M25"/>
  <c r="O24"/>
  <c r="M24"/>
  <c r="O23"/>
  <c r="M23"/>
  <c r="G85" i="10" l="1"/>
  <c r="G99"/>
  <c r="G104"/>
  <c r="G108"/>
  <c r="G122"/>
  <c r="G130"/>
  <c r="G132"/>
  <c r="F214"/>
  <c r="G166"/>
  <c r="G185"/>
  <c r="G211"/>
  <c r="G81"/>
  <c r="G83"/>
  <c r="G97"/>
  <c r="G102"/>
  <c r="G111"/>
  <c r="L131"/>
  <c r="G162"/>
  <c r="G182"/>
  <c r="G835" i="1"/>
  <c r="M835" s="1"/>
  <c r="L747"/>
  <c r="I832" s="1"/>
  <c r="L832" s="1"/>
  <c r="M750"/>
  <c r="E176" i="10"/>
  <c r="G176" s="1"/>
  <c r="F139"/>
  <c r="G87"/>
  <c r="G98"/>
  <c r="G103"/>
  <c r="G107"/>
  <c r="G113"/>
  <c r="E116"/>
  <c r="G116" s="1"/>
  <c r="E124"/>
  <c r="G124" s="1"/>
  <c r="G126"/>
  <c r="L128"/>
  <c r="G129"/>
  <c r="G131"/>
  <c r="G133"/>
  <c r="L134"/>
  <c r="G135"/>
  <c r="G136"/>
  <c r="L137"/>
  <c r="G138"/>
  <c r="G153"/>
  <c r="L154"/>
  <c r="G155"/>
  <c r="J155" s="1"/>
  <c r="L155" s="1"/>
  <c r="E156"/>
  <c r="G156" s="1"/>
  <c r="L162"/>
  <c r="E163"/>
  <c r="G163" s="1"/>
  <c r="G169"/>
  <c r="J169" s="1"/>
  <c r="L169" s="1"/>
  <c r="E171"/>
  <c r="G171" s="1"/>
  <c r="G180"/>
  <c r="G186"/>
  <c r="G192"/>
  <c r="E195"/>
  <c r="G195" s="1"/>
  <c r="E198"/>
  <c r="G198" s="1"/>
  <c r="E200"/>
  <c r="G200" s="1"/>
  <c r="G203"/>
  <c r="L206"/>
  <c r="G207"/>
  <c r="G212"/>
  <c r="L213"/>
  <c r="K214"/>
  <c r="L153"/>
  <c r="G154"/>
  <c r="L157"/>
  <c r="L158"/>
  <c r="L159"/>
  <c r="L160"/>
  <c r="E161"/>
  <c r="G161" s="1"/>
  <c r="G164"/>
  <c r="G167"/>
  <c r="E168"/>
  <c r="G168" s="1"/>
  <c r="G173"/>
  <c r="E174"/>
  <c r="G174" s="1"/>
  <c r="G178"/>
  <c r="E179"/>
  <c r="G179" s="1"/>
  <c r="G184"/>
  <c r="L186"/>
  <c r="E187"/>
  <c r="G187" s="1"/>
  <c r="G188"/>
  <c r="E190"/>
  <c r="G190" s="1"/>
  <c r="E191"/>
  <c r="G191" s="1"/>
  <c r="G197"/>
  <c r="E199"/>
  <c r="G199" s="1"/>
  <c r="L201"/>
  <c r="E202"/>
  <c r="G202" s="1"/>
  <c r="L203"/>
  <c r="G204"/>
  <c r="G205"/>
  <c r="G206"/>
  <c r="L208"/>
  <c r="G209"/>
  <c r="L212"/>
  <c r="G213"/>
  <c r="K139"/>
  <c r="L78"/>
  <c r="G79"/>
  <c r="L82"/>
  <c r="L83"/>
  <c r="L84"/>
  <c r="L85"/>
  <c r="E86"/>
  <c r="G86" s="1"/>
  <c r="G89"/>
  <c r="G92"/>
  <c r="E93"/>
  <c r="G93" s="1"/>
  <c r="G95"/>
  <c r="E96"/>
  <c r="G96" s="1"/>
  <c r="G100"/>
  <c r="E101"/>
  <c r="G101" s="1"/>
  <c r="G110"/>
  <c r="L111"/>
  <c r="E112"/>
  <c r="G112" s="1"/>
  <c r="G114"/>
  <c r="E115"/>
  <c r="G115" s="1"/>
  <c r="L117"/>
  <c r="E120"/>
  <c r="G120" s="1"/>
  <c r="E121"/>
  <c r="G121" s="1"/>
  <c r="J121" s="1"/>
  <c r="L121" s="1"/>
  <c r="E123"/>
  <c r="G123" s="1"/>
  <c r="E125"/>
  <c r="G125" s="1"/>
  <c r="G128"/>
  <c r="L133"/>
  <c r="G134"/>
  <c r="E196"/>
  <c r="G196" s="1"/>
  <c r="J196" s="1"/>
  <c r="L196" s="1"/>
  <c r="E106"/>
  <c r="G106" s="1"/>
  <c r="E118"/>
  <c r="G118" s="1"/>
  <c r="D214"/>
  <c r="E181"/>
  <c r="G181" s="1"/>
  <c r="E194"/>
  <c r="G194" s="1"/>
  <c r="E119"/>
  <c r="G119" s="1"/>
  <c r="E193"/>
  <c r="G193" s="1"/>
  <c r="G56"/>
  <c r="J80"/>
  <c r="L80" s="1"/>
  <c r="J86"/>
  <c r="L86" s="1"/>
  <c r="L16"/>
  <c r="L56" s="1"/>
  <c r="C139"/>
  <c r="E77"/>
  <c r="I80"/>
  <c r="I86"/>
  <c r="J161"/>
  <c r="L161" s="1"/>
  <c r="J175"/>
  <c r="L175" s="1"/>
  <c r="J100"/>
  <c r="L100" s="1"/>
  <c r="I121"/>
  <c r="E152"/>
  <c r="I155"/>
  <c r="I161"/>
  <c r="I175"/>
  <c r="I196"/>
  <c r="D99" i="8"/>
  <c r="D100"/>
  <c r="D105"/>
  <c r="D106"/>
  <c r="D108"/>
  <c r="D121"/>
  <c r="D132"/>
  <c r="E132" s="1"/>
  <c r="D133"/>
  <c r="E133" s="1"/>
  <c r="D135"/>
  <c r="E135" s="1"/>
  <c r="D136"/>
  <c r="E136" s="1"/>
  <c r="D138"/>
  <c r="E138" s="1"/>
  <c r="D139"/>
  <c r="E139" s="1"/>
  <c r="D140"/>
  <c r="E140" s="1"/>
  <c r="D142"/>
  <c r="E142" s="1"/>
  <c r="D143"/>
  <c r="D147"/>
  <c r="D149"/>
  <c r="D152"/>
  <c r="E152" s="1"/>
  <c r="D154"/>
  <c r="E154" s="1"/>
  <c r="D155"/>
  <c r="N72"/>
  <c r="N73"/>
  <c r="N74"/>
  <c r="N75"/>
  <c r="N76"/>
  <c r="N77"/>
  <c r="M72" i="7"/>
  <c r="M73"/>
  <c r="M76"/>
  <c r="H76"/>
  <c r="J76" i="6"/>
  <c r="E74"/>
  <c r="J64" i="5"/>
  <c r="L64" s="1"/>
  <c r="J65"/>
  <c r="L65" s="1"/>
  <c r="D83" i="4"/>
  <c r="D84"/>
  <c r="D89"/>
  <c r="D90"/>
  <c r="D92"/>
  <c r="D116"/>
  <c r="D117"/>
  <c r="D119"/>
  <c r="D120"/>
  <c r="D122"/>
  <c r="D123"/>
  <c r="D124"/>
  <c r="D127"/>
  <c r="D131"/>
  <c r="D133"/>
  <c r="D136"/>
  <c r="D138"/>
  <c r="D139"/>
  <c r="D142"/>
  <c r="M212" i="3"/>
  <c r="M214"/>
  <c r="M215"/>
  <c r="G165"/>
  <c r="G166"/>
  <c r="G164"/>
  <c r="G219"/>
  <c r="G218"/>
  <c r="E72" i="6" l="1"/>
  <c r="G72" s="1"/>
  <c r="C242" i="3"/>
  <c r="C244" s="1"/>
  <c r="E64" i="5"/>
  <c r="G64" s="1"/>
  <c r="O76" i="7"/>
  <c r="E214" i="10"/>
  <c r="G152"/>
  <c r="E139"/>
  <c r="G77"/>
  <c r="E65" i="5"/>
  <c r="G65" s="1"/>
  <c r="E75" i="6"/>
  <c r="G75" s="1"/>
  <c r="E73"/>
  <c r="G73" s="1"/>
  <c r="C178" i="8"/>
  <c r="C180" s="1"/>
  <c r="E139" i="4"/>
  <c r="I65" i="5"/>
  <c r="G76" i="7"/>
  <c r="E76" i="8"/>
  <c r="M76"/>
  <c r="E155"/>
  <c r="E149"/>
  <c r="E147"/>
  <c r="E143"/>
  <c r="E142" i="4"/>
  <c r="E138"/>
  <c r="I64" i="5"/>
  <c r="I76" i="6"/>
  <c r="I76" i="7"/>
  <c r="J76" s="1"/>
  <c r="G139" i="10" l="1"/>
  <c r="J77"/>
  <c r="G214"/>
  <c r="J152"/>
  <c r="K139" i="3"/>
  <c r="J285" i="2"/>
  <c r="K285"/>
  <c r="K557" s="1"/>
  <c r="J286"/>
  <c r="J558" s="1"/>
  <c r="K286"/>
  <c r="K558" s="1"/>
  <c r="J287"/>
  <c r="J559" s="1"/>
  <c r="K287"/>
  <c r="K559" s="1"/>
  <c r="J288"/>
  <c r="K288"/>
  <c r="K560" s="1"/>
  <c r="J289"/>
  <c r="K289"/>
  <c r="K561" s="1"/>
  <c r="J290"/>
  <c r="J562" s="1"/>
  <c r="K290"/>
  <c r="K562" s="1"/>
  <c r="J291"/>
  <c r="J563" s="1"/>
  <c r="K291"/>
  <c r="K563" s="1"/>
  <c r="J292"/>
  <c r="J564" s="1"/>
  <c r="K292"/>
  <c r="K564" s="1"/>
  <c r="J293"/>
  <c r="J565" s="1"/>
  <c r="K293"/>
  <c r="K565" s="1"/>
  <c r="J294"/>
  <c r="J566" s="1"/>
  <c r="K294"/>
  <c r="K566" s="1"/>
  <c r="J295"/>
  <c r="J567" s="1"/>
  <c r="K295"/>
  <c r="K567" s="1"/>
  <c r="K296"/>
  <c r="K568" s="1"/>
  <c r="K297"/>
  <c r="K569" s="1"/>
  <c r="K298"/>
  <c r="K570" s="1"/>
  <c r="K299"/>
  <c r="K571" s="1"/>
  <c r="J300"/>
  <c r="J572" s="1"/>
  <c r="K300"/>
  <c r="K572" s="1"/>
  <c r="K301"/>
  <c r="K573" s="1"/>
  <c r="J302"/>
  <c r="J574" s="1"/>
  <c r="K302"/>
  <c r="K574" s="1"/>
  <c r="J303"/>
  <c r="J575" s="1"/>
  <c r="K303"/>
  <c r="K575" s="1"/>
  <c r="K304"/>
  <c r="K576" s="1"/>
  <c r="K305"/>
  <c r="K577" s="1"/>
  <c r="J306"/>
  <c r="J578" s="1"/>
  <c r="K306"/>
  <c r="K578" s="1"/>
  <c r="K307"/>
  <c r="K579" s="1"/>
  <c r="J308"/>
  <c r="J580" s="1"/>
  <c r="K308"/>
  <c r="K580" s="1"/>
  <c r="K309"/>
  <c r="K581" s="1"/>
  <c r="K310"/>
  <c r="K582" s="1"/>
  <c r="J311"/>
  <c r="J583" s="1"/>
  <c r="K311"/>
  <c r="K583" s="1"/>
  <c r="K312"/>
  <c r="K584" s="1"/>
  <c r="J313"/>
  <c r="J585" s="1"/>
  <c r="K313"/>
  <c r="K585" s="1"/>
  <c r="J314"/>
  <c r="L314" s="1"/>
  <c r="K314"/>
  <c r="K586" s="1"/>
  <c r="J315"/>
  <c r="K315"/>
  <c r="K587" s="1"/>
  <c r="J316"/>
  <c r="L316" s="1"/>
  <c r="K316"/>
  <c r="K588" s="1"/>
  <c r="J317"/>
  <c r="K317"/>
  <c r="K589" s="1"/>
  <c r="J318"/>
  <c r="K318"/>
  <c r="K590" s="1"/>
  <c r="J319"/>
  <c r="J591" s="1"/>
  <c r="K319"/>
  <c r="K591" s="1"/>
  <c r="J320"/>
  <c r="J592" s="1"/>
  <c r="K320"/>
  <c r="K592" s="1"/>
  <c r="J321"/>
  <c r="K321"/>
  <c r="K593" s="1"/>
  <c r="J322"/>
  <c r="K322"/>
  <c r="K594" s="1"/>
  <c r="J323"/>
  <c r="J595" s="1"/>
  <c r="K323"/>
  <c r="K595" s="1"/>
  <c r="J324"/>
  <c r="L324" s="1"/>
  <c r="K324"/>
  <c r="K596" s="1"/>
  <c r="J325"/>
  <c r="J597" s="1"/>
  <c r="K325"/>
  <c r="K597" s="1"/>
  <c r="J326"/>
  <c r="J598" s="1"/>
  <c r="K326"/>
  <c r="K598" s="1"/>
  <c r="J327"/>
  <c r="J599" s="1"/>
  <c r="K327"/>
  <c r="K599" s="1"/>
  <c r="J328"/>
  <c r="L328" s="1"/>
  <c r="K328"/>
  <c r="K600" s="1"/>
  <c r="J329"/>
  <c r="K329"/>
  <c r="K601" s="1"/>
  <c r="J330"/>
  <c r="K330"/>
  <c r="K602" s="1"/>
  <c r="J331"/>
  <c r="J603" s="1"/>
  <c r="K331"/>
  <c r="K603" s="1"/>
  <c r="J332"/>
  <c r="L332" s="1"/>
  <c r="K332"/>
  <c r="K604" s="1"/>
  <c r="J333"/>
  <c r="K333"/>
  <c r="K605" s="1"/>
  <c r="J334"/>
  <c r="J606" s="1"/>
  <c r="K334"/>
  <c r="K606" s="1"/>
  <c r="J335"/>
  <c r="K335"/>
  <c r="K607" s="1"/>
  <c r="J336"/>
  <c r="J608" s="1"/>
  <c r="K336"/>
  <c r="K608" s="1"/>
  <c r="J337"/>
  <c r="K337"/>
  <c r="K609" s="1"/>
  <c r="J338"/>
  <c r="K338"/>
  <c r="K610" s="1"/>
  <c r="J339"/>
  <c r="J611" s="1"/>
  <c r="K339"/>
  <c r="K611" s="1"/>
  <c r="J340"/>
  <c r="L340" s="1"/>
  <c r="K340"/>
  <c r="K612" s="1"/>
  <c r="J341"/>
  <c r="J613" s="1"/>
  <c r="K341"/>
  <c r="K613" s="1"/>
  <c r="J342"/>
  <c r="J614" s="1"/>
  <c r="K342"/>
  <c r="K614" s="1"/>
  <c r="K343"/>
  <c r="K615" s="1"/>
  <c r="J344"/>
  <c r="J616" s="1"/>
  <c r="K344"/>
  <c r="K616" s="1"/>
  <c r="J345"/>
  <c r="J617" s="1"/>
  <c r="K345"/>
  <c r="K617" s="1"/>
  <c r="J346"/>
  <c r="J618" s="1"/>
  <c r="K346"/>
  <c r="K618" s="1"/>
  <c r="I286"/>
  <c r="I558" s="1"/>
  <c r="I287"/>
  <c r="I288"/>
  <c r="I289"/>
  <c r="L289" s="1"/>
  <c r="I290"/>
  <c r="I562" s="1"/>
  <c r="I291"/>
  <c r="I563" s="1"/>
  <c r="I292"/>
  <c r="I564" s="1"/>
  <c r="I293"/>
  <c r="I565" s="1"/>
  <c r="L565" s="1"/>
  <c r="I294"/>
  <c r="I566" s="1"/>
  <c r="I295"/>
  <c r="I567" s="1"/>
  <c r="I296"/>
  <c r="I297"/>
  <c r="I298"/>
  <c r="I570" s="1"/>
  <c r="I299"/>
  <c r="I571" s="1"/>
  <c r="I300"/>
  <c r="I572" s="1"/>
  <c r="I301"/>
  <c r="I573" s="1"/>
  <c r="I302"/>
  <c r="I574" s="1"/>
  <c r="L574" s="1"/>
  <c r="I303"/>
  <c r="I575" s="1"/>
  <c r="I304"/>
  <c r="I576" s="1"/>
  <c r="I305"/>
  <c r="I577" s="1"/>
  <c r="I306"/>
  <c r="I578" s="1"/>
  <c r="I307"/>
  <c r="I579" s="1"/>
  <c r="I308"/>
  <c r="I580" s="1"/>
  <c r="I309"/>
  <c r="I581" s="1"/>
  <c r="I310"/>
  <c r="I582" s="1"/>
  <c r="I311"/>
  <c r="I583" s="1"/>
  <c r="I312"/>
  <c r="I584" s="1"/>
  <c r="I313"/>
  <c r="I585" s="1"/>
  <c r="L585" s="1"/>
  <c r="I314"/>
  <c r="I315"/>
  <c r="I316"/>
  <c r="I317"/>
  <c r="L317" s="1"/>
  <c r="I318"/>
  <c r="L318" s="1"/>
  <c r="I319"/>
  <c r="I591" s="1"/>
  <c r="L591" s="1"/>
  <c r="I320"/>
  <c r="I592" s="1"/>
  <c r="I321"/>
  <c r="L321" s="1"/>
  <c r="I322"/>
  <c r="L322" s="1"/>
  <c r="I323"/>
  <c r="I595" s="1"/>
  <c r="L595" s="1"/>
  <c r="I324"/>
  <c r="I325"/>
  <c r="I597" s="1"/>
  <c r="L597" s="1"/>
  <c r="I326"/>
  <c r="I598" s="1"/>
  <c r="I327"/>
  <c r="I599" s="1"/>
  <c r="L599" s="1"/>
  <c r="I328"/>
  <c r="I329"/>
  <c r="L329" s="1"/>
  <c r="I330"/>
  <c r="L330" s="1"/>
  <c r="I331"/>
  <c r="I603" s="1"/>
  <c r="L603" s="1"/>
  <c r="I332"/>
  <c r="I333"/>
  <c r="L333" s="1"/>
  <c r="I334"/>
  <c r="I606" s="1"/>
  <c r="I335"/>
  <c r="I336"/>
  <c r="I608" s="1"/>
  <c r="I337"/>
  <c r="L337" s="1"/>
  <c r="I338"/>
  <c r="L338" s="1"/>
  <c r="I339"/>
  <c r="I611" s="1"/>
  <c r="L611" s="1"/>
  <c r="I340"/>
  <c r="I341"/>
  <c r="I613" s="1"/>
  <c r="L613" s="1"/>
  <c r="I342"/>
  <c r="I614" s="1"/>
  <c r="I343"/>
  <c r="I615" s="1"/>
  <c r="I344"/>
  <c r="I345"/>
  <c r="I617" s="1"/>
  <c r="L617" s="1"/>
  <c r="I346"/>
  <c r="I285"/>
  <c r="E285"/>
  <c r="F285"/>
  <c r="E286"/>
  <c r="F286"/>
  <c r="F558" s="1"/>
  <c r="E287"/>
  <c r="F287"/>
  <c r="F559" s="1"/>
  <c r="E288"/>
  <c r="F288"/>
  <c r="E289"/>
  <c r="F289"/>
  <c r="G289" s="1"/>
  <c r="E290"/>
  <c r="F290"/>
  <c r="F562" s="1"/>
  <c r="E291"/>
  <c r="F291"/>
  <c r="F563" s="1"/>
  <c r="E292"/>
  <c r="F292"/>
  <c r="F564" s="1"/>
  <c r="E293"/>
  <c r="F293"/>
  <c r="F565" s="1"/>
  <c r="E294"/>
  <c r="F294"/>
  <c r="F566" s="1"/>
  <c r="E295"/>
  <c r="F295"/>
  <c r="F567" s="1"/>
  <c r="E300"/>
  <c r="F300"/>
  <c r="F572" s="1"/>
  <c r="E302"/>
  <c r="F302"/>
  <c r="F574" s="1"/>
  <c r="E303"/>
  <c r="F303"/>
  <c r="F575" s="1"/>
  <c r="E306"/>
  <c r="F306"/>
  <c r="F578" s="1"/>
  <c r="E308"/>
  <c r="F308"/>
  <c r="F580" s="1"/>
  <c r="E311"/>
  <c r="F311"/>
  <c r="F583" s="1"/>
  <c r="E313"/>
  <c r="F313"/>
  <c r="F585" s="1"/>
  <c r="E314"/>
  <c r="F314"/>
  <c r="E315"/>
  <c r="F315"/>
  <c r="E316"/>
  <c r="F316"/>
  <c r="E317"/>
  <c r="G317" s="1"/>
  <c r="F317"/>
  <c r="E318"/>
  <c r="F318"/>
  <c r="E319"/>
  <c r="F319"/>
  <c r="F591" s="1"/>
  <c r="E320"/>
  <c r="F320"/>
  <c r="F592" s="1"/>
  <c r="E321"/>
  <c r="G321" s="1"/>
  <c r="F321"/>
  <c r="E322"/>
  <c r="F322"/>
  <c r="E323"/>
  <c r="F323"/>
  <c r="F595" s="1"/>
  <c r="E324"/>
  <c r="F324"/>
  <c r="E325"/>
  <c r="G325" s="1"/>
  <c r="F325"/>
  <c r="F597" s="1"/>
  <c r="E326"/>
  <c r="F326"/>
  <c r="F598" s="1"/>
  <c r="E327"/>
  <c r="F327"/>
  <c r="F599" s="1"/>
  <c r="E328"/>
  <c r="F328"/>
  <c r="E329"/>
  <c r="G329" s="1"/>
  <c r="F329"/>
  <c r="E330"/>
  <c r="F330"/>
  <c r="E331"/>
  <c r="F331"/>
  <c r="E332"/>
  <c r="F332"/>
  <c r="E333"/>
  <c r="G333" s="1"/>
  <c r="F333"/>
  <c r="E334"/>
  <c r="F334"/>
  <c r="F606" s="1"/>
  <c r="E335"/>
  <c r="F335"/>
  <c r="E336"/>
  <c r="F336"/>
  <c r="F608" s="1"/>
  <c r="E337"/>
  <c r="G337" s="1"/>
  <c r="F337"/>
  <c r="E338"/>
  <c r="F338"/>
  <c r="E339"/>
  <c r="F339"/>
  <c r="F611" s="1"/>
  <c r="E340"/>
  <c r="F340"/>
  <c r="E341"/>
  <c r="G341" s="1"/>
  <c r="F341"/>
  <c r="F613" s="1"/>
  <c r="E342"/>
  <c r="F342"/>
  <c r="F614" s="1"/>
  <c r="E344"/>
  <c r="F344"/>
  <c r="F616" s="1"/>
  <c r="E345"/>
  <c r="F345"/>
  <c r="F617" s="1"/>
  <c r="E346"/>
  <c r="F346"/>
  <c r="F618" s="1"/>
  <c r="D286"/>
  <c r="D558" s="1"/>
  <c r="D287"/>
  <c r="G287" s="1"/>
  <c r="D288"/>
  <c r="D289"/>
  <c r="D290"/>
  <c r="D562" s="1"/>
  <c r="D291"/>
  <c r="D563" s="1"/>
  <c r="D292"/>
  <c r="D564" s="1"/>
  <c r="D293"/>
  <c r="D565" s="1"/>
  <c r="D294"/>
  <c r="D566" s="1"/>
  <c r="D295"/>
  <c r="D567" s="1"/>
  <c r="D300"/>
  <c r="D572" s="1"/>
  <c r="D302"/>
  <c r="D574" s="1"/>
  <c r="D303"/>
  <c r="D575" s="1"/>
  <c r="D306"/>
  <c r="D578" s="1"/>
  <c r="D308"/>
  <c r="D580" s="1"/>
  <c r="D311"/>
  <c r="D583" s="1"/>
  <c r="D313"/>
  <c r="D585" s="1"/>
  <c r="D314"/>
  <c r="G314" s="1"/>
  <c r="D315"/>
  <c r="D316"/>
  <c r="D317"/>
  <c r="D318"/>
  <c r="D319"/>
  <c r="D591" s="1"/>
  <c r="D320"/>
  <c r="D592" s="1"/>
  <c r="D321"/>
  <c r="D322"/>
  <c r="D323"/>
  <c r="D595" s="1"/>
  <c r="D324"/>
  <c r="D325"/>
  <c r="D597" s="1"/>
  <c r="D326"/>
  <c r="D598" s="1"/>
  <c r="D327"/>
  <c r="D599" s="1"/>
  <c r="D328"/>
  <c r="D329"/>
  <c r="D330"/>
  <c r="D331"/>
  <c r="D603" s="1"/>
  <c r="D332"/>
  <c r="D333"/>
  <c r="D334"/>
  <c r="D606" s="1"/>
  <c r="D335"/>
  <c r="G335" s="1"/>
  <c r="D336"/>
  <c r="D608" s="1"/>
  <c r="D337"/>
  <c r="D338"/>
  <c r="D339"/>
  <c r="D611" s="1"/>
  <c r="D340"/>
  <c r="D341"/>
  <c r="D613" s="1"/>
  <c r="D342"/>
  <c r="D614" s="1"/>
  <c r="D344"/>
  <c r="D616" s="1"/>
  <c r="D345"/>
  <c r="D617" s="1"/>
  <c r="D346"/>
  <c r="D618" s="1"/>
  <c r="D285"/>
  <c r="D349"/>
  <c r="D348"/>
  <c r="D620" s="1"/>
  <c r="G620" s="1"/>
  <c r="M620" s="1"/>
  <c r="K114"/>
  <c r="K115"/>
  <c r="K118"/>
  <c r="K119"/>
  <c r="K120"/>
  <c r="K121"/>
  <c r="K123"/>
  <c r="K136"/>
  <c r="K139"/>
  <c r="K140"/>
  <c r="K141"/>
  <c r="K147"/>
  <c r="K148"/>
  <c r="K151"/>
  <c r="K153"/>
  <c r="K154"/>
  <c r="K155"/>
  <c r="K159"/>
  <c r="K245" s="1"/>
  <c r="K162"/>
  <c r="K248" s="1"/>
  <c r="K164"/>
  <c r="K250" s="1"/>
  <c r="K167"/>
  <c r="K253" s="1"/>
  <c r="K425" s="1"/>
  <c r="K169"/>
  <c r="K255" s="1"/>
  <c r="K427" s="1"/>
  <c r="K170"/>
  <c r="K256" s="1"/>
  <c r="K173"/>
  <c r="K259" s="1"/>
  <c r="K431" s="1"/>
  <c r="K174"/>
  <c r="K260" s="1"/>
  <c r="K432" s="1"/>
  <c r="J114"/>
  <c r="J200" s="1"/>
  <c r="J115"/>
  <c r="J201" s="1"/>
  <c r="J118"/>
  <c r="J204" s="1"/>
  <c r="J120"/>
  <c r="J206" s="1"/>
  <c r="J121"/>
  <c r="J207" s="1"/>
  <c r="J123"/>
  <c r="J209" s="1"/>
  <c r="J136"/>
  <c r="J222" s="1"/>
  <c r="J139"/>
  <c r="J225" s="1"/>
  <c r="J147"/>
  <c r="J233" s="1"/>
  <c r="J148"/>
  <c r="J234" s="1"/>
  <c r="J151"/>
  <c r="J237" s="1"/>
  <c r="J153"/>
  <c r="J239" s="1"/>
  <c r="J154"/>
  <c r="J240" s="1"/>
  <c r="J155"/>
  <c r="J241" s="1"/>
  <c r="J159"/>
  <c r="J245" s="1"/>
  <c r="J162"/>
  <c r="J248" s="1"/>
  <c r="J164"/>
  <c r="J250" s="1"/>
  <c r="J167"/>
  <c r="J253" s="1"/>
  <c r="J169"/>
  <c r="J255" s="1"/>
  <c r="J427" s="1"/>
  <c r="J170"/>
  <c r="J256" s="1"/>
  <c r="J428" s="1"/>
  <c r="J173"/>
  <c r="J259" s="1"/>
  <c r="J431" s="1"/>
  <c r="F114"/>
  <c r="F200" s="1"/>
  <c r="F372" s="1"/>
  <c r="F115"/>
  <c r="F201" s="1"/>
  <c r="F118"/>
  <c r="F204" s="1"/>
  <c r="F376" s="1"/>
  <c r="F119"/>
  <c r="F205" s="1"/>
  <c r="F120"/>
  <c r="F206" s="1"/>
  <c r="F378" s="1"/>
  <c r="F121"/>
  <c r="F207" s="1"/>
  <c r="F123"/>
  <c r="F209" s="1"/>
  <c r="F381" s="1"/>
  <c r="F136"/>
  <c r="F222" s="1"/>
  <c r="F394" s="1"/>
  <c r="F140"/>
  <c r="F226" s="1"/>
  <c r="F141"/>
  <c r="F227" s="1"/>
  <c r="F399" s="1"/>
  <c r="F147"/>
  <c r="F233" s="1"/>
  <c r="F405" s="1"/>
  <c r="F148"/>
  <c r="F234" s="1"/>
  <c r="F151"/>
  <c r="F237" s="1"/>
  <c r="F409" s="1"/>
  <c r="F153"/>
  <c r="F239" s="1"/>
  <c r="F411" s="1"/>
  <c r="F154"/>
  <c r="F240" s="1"/>
  <c r="F412" s="1"/>
  <c r="F155"/>
  <c r="F241" s="1"/>
  <c r="F413" s="1"/>
  <c r="F159"/>
  <c r="F245" s="1"/>
  <c r="F417" s="1"/>
  <c r="F162"/>
  <c r="F248" s="1"/>
  <c r="F164"/>
  <c r="F250" s="1"/>
  <c r="F422" s="1"/>
  <c r="F167"/>
  <c r="F253" s="1"/>
  <c r="F425" s="1"/>
  <c r="F169"/>
  <c r="F255" s="1"/>
  <c r="F427" s="1"/>
  <c r="F170"/>
  <c r="F256" s="1"/>
  <c r="F173"/>
  <c r="F259" s="1"/>
  <c r="F431" s="1"/>
  <c r="F174"/>
  <c r="F260" s="1"/>
  <c r="F432" s="1"/>
  <c r="E114"/>
  <c r="E469" s="1"/>
  <c r="E116"/>
  <c r="E471" s="1"/>
  <c r="E117"/>
  <c r="E472" s="1"/>
  <c r="E561" s="1"/>
  <c r="E118"/>
  <c r="E473" s="1"/>
  <c r="E120"/>
  <c r="E475" s="1"/>
  <c r="E121"/>
  <c r="E476" s="1"/>
  <c r="E122"/>
  <c r="E477" s="1"/>
  <c r="E123"/>
  <c r="E478" s="1"/>
  <c r="E136"/>
  <c r="E491" s="1"/>
  <c r="E139"/>
  <c r="E494" s="1"/>
  <c r="E147"/>
  <c r="E502" s="1"/>
  <c r="E148"/>
  <c r="E503" s="1"/>
  <c r="E151"/>
  <c r="E506" s="1"/>
  <c r="E153"/>
  <c r="E508" s="1"/>
  <c r="E154"/>
  <c r="E509" s="1"/>
  <c r="E155"/>
  <c r="E510" s="1"/>
  <c r="E159"/>
  <c r="E514" s="1"/>
  <c r="E161"/>
  <c r="E516" s="1"/>
  <c r="E162"/>
  <c r="E517" s="1"/>
  <c r="E163"/>
  <c r="E518" s="1"/>
  <c r="E607" s="1"/>
  <c r="E164"/>
  <c r="E519" s="1"/>
  <c r="E165"/>
  <c r="E520" s="1"/>
  <c r="E166"/>
  <c r="E521" s="1"/>
  <c r="E610" s="1"/>
  <c r="E167"/>
  <c r="E522" s="1"/>
  <c r="E169"/>
  <c r="E524" s="1"/>
  <c r="E170"/>
  <c r="E525" s="1"/>
  <c r="E172"/>
  <c r="E173"/>
  <c r="K17"/>
  <c r="K18"/>
  <c r="K21"/>
  <c r="K22"/>
  <c r="K23"/>
  <c r="K24"/>
  <c r="K26"/>
  <c r="K39"/>
  <c r="K42"/>
  <c r="K50"/>
  <c r="K51"/>
  <c r="K54"/>
  <c r="K56"/>
  <c r="K57"/>
  <c r="K58"/>
  <c r="K62"/>
  <c r="K65"/>
  <c r="K67"/>
  <c r="K70"/>
  <c r="K72"/>
  <c r="K73"/>
  <c r="K76"/>
  <c r="K77"/>
  <c r="J17"/>
  <c r="J18"/>
  <c r="J21"/>
  <c r="J22"/>
  <c r="J23"/>
  <c r="J24"/>
  <c r="J26"/>
  <c r="J39"/>
  <c r="J42"/>
  <c r="J50"/>
  <c r="J51"/>
  <c r="J54"/>
  <c r="J56"/>
  <c r="J57"/>
  <c r="J58"/>
  <c r="J62"/>
  <c r="J65"/>
  <c r="J67"/>
  <c r="J70"/>
  <c r="J72"/>
  <c r="J73"/>
  <c r="J76"/>
  <c r="I79"/>
  <c r="F76"/>
  <c r="F77"/>
  <c r="E75"/>
  <c r="E80" s="1"/>
  <c r="E76"/>
  <c r="E77"/>
  <c r="D79"/>
  <c r="D75"/>
  <c r="K605" i="1"/>
  <c r="K606"/>
  <c r="K609"/>
  <c r="K610"/>
  <c r="K611"/>
  <c r="K612"/>
  <c r="K614"/>
  <c r="K623"/>
  <c r="K627"/>
  <c r="K631"/>
  <c r="K632"/>
  <c r="K638"/>
  <c r="K639"/>
  <c r="K642"/>
  <c r="K644"/>
  <c r="K645"/>
  <c r="K646"/>
  <c r="K653"/>
  <c r="K655"/>
  <c r="K658"/>
  <c r="K660"/>
  <c r="K661"/>
  <c r="K662"/>
  <c r="K663"/>
  <c r="K664"/>
  <c r="K665"/>
  <c r="J605"/>
  <c r="J606"/>
  <c r="J609"/>
  <c r="J611"/>
  <c r="J612"/>
  <c r="J614"/>
  <c r="J627"/>
  <c r="J638"/>
  <c r="J639"/>
  <c r="J642"/>
  <c r="J644"/>
  <c r="J645"/>
  <c r="J646"/>
  <c r="J650"/>
  <c r="J653"/>
  <c r="J655"/>
  <c r="J658"/>
  <c r="J660"/>
  <c r="J661"/>
  <c r="J664"/>
  <c r="I667"/>
  <c r="F605"/>
  <c r="F606"/>
  <c r="F609"/>
  <c r="F610"/>
  <c r="F611"/>
  <c r="F612"/>
  <c r="F614"/>
  <c r="F627"/>
  <c r="F638"/>
  <c r="F639"/>
  <c r="F642"/>
  <c r="F644"/>
  <c r="F645"/>
  <c r="F646"/>
  <c r="F650"/>
  <c r="F653"/>
  <c r="F655"/>
  <c r="F658"/>
  <c r="F660"/>
  <c r="F661"/>
  <c r="F664"/>
  <c r="F665"/>
  <c r="D667"/>
  <c r="K521"/>
  <c r="K522"/>
  <c r="K523"/>
  <c r="K524"/>
  <c r="K525"/>
  <c r="K526"/>
  <c r="K527"/>
  <c r="K528"/>
  <c r="K529"/>
  <c r="K530"/>
  <c r="K531"/>
  <c r="K532"/>
  <c r="K533"/>
  <c r="K534"/>
  <c r="K535"/>
  <c r="K536"/>
  <c r="K537"/>
  <c r="K538"/>
  <c r="K539"/>
  <c r="K540"/>
  <c r="K541"/>
  <c r="K542"/>
  <c r="K543"/>
  <c r="K544"/>
  <c r="K545"/>
  <c r="K546"/>
  <c r="K547"/>
  <c r="K548"/>
  <c r="K549"/>
  <c r="K550"/>
  <c r="K551"/>
  <c r="K552"/>
  <c r="K553"/>
  <c r="K554"/>
  <c r="K555"/>
  <c r="K556"/>
  <c r="K557"/>
  <c r="K558"/>
  <c r="K559"/>
  <c r="K560"/>
  <c r="K561"/>
  <c r="K562"/>
  <c r="K563"/>
  <c r="K564"/>
  <c r="K565"/>
  <c r="K566"/>
  <c r="K567"/>
  <c r="K568"/>
  <c r="K569"/>
  <c r="K570"/>
  <c r="K571"/>
  <c r="K572"/>
  <c r="K573"/>
  <c r="K574"/>
  <c r="K575"/>
  <c r="K576"/>
  <c r="K577"/>
  <c r="K578"/>
  <c r="K579"/>
  <c r="K580"/>
  <c r="K581"/>
  <c r="K582"/>
  <c r="J522"/>
  <c r="J523"/>
  <c r="J526"/>
  <c r="J528"/>
  <c r="J529"/>
  <c r="J531"/>
  <c r="J544"/>
  <c r="J555"/>
  <c r="J556"/>
  <c r="J559"/>
  <c r="J561"/>
  <c r="J562"/>
  <c r="J563"/>
  <c r="J567"/>
  <c r="J570"/>
  <c r="J572"/>
  <c r="J575"/>
  <c r="G152" i="8" s="1"/>
  <c r="J577" i="1"/>
  <c r="G154" i="8" s="1"/>
  <c r="J578" i="1"/>
  <c r="G155" i="8" s="1"/>
  <c r="J581" i="1"/>
  <c r="G158" i="8" s="1"/>
  <c r="I584" i="1"/>
  <c r="D584"/>
  <c r="F521"/>
  <c r="F522"/>
  <c r="F523"/>
  <c r="F524"/>
  <c r="F525"/>
  <c r="F526"/>
  <c r="F527"/>
  <c r="F528"/>
  <c r="F529"/>
  <c r="F530"/>
  <c r="F531"/>
  <c r="F532"/>
  <c r="F533"/>
  <c r="F534"/>
  <c r="F535"/>
  <c r="F536"/>
  <c r="F537"/>
  <c r="F538"/>
  <c r="F539"/>
  <c r="F540"/>
  <c r="F541"/>
  <c r="F542"/>
  <c r="F543"/>
  <c r="F544"/>
  <c r="F545"/>
  <c r="F546"/>
  <c r="F547"/>
  <c r="F548"/>
  <c r="F549"/>
  <c r="F550"/>
  <c r="F551"/>
  <c r="F552"/>
  <c r="F553"/>
  <c r="F554"/>
  <c r="F555"/>
  <c r="F556"/>
  <c r="F557"/>
  <c r="F558"/>
  <c r="F559"/>
  <c r="F560"/>
  <c r="F561"/>
  <c r="F562"/>
  <c r="F563"/>
  <c r="F564"/>
  <c r="F565"/>
  <c r="F566"/>
  <c r="F567"/>
  <c r="F568"/>
  <c r="F569"/>
  <c r="F570"/>
  <c r="F571"/>
  <c r="F572"/>
  <c r="F573"/>
  <c r="F574"/>
  <c r="F575"/>
  <c r="F576"/>
  <c r="F577"/>
  <c r="F578"/>
  <c r="F579"/>
  <c r="F580"/>
  <c r="F581"/>
  <c r="F582"/>
  <c r="E522"/>
  <c r="E524"/>
  <c r="E525"/>
  <c r="E526"/>
  <c r="E528"/>
  <c r="E529"/>
  <c r="E530"/>
  <c r="E531"/>
  <c r="E544"/>
  <c r="E547"/>
  <c r="E555"/>
  <c r="E556"/>
  <c r="E559"/>
  <c r="E561"/>
  <c r="E562"/>
  <c r="E563"/>
  <c r="E567"/>
  <c r="E569"/>
  <c r="E570"/>
  <c r="E571"/>
  <c r="E572"/>
  <c r="C149" i="8" s="1"/>
  <c r="E573" i="1"/>
  <c r="C150" i="8" s="1"/>
  <c r="E574" i="1"/>
  <c r="C151" i="8" s="1"/>
  <c r="E575" i="1"/>
  <c r="C152" i="8" s="1"/>
  <c r="E577" i="1"/>
  <c r="C154" i="8" s="1"/>
  <c r="E578" i="1"/>
  <c r="C155" i="8" s="1"/>
  <c r="E580" i="1"/>
  <c r="E581"/>
  <c r="C158" i="8" s="1"/>
  <c r="I497" i="1"/>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37"/>
  <c r="J438"/>
  <c r="J439"/>
  <c r="J442"/>
  <c r="J443"/>
  <c r="J444"/>
  <c r="J445"/>
  <c r="J447"/>
  <c r="J460"/>
  <c r="J471"/>
  <c r="J472"/>
  <c r="J475"/>
  <c r="J477"/>
  <c r="J478"/>
  <c r="J479"/>
  <c r="J483"/>
  <c r="J486"/>
  <c r="J488"/>
  <c r="J491"/>
  <c r="J493"/>
  <c r="J494"/>
  <c r="J497"/>
  <c r="I500"/>
  <c r="D500"/>
  <c r="F437"/>
  <c r="F687" s="1"/>
  <c r="F438"/>
  <c r="F688" s="1"/>
  <c r="F439"/>
  <c r="F689" s="1"/>
  <c r="F440"/>
  <c r="F690" s="1"/>
  <c r="F441"/>
  <c r="F691" s="1"/>
  <c r="F442"/>
  <c r="F692" s="1"/>
  <c r="F443"/>
  <c r="F693" s="1"/>
  <c r="F444"/>
  <c r="F694" s="1"/>
  <c r="F445"/>
  <c r="F695" s="1"/>
  <c r="F446"/>
  <c r="F696" s="1"/>
  <c r="F447"/>
  <c r="F697" s="1"/>
  <c r="F448"/>
  <c r="F698" s="1"/>
  <c r="F449"/>
  <c r="F699" s="1"/>
  <c r="F450"/>
  <c r="F700" s="1"/>
  <c r="F451"/>
  <c r="F701" s="1"/>
  <c r="F452"/>
  <c r="F702" s="1"/>
  <c r="F453"/>
  <c r="F703" s="1"/>
  <c r="F454"/>
  <c r="F704" s="1"/>
  <c r="F455"/>
  <c r="F705" s="1"/>
  <c r="F456"/>
  <c r="F706" s="1"/>
  <c r="F457"/>
  <c r="F707" s="1"/>
  <c r="F458"/>
  <c r="F708" s="1"/>
  <c r="F459"/>
  <c r="F709" s="1"/>
  <c r="F460"/>
  <c r="F710" s="1"/>
  <c r="F461"/>
  <c r="F711" s="1"/>
  <c r="F462"/>
  <c r="F712" s="1"/>
  <c r="F463"/>
  <c r="F713" s="1"/>
  <c r="F464"/>
  <c r="F714" s="1"/>
  <c r="F465"/>
  <c r="F715" s="1"/>
  <c r="F466"/>
  <c r="F716" s="1"/>
  <c r="F467"/>
  <c r="F717" s="1"/>
  <c r="F468"/>
  <c r="F718" s="1"/>
  <c r="F469"/>
  <c r="F719" s="1"/>
  <c r="F470"/>
  <c r="F720" s="1"/>
  <c r="F471"/>
  <c r="F721" s="1"/>
  <c r="F472"/>
  <c r="F722" s="1"/>
  <c r="F473"/>
  <c r="F723" s="1"/>
  <c r="F474"/>
  <c r="F724" s="1"/>
  <c r="F475"/>
  <c r="F725" s="1"/>
  <c r="F476"/>
  <c r="F726" s="1"/>
  <c r="F477"/>
  <c r="F727" s="1"/>
  <c r="F478"/>
  <c r="F728" s="1"/>
  <c r="F479"/>
  <c r="F729" s="1"/>
  <c r="F480"/>
  <c r="F730" s="1"/>
  <c r="F481"/>
  <c r="F731" s="1"/>
  <c r="F482"/>
  <c r="F732" s="1"/>
  <c r="F483"/>
  <c r="F733" s="1"/>
  <c r="F484"/>
  <c r="F734" s="1"/>
  <c r="F485"/>
  <c r="F735" s="1"/>
  <c r="F486"/>
  <c r="F736" s="1"/>
  <c r="F487"/>
  <c r="F737" s="1"/>
  <c r="F488"/>
  <c r="F738" s="1"/>
  <c r="F489"/>
  <c r="F739" s="1"/>
  <c r="F490"/>
  <c r="F740" s="1"/>
  <c r="F491"/>
  <c r="F741" s="1"/>
  <c r="F492"/>
  <c r="F742" s="1"/>
  <c r="F493"/>
  <c r="F743" s="1"/>
  <c r="F494"/>
  <c r="F744" s="1"/>
  <c r="F495"/>
  <c r="F745" s="1"/>
  <c r="F496"/>
  <c r="F746" s="1"/>
  <c r="F497"/>
  <c r="F747" s="1"/>
  <c r="F498"/>
  <c r="F748" s="1"/>
  <c r="E438"/>
  <c r="E439"/>
  <c r="E440"/>
  <c r="E441"/>
  <c r="E442"/>
  <c r="E443"/>
  <c r="E444"/>
  <c r="E445"/>
  <c r="E446"/>
  <c r="E447"/>
  <c r="E460"/>
  <c r="E471"/>
  <c r="E472"/>
  <c r="E475"/>
  <c r="E477"/>
  <c r="E478"/>
  <c r="E479"/>
  <c r="E483"/>
  <c r="E485"/>
  <c r="E486"/>
  <c r="E487"/>
  <c r="E488"/>
  <c r="E489"/>
  <c r="E490"/>
  <c r="E491"/>
  <c r="E493"/>
  <c r="E494"/>
  <c r="E496"/>
  <c r="E501" s="1"/>
  <c r="E497"/>
  <c r="E498"/>
  <c r="D497"/>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400"/>
  <c r="K401"/>
  <c r="K402"/>
  <c r="K403"/>
  <c r="K404"/>
  <c r="K405"/>
  <c r="K406"/>
  <c r="K407"/>
  <c r="K408"/>
  <c r="K409"/>
  <c r="K410"/>
  <c r="K411"/>
  <c r="K412"/>
  <c r="K413"/>
  <c r="K414"/>
  <c r="K415"/>
  <c r="K416"/>
  <c r="K355"/>
  <c r="I419"/>
  <c r="I418"/>
  <c r="I414"/>
  <c r="I415"/>
  <c r="I416"/>
  <c r="J356"/>
  <c r="J357"/>
  <c r="J360"/>
  <c r="J361"/>
  <c r="J362"/>
  <c r="J363"/>
  <c r="J365"/>
  <c r="J378"/>
  <c r="J389"/>
  <c r="J390"/>
  <c r="J393"/>
  <c r="J395"/>
  <c r="J396"/>
  <c r="J397"/>
  <c r="J401"/>
  <c r="J404"/>
  <c r="J406"/>
  <c r="J409"/>
  <c r="J411"/>
  <c r="J412"/>
  <c r="J415"/>
  <c r="L76" i="7" s="1"/>
  <c r="F355" i="1"/>
  <c r="F356"/>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400"/>
  <c r="F401"/>
  <c r="F402"/>
  <c r="F403"/>
  <c r="F404"/>
  <c r="F405"/>
  <c r="F406"/>
  <c r="F407"/>
  <c r="F408"/>
  <c r="F409"/>
  <c r="F410"/>
  <c r="F411"/>
  <c r="F412"/>
  <c r="F413"/>
  <c r="F414"/>
  <c r="E356"/>
  <c r="E358"/>
  <c r="E359"/>
  <c r="E360"/>
  <c r="E361"/>
  <c r="E362"/>
  <c r="E363"/>
  <c r="E364"/>
  <c r="E365"/>
  <c r="E378"/>
  <c r="E389"/>
  <c r="E390"/>
  <c r="E393"/>
  <c r="E395"/>
  <c r="E396"/>
  <c r="E397"/>
  <c r="E399"/>
  <c r="E401"/>
  <c r="E403"/>
  <c r="E404"/>
  <c r="E405"/>
  <c r="E406"/>
  <c r="E407"/>
  <c r="E408"/>
  <c r="E409"/>
  <c r="E411"/>
  <c r="E412"/>
  <c r="E414"/>
  <c r="D418"/>
  <c r="K273"/>
  <c r="I337"/>
  <c r="I336"/>
  <c r="D336"/>
  <c r="L250"/>
  <c r="L251"/>
  <c r="L252"/>
  <c r="I250"/>
  <c r="I251"/>
  <c r="I252"/>
  <c r="I255"/>
  <c r="I254"/>
  <c r="J255"/>
  <c r="D255"/>
  <c r="D254"/>
  <c r="J173"/>
  <c r="I173"/>
  <c r="I172"/>
  <c r="E173"/>
  <c r="D173"/>
  <c r="D172"/>
  <c r="L169"/>
  <c r="G169"/>
  <c r="D251" s="1"/>
  <c r="G170"/>
  <c r="D252" s="1"/>
  <c r="G252" s="1"/>
  <c r="D169"/>
  <c r="D170"/>
  <c r="L76"/>
  <c r="M76"/>
  <c r="G76"/>
  <c r="J80"/>
  <c r="E80"/>
  <c r="L349" i="2"/>
  <c r="G349"/>
  <c r="M349" s="1"/>
  <c r="L348"/>
  <c r="G348"/>
  <c r="M348" s="1"/>
  <c r="L341"/>
  <c r="L339"/>
  <c r="G338"/>
  <c r="G336"/>
  <c r="L335"/>
  <c r="G334"/>
  <c r="G332"/>
  <c r="L331"/>
  <c r="G330"/>
  <c r="G328"/>
  <c r="L327"/>
  <c r="G326"/>
  <c r="G324"/>
  <c r="L323"/>
  <c r="G322"/>
  <c r="G320"/>
  <c r="L319"/>
  <c r="G318"/>
  <c r="G316"/>
  <c r="G311"/>
  <c r="G303"/>
  <c r="L295"/>
  <c r="G294"/>
  <c r="G292"/>
  <c r="L291"/>
  <c r="G290"/>
  <c r="G288"/>
  <c r="L287"/>
  <c r="G286"/>
  <c r="E177" l="1"/>
  <c r="E532" s="1"/>
  <c r="E621" s="1"/>
  <c r="E527"/>
  <c r="E606"/>
  <c r="G517"/>
  <c r="M517" s="1"/>
  <c r="E591"/>
  <c r="G591" s="1"/>
  <c r="M591" s="1"/>
  <c r="G502"/>
  <c r="M502" s="1"/>
  <c r="E259"/>
  <c r="E431" s="1"/>
  <c r="E528"/>
  <c r="E592"/>
  <c r="G592" s="1"/>
  <c r="M592" s="1"/>
  <c r="G503"/>
  <c r="M503" s="1"/>
  <c r="E562"/>
  <c r="G473"/>
  <c r="M473" s="1"/>
  <c r="G524"/>
  <c r="M524" s="1"/>
  <c r="E613"/>
  <c r="E608"/>
  <c r="G519"/>
  <c r="M519" s="1"/>
  <c r="E595"/>
  <c r="G595" s="1"/>
  <c r="M595" s="1"/>
  <c r="G506"/>
  <c r="M506" s="1"/>
  <c r="E580"/>
  <c r="G491"/>
  <c r="M491" s="1"/>
  <c r="E564"/>
  <c r="G564" s="1"/>
  <c r="M564" s="1"/>
  <c r="G475"/>
  <c r="M475" s="1"/>
  <c r="E558"/>
  <c r="G469"/>
  <c r="M469" s="1"/>
  <c r="G614"/>
  <c r="K347"/>
  <c r="K350" s="1"/>
  <c r="L293"/>
  <c r="L306"/>
  <c r="L325"/>
  <c r="M325" s="1"/>
  <c r="F406"/>
  <c r="F377"/>
  <c r="G580"/>
  <c r="L614"/>
  <c r="L606"/>
  <c r="L578"/>
  <c r="L562"/>
  <c r="I347"/>
  <c r="I350" s="1"/>
  <c r="G291"/>
  <c r="G293"/>
  <c r="G295"/>
  <c r="M295" s="1"/>
  <c r="G306"/>
  <c r="G319"/>
  <c r="G323"/>
  <c r="G327"/>
  <c r="M327" s="1"/>
  <c r="G331"/>
  <c r="E603"/>
  <c r="K428"/>
  <c r="G608"/>
  <c r="L583"/>
  <c r="L575"/>
  <c r="L567"/>
  <c r="L563"/>
  <c r="K619"/>
  <c r="K622" s="1"/>
  <c r="E598"/>
  <c r="G509"/>
  <c r="M509" s="1"/>
  <c r="E566"/>
  <c r="G566" s="1"/>
  <c r="M566" s="1"/>
  <c r="G477"/>
  <c r="M477" s="1"/>
  <c r="G522"/>
  <c r="M522" s="1"/>
  <c r="E611"/>
  <c r="G611" s="1"/>
  <c r="M611" s="1"/>
  <c r="E599"/>
  <c r="G599" s="1"/>
  <c r="M599" s="1"/>
  <c r="G510"/>
  <c r="M510" s="1"/>
  <c r="E567"/>
  <c r="G478"/>
  <c r="M478" s="1"/>
  <c r="L346"/>
  <c r="I618"/>
  <c r="L618" s="1"/>
  <c r="G525"/>
  <c r="M525" s="1"/>
  <c r="E614"/>
  <c r="E597"/>
  <c r="G597" s="1"/>
  <c r="M597" s="1"/>
  <c r="G508"/>
  <c r="M508" s="1"/>
  <c r="E583"/>
  <c r="G583" s="1"/>
  <c r="M583" s="1"/>
  <c r="G494"/>
  <c r="M494" s="1"/>
  <c r="E565"/>
  <c r="G565" s="1"/>
  <c r="M565" s="1"/>
  <c r="G476"/>
  <c r="M476" s="1"/>
  <c r="L344"/>
  <c r="I616"/>
  <c r="L616" s="1"/>
  <c r="G606"/>
  <c r="M606" s="1"/>
  <c r="G598"/>
  <c r="G567"/>
  <c r="M567" s="1"/>
  <c r="F749" i="1"/>
  <c r="F752" s="1"/>
  <c r="L598" i="2"/>
  <c r="L566"/>
  <c r="L558"/>
  <c r="L286"/>
  <c r="L288"/>
  <c r="M288" s="1"/>
  <c r="L290"/>
  <c r="L292"/>
  <c r="L294"/>
  <c r="L303"/>
  <c r="M303" s="1"/>
  <c r="L311"/>
  <c r="L320"/>
  <c r="L326"/>
  <c r="L334"/>
  <c r="L336"/>
  <c r="L342"/>
  <c r="G497" i="1"/>
  <c r="D581" s="1"/>
  <c r="D664" s="1"/>
  <c r="E609" i="2"/>
  <c r="E605"/>
  <c r="E560"/>
  <c r="F428"/>
  <c r="F420"/>
  <c r="F379"/>
  <c r="F373"/>
  <c r="G613"/>
  <c r="M613" s="1"/>
  <c r="G562"/>
  <c r="G558"/>
  <c r="M558" s="1"/>
  <c r="L608"/>
  <c r="L592"/>
  <c r="L580"/>
  <c r="L572"/>
  <c r="L564"/>
  <c r="G345"/>
  <c r="L152" i="10"/>
  <c r="L77"/>
  <c r="G342" i="2"/>
  <c r="M342" s="1"/>
  <c r="L345"/>
  <c r="M345" s="1"/>
  <c r="E585" i="1"/>
  <c r="C157" i="8"/>
  <c r="E664" i="1"/>
  <c r="E660"/>
  <c r="L497"/>
  <c r="I581" s="1"/>
  <c r="I664" s="1"/>
  <c r="L664" s="1"/>
  <c r="E663"/>
  <c r="E668" s="1"/>
  <c r="E661"/>
  <c r="G346" i="2"/>
  <c r="M346" s="1"/>
  <c r="G344"/>
  <c r="M344" s="1"/>
  <c r="G340"/>
  <c r="M340" s="1"/>
  <c r="E258"/>
  <c r="M341"/>
  <c r="G339"/>
  <c r="M339" s="1"/>
  <c r="M169" i="1"/>
  <c r="D416"/>
  <c r="M252"/>
  <c r="M311" i="2"/>
  <c r="M317"/>
  <c r="M319"/>
  <c r="M321"/>
  <c r="M323"/>
  <c r="M329"/>
  <c r="M331"/>
  <c r="M333"/>
  <c r="M335"/>
  <c r="M337"/>
  <c r="M286"/>
  <c r="M287"/>
  <c r="M289"/>
  <c r="M290"/>
  <c r="M291"/>
  <c r="M292"/>
  <c r="M293"/>
  <c r="M294"/>
  <c r="M306"/>
  <c r="M314"/>
  <c r="M316"/>
  <c r="M318"/>
  <c r="M320"/>
  <c r="M322"/>
  <c r="M324"/>
  <c r="M326"/>
  <c r="M328"/>
  <c r="M330"/>
  <c r="M332"/>
  <c r="M334"/>
  <c r="M336"/>
  <c r="M338"/>
  <c r="G285"/>
  <c r="L285"/>
  <c r="I215" i="3"/>
  <c r="H215"/>
  <c r="G215"/>
  <c r="I214"/>
  <c r="H214"/>
  <c r="G214"/>
  <c r="I212"/>
  <c r="H212"/>
  <c r="G212"/>
  <c r="M209"/>
  <c r="I209"/>
  <c r="H209"/>
  <c r="G209"/>
  <c r="M207"/>
  <c r="I207"/>
  <c r="H207"/>
  <c r="G207"/>
  <c r="H204"/>
  <c r="G203"/>
  <c r="G202"/>
  <c r="M200"/>
  <c r="I200"/>
  <c r="H200"/>
  <c r="G200"/>
  <c r="M199"/>
  <c r="I199"/>
  <c r="H199"/>
  <c r="G199"/>
  <c r="M198"/>
  <c r="I198"/>
  <c r="H198"/>
  <c r="G198"/>
  <c r="M196"/>
  <c r="I196"/>
  <c r="H196"/>
  <c r="G196"/>
  <c r="G195"/>
  <c r="M193"/>
  <c r="I193"/>
  <c r="H193"/>
  <c r="G193"/>
  <c r="M192"/>
  <c r="I192"/>
  <c r="H192"/>
  <c r="G192"/>
  <c r="H184"/>
  <c r="M168"/>
  <c r="I168"/>
  <c r="H168"/>
  <c r="G168"/>
  <c r="M166"/>
  <c r="M165"/>
  <c r="H163"/>
  <c r="M160"/>
  <c r="I160"/>
  <c r="H160"/>
  <c r="G160"/>
  <c r="M159"/>
  <c r="I159"/>
  <c r="H159"/>
  <c r="G159"/>
  <c r="L667" i="1"/>
  <c r="G667"/>
  <c r="N17" i="8"/>
  <c r="N18"/>
  <c r="N19"/>
  <c r="N20"/>
  <c r="N21"/>
  <c r="N22"/>
  <c r="N23"/>
  <c r="N24"/>
  <c r="N25"/>
  <c r="N26"/>
  <c r="N27"/>
  <c r="N28"/>
  <c r="N29"/>
  <c r="N30"/>
  <c r="N31"/>
  <c r="N32"/>
  <c r="N33"/>
  <c r="N34"/>
  <c r="N35"/>
  <c r="N36"/>
  <c r="N37"/>
  <c r="N38"/>
  <c r="N40"/>
  <c r="N41"/>
  <c r="N42"/>
  <c r="N43"/>
  <c r="N44"/>
  <c r="N46"/>
  <c r="N47"/>
  <c r="N48"/>
  <c r="N49"/>
  <c r="N50"/>
  <c r="N51"/>
  <c r="N53"/>
  <c r="N54"/>
  <c r="N56"/>
  <c r="N57"/>
  <c r="N58"/>
  <c r="N60"/>
  <c r="N61"/>
  <c r="N62"/>
  <c r="N64"/>
  <c r="N65"/>
  <c r="N67"/>
  <c r="N68"/>
  <c r="N70"/>
  <c r="N71"/>
  <c r="M73"/>
  <c r="M70" i="7"/>
  <c r="J17" i="6"/>
  <c r="I18"/>
  <c r="J21"/>
  <c r="I22"/>
  <c r="I24"/>
  <c r="I26"/>
  <c r="I50"/>
  <c r="I56"/>
  <c r="I61"/>
  <c r="J65"/>
  <c r="J67"/>
  <c r="I70"/>
  <c r="I72"/>
  <c r="J73"/>
  <c r="I23"/>
  <c r="E82" i="5"/>
  <c r="E84" s="1"/>
  <c r="D82"/>
  <c r="C82"/>
  <c r="I17"/>
  <c r="I18"/>
  <c r="I21"/>
  <c r="I22"/>
  <c r="I23"/>
  <c r="I24"/>
  <c r="I26"/>
  <c r="J60"/>
  <c r="L60" s="1"/>
  <c r="J61"/>
  <c r="L61" s="1"/>
  <c r="G527" i="2" l="1"/>
  <c r="M527" s="1"/>
  <c r="E616"/>
  <c r="G616" s="1"/>
  <c r="M616" s="1"/>
  <c r="M562"/>
  <c r="M580"/>
  <c r="G528"/>
  <c r="M528" s="1"/>
  <c r="E617"/>
  <c r="G617" s="1"/>
  <c r="M617" s="1"/>
  <c r="M614"/>
  <c r="M598"/>
  <c r="M608"/>
  <c r="N220" i="3"/>
  <c r="I17" i="6"/>
  <c r="L581" i="1"/>
  <c r="M581" s="1"/>
  <c r="J215" i="3"/>
  <c r="G664" i="1"/>
  <c r="M664" s="1"/>
  <c r="E263" i="2"/>
  <c r="E430"/>
  <c r="E435" s="1"/>
  <c r="M497" i="1"/>
  <c r="O160" i="3"/>
  <c r="M667" i="1"/>
  <c r="J196" i="3"/>
  <c r="O199"/>
  <c r="J207"/>
  <c r="O212"/>
  <c r="O214"/>
  <c r="O209"/>
  <c r="M285" i="2"/>
  <c r="I67" i="6"/>
  <c r="O159" i="3"/>
  <c r="O193"/>
  <c r="J159"/>
  <c r="O168"/>
  <c r="O192"/>
  <c r="O196"/>
  <c r="O198"/>
  <c r="O200"/>
  <c r="O207"/>
  <c r="J209"/>
  <c r="J212"/>
  <c r="J214"/>
  <c r="O215"/>
  <c r="J192"/>
  <c r="J193"/>
  <c r="J160"/>
  <c r="I165"/>
  <c r="I166"/>
  <c r="J168"/>
  <c r="J198"/>
  <c r="J199"/>
  <c r="J200"/>
  <c r="I73" i="6"/>
  <c r="I65"/>
  <c r="I21"/>
  <c r="J72"/>
  <c r="J70"/>
  <c r="J56"/>
  <c r="J50"/>
  <c r="J26"/>
  <c r="J18"/>
  <c r="F80" i="3" l="1"/>
  <c r="F81"/>
  <c r="F89"/>
  <c r="F113"/>
  <c r="F114"/>
  <c r="F116"/>
  <c r="F117"/>
  <c r="F119"/>
  <c r="F120"/>
  <c r="F121"/>
  <c r="F124"/>
  <c r="F128"/>
  <c r="F130"/>
  <c r="F133"/>
  <c r="F135"/>
  <c r="F136"/>
  <c r="E80"/>
  <c r="E81"/>
  <c r="E84"/>
  <c r="E89"/>
  <c r="E113"/>
  <c r="E114"/>
  <c r="E117"/>
  <c r="E119"/>
  <c r="E120"/>
  <c r="E121"/>
  <c r="E125"/>
  <c r="E128"/>
  <c r="E130"/>
  <c r="E133"/>
  <c r="E135"/>
  <c r="E136"/>
  <c r="F17" i="2" l="1"/>
  <c r="F18"/>
  <c r="F21"/>
  <c r="F22"/>
  <c r="F23"/>
  <c r="F24"/>
  <c r="F26"/>
  <c r="F51"/>
  <c r="F56"/>
  <c r="F65"/>
  <c r="F67"/>
  <c r="F70"/>
  <c r="F72"/>
  <c r="F73"/>
  <c r="E17"/>
  <c r="E18"/>
  <c r="E21"/>
  <c r="E26"/>
  <c r="E50"/>
  <c r="E56"/>
  <c r="E57"/>
  <c r="E58"/>
  <c r="E65"/>
  <c r="E67"/>
  <c r="E70"/>
  <c r="E72"/>
  <c r="E73"/>
  <c r="G138" i="8"/>
  <c r="G103"/>
  <c r="G100"/>
  <c r="G99"/>
  <c r="L70" i="6"/>
  <c r="L73"/>
  <c r="L217" i="1"/>
  <c r="I217"/>
  <c r="L135"/>
  <c r="I135"/>
  <c r="G135"/>
  <c r="D217" s="1"/>
  <c r="G217" s="1"/>
  <c r="D135"/>
  <c r="L42"/>
  <c r="M42"/>
  <c r="G42"/>
  <c r="L221"/>
  <c r="L222"/>
  <c r="L223"/>
  <c r="I221"/>
  <c r="I222"/>
  <c r="I223"/>
  <c r="L219"/>
  <c r="I219"/>
  <c r="L216"/>
  <c r="I216"/>
  <c r="I127"/>
  <c r="L127" s="1"/>
  <c r="I209" s="1"/>
  <c r="L209" s="1"/>
  <c r="I124"/>
  <c r="L124" s="1"/>
  <c r="I206" s="1"/>
  <c r="L206" s="1"/>
  <c r="L46"/>
  <c r="I139" s="1"/>
  <c r="L139" s="1"/>
  <c r="L47"/>
  <c r="M47" s="1"/>
  <c r="L48"/>
  <c r="I141" s="1"/>
  <c r="L141" s="1"/>
  <c r="G46"/>
  <c r="D139" s="1"/>
  <c r="G139" s="1"/>
  <c r="M139" s="1"/>
  <c r="G47"/>
  <c r="D140" s="1"/>
  <c r="G140" s="1"/>
  <c r="D222" s="1"/>
  <c r="G222" s="1"/>
  <c r="G48"/>
  <c r="D141" s="1"/>
  <c r="G141" s="1"/>
  <c r="M141" s="1"/>
  <c r="L44"/>
  <c r="I137" s="1"/>
  <c r="L137" s="1"/>
  <c r="M44"/>
  <c r="G44"/>
  <c r="D137" s="1"/>
  <c r="G137" s="1"/>
  <c r="M137" s="1"/>
  <c r="L41"/>
  <c r="I134" s="1"/>
  <c r="L134" s="1"/>
  <c r="G41"/>
  <c r="M41" s="1"/>
  <c r="L37"/>
  <c r="I130" s="1"/>
  <c r="L130" s="1"/>
  <c r="I212" s="1"/>
  <c r="L212" s="1"/>
  <c r="M37"/>
  <c r="G37"/>
  <c r="D130" s="1"/>
  <c r="G130" s="1"/>
  <c r="L36"/>
  <c r="I129" s="1"/>
  <c r="L129" s="1"/>
  <c r="I211" s="1"/>
  <c r="L211" s="1"/>
  <c r="G36"/>
  <c r="M36" s="1"/>
  <c r="L33"/>
  <c r="I126" s="1"/>
  <c r="L126" s="1"/>
  <c r="I208" s="1"/>
  <c r="L208" s="1"/>
  <c r="M33"/>
  <c r="L34"/>
  <c r="G33"/>
  <c r="D126" s="1"/>
  <c r="G126" s="1"/>
  <c r="G34"/>
  <c r="D127" s="1"/>
  <c r="G127" s="1"/>
  <c r="L30"/>
  <c r="I123" s="1"/>
  <c r="L123" s="1"/>
  <c r="I205" s="1"/>
  <c r="L205" s="1"/>
  <c r="M30"/>
  <c r="L31"/>
  <c r="G30"/>
  <c r="D123" s="1"/>
  <c r="G123" s="1"/>
  <c r="G31"/>
  <c r="D124" s="1"/>
  <c r="G124" s="1"/>
  <c r="D206" s="1"/>
  <c r="G206" s="1"/>
  <c r="E100" i="8"/>
  <c r="E73"/>
  <c r="M72"/>
  <c r="E72"/>
  <c r="M70"/>
  <c r="E70"/>
  <c r="M67"/>
  <c r="E67"/>
  <c r="M65"/>
  <c r="E65"/>
  <c r="E61"/>
  <c r="E60"/>
  <c r="M58"/>
  <c r="E58"/>
  <c r="M57"/>
  <c r="E57"/>
  <c r="M56"/>
  <c r="E56"/>
  <c r="M54"/>
  <c r="E54"/>
  <c r="E53"/>
  <c r="M51"/>
  <c r="E51"/>
  <c r="M50"/>
  <c r="E50"/>
  <c r="M26"/>
  <c r="E26"/>
  <c r="M18"/>
  <c r="E18"/>
  <c r="M17"/>
  <c r="E17"/>
  <c r="I73" i="7"/>
  <c r="H73"/>
  <c r="O73" s="1"/>
  <c r="G73"/>
  <c r="I72"/>
  <c r="H72"/>
  <c r="O72" s="1"/>
  <c r="G72"/>
  <c r="I70"/>
  <c r="H70"/>
  <c r="G70"/>
  <c r="M67"/>
  <c r="I67"/>
  <c r="H67"/>
  <c r="G67"/>
  <c r="M65"/>
  <c r="I65"/>
  <c r="H65"/>
  <c r="G65"/>
  <c r="H62"/>
  <c r="G61"/>
  <c r="G60"/>
  <c r="M58"/>
  <c r="I58"/>
  <c r="H58"/>
  <c r="G58"/>
  <c r="M57"/>
  <c r="I57"/>
  <c r="H57"/>
  <c r="G57"/>
  <c r="M56"/>
  <c r="I56"/>
  <c r="H56"/>
  <c r="G56"/>
  <c r="M54"/>
  <c r="I54"/>
  <c r="H54"/>
  <c r="G54"/>
  <c r="M51"/>
  <c r="I51"/>
  <c r="H51"/>
  <c r="G51"/>
  <c r="M50"/>
  <c r="I50"/>
  <c r="H50"/>
  <c r="G50"/>
  <c r="M26"/>
  <c r="I26"/>
  <c r="H26"/>
  <c r="G26"/>
  <c r="H21"/>
  <c r="M18"/>
  <c r="I18"/>
  <c r="H18"/>
  <c r="G18"/>
  <c r="M17"/>
  <c r="I17"/>
  <c r="H17"/>
  <c r="G17"/>
  <c r="I61" i="5"/>
  <c r="I60"/>
  <c r="J58"/>
  <c r="I58"/>
  <c r="J55"/>
  <c r="I55"/>
  <c r="J53"/>
  <c r="I53"/>
  <c r="I49"/>
  <c r="J44"/>
  <c r="I44"/>
  <c r="J38"/>
  <c r="I38"/>
  <c r="J26"/>
  <c r="J24"/>
  <c r="J23"/>
  <c r="J22"/>
  <c r="J21"/>
  <c r="J18"/>
  <c r="J17"/>
  <c r="I16"/>
  <c r="E136" i="4"/>
  <c r="E133"/>
  <c r="E131"/>
  <c r="E127"/>
  <c r="E124"/>
  <c r="E123"/>
  <c r="E122"/>
  <c r="E120"/>
  <c r="E119"/>
  <c r="E117"/>
  <c r="E116"/>
  <c r="E92"/>
  <c r="E84"/>
  <c r="E83"/>
  <c r="G56"/>
  <c r="C56"/>
  <c r="F55"/>
  <c r="H55" s="1"/>
  <c r="E55"/>
  <c r="F54"/>
  <c r="H54" s="1"/>
  <c r="E54"/>
  <c r="F53"/>
  <c r="H53" s="1"/>
  <c r="E53"/>
  <c r="F52"/>
  <c r="H52" s="1"/>
  <c r="E52"/>
  <c r="F51"/>
  <c r="H51" s="1"/>
  <c r="E51"/>
  <c r="F50"/>
  <c r="H50" s="1"/>
  <c r="E50"/>
  <c r="F49"/>
  <c r="H49" s="1"/>
  <c r="E49"/>
  <c r="F48"/>
  <c r="H48" s="1"/>
  <c r="E48"/>
  <c r="F47"/>
  <c r="H47" s="1"/>
  <c r="E47"/>
  <c r="F46"/>
  <c r="H46" s="1"/>
  <c r="E46"/>
  <c r="F45"/>
  <c r="H45" s="1"/>
  <c r="E45"/>
  <c r="F44"/>
  <c r="H44" s="1"/>
  <c r="E44"/>
  <c r="F43"/>
  <c r="H43" s="1"/>
  <c r="E43"/>
  <c r="F42"/>
  <c r="H42" s="1"/>
  <c r="E42"/>
  <c r="F41"/>
  <c r="H41" s="1"/>
  <c r="E41"/>
  <c r="F40"/>
  <c r="H40" s="1"/>
  <c r="E40"/>
  <c r="F39"/>
  <c r="H39" s="1"/>
  <c r="E39"/>
  <c r="H38"/>
  <c r="F38"/>
  <c r="E38"/>
  <c r="F37"/>
  <c r="H37" s="1"/>
  <c r="E37"/>
  <c r="F36"/>
  <c r="H36" s="1"/>
  <c r="E36"/>
  <c r="F35"/>
  <c r="H35" s="1"/>
  <c r="E35"/>
  <c r="F34"/>
  <c r="H34" s="1"/>
  <c r="E34"/>
  <c r="F33"/>
  <c r="H33" s="1"/>
  <c r="E33"/>
  <c r="F32"/>
  <c r="H32" s="1"/>
  <c r="E32"/>
  <c r="F31"/>
  <c r="H31" s="1"/>
  <c r="E31"/>
  <c r="F30"/>
  <c r="H30" s="1"/>
  <c r="E30"/>
  <c r="F29"/>
  <c r="H29" s="1"/>
  <c r="E29"/>
  <c r="F28"/>
  <c r="H28" s="1"/>
  <c r="E28"/>
  <c r="F27"/>
  <c r="H27" s="1"/>
  <c r="E27"/>
  <c r="F26"/>
  <c r="H26" s="1"/>
  <c r="E26"/>
  <c r="F25"/>
  <c r="H25" s="1"/>
  <c r="E25"/>
  <c r="F24"/>
  <c r="H24" s="1"/>
  <c r="E24"/>
  <c r="F23"/>
  <c r="H23" s="1"/>
  <c r="E23"/>
  <c r="F22"/>
  <c r="H22" s="1"/>
  <c r="E22"/>
  <c r="F21"/>
  <c r="H21" s="1"/>
  <c r="E21"/>
  <c r="F20"/>
  <c r="H20" s="1"/>
  <c r="E20"/>
  <c r="F19"/>
  <c r="H19" s="1"/>
  <c r="E19"/>
  <c r="F18"/>
  <c r="H18" s="1"/>
  <c r="E18"/>
  <c r="F17"/>
  <c r="H17" s="1"/>
  <c r="E17"/>
  <c r="F16"/>
  <c r="E16"/>
  <c r="M136" i="3"/>
  <c r="K136"/>
  <c r="I136"/>
  <c r="H136"/>
  <c r="G136"/>
  <c r="M135"/>
  <c r="K135"/>
  <c r="I135"/>
  <c r="H135"/>
  <c r="G135"/>
  <c r="M133"/>
  <c r="K133"/>
  <c r="I133"/>
  <c r="H133"/>
  <c r="G133"/>
  <c r="M130"/>
  <c r="K130"/>
  <c r="I130"/>
  <c r="H130"/>
  <c r="G130"/>
  <c r="M128"/>
  <c r="K128"/>
  <c r="I128"/>
  <c r="H128"/>
  <c r="G128"/>
  <c r="H125"/>
  <c r="G124"/>
  <c r="M121"/>
  <c r="K121"/>
  <c r="I121"/>
  <c r="H121"/>
  <c r="G121"/>
  <c r="M120"/>
  <c r="K120"/>
  <c r="I120"/>
  <c r="H120"/>
  <c r="G120"/>
  <c r="M119"/>
  <c r="K119"/>
  <c r="I119"/>
  <c r="H119"/>
  <c r="G119"/>
  <c r="M117"/>
  <c r="I117"/>
  <c r="H117"/>
  <c r="G117"/>
  <c r="G116"/>
  <c r="M114"/>
  <c r="K114"/>
  <c r="I114"/>
  <c r="H114"/>
  <c r="G114"/>
  <c r="M113"/>
  <c r="I113"/>
  <c r="H113"/>
  <c r="G113"/>
  <c r="M89"/>
  <c r="K89"/>
  <c r="I89"/>
  <c r="H89"/>
  <c r="G89"/>
  <c r="K84"/>
  <c r="H84"/>
  <c r="M81"/>
  <c r="K81"/>
  <c r="I81"/>
  <c r="H81"/>
  <c r="G81"/>
  <c r="M80"/>
  <c r="K80"/>
  <c r="I80"/>
  <c r="H80"/>
  <c r="G80"/>
  <c r="N56"/>
  <c r="K56"/>
  <c r="D56"/>
  <c r="C56"/>
  <c r="M55"/>
  <c r="I55"/>
  <c r="H55"/>
  <c r="J55" s="1"/>
  <c r="L55" s="1"/>
  <c r="G55"/>
  <c r="O54"/>
  <c r="M54"/>
  <c r="I54"/>
  <c r="H54"/>
  <c r="G54"/>
  <c r="M53"/>
  <c r="I53"/>
  <c r="H53"/>
  <c r="G53"/>
  <c r="M52"/>
  <c r="O52" s="1"/>
  <c r="I52"/>
  <c r="H52"/>
  <c r="J52" s="1"/>
  <c r="L52" s="1"/>
  <c r="G52"/>
  <c r="M51"/>
  <c r="I51"/>
  <c r="H51"/>
  <c r="J51" s="1"/>
  <c r="L51" s="1"/>
  <c r="G51"/>
  <c r="O50"/>
  <c r="M50"/>
  <c r="I50"/>
  <c r="H50"/>
  <c r="G50"/>
  <c r="M49"/>
  <c r="I49"/>
  <c r="H49"/>
  <c r="G49"/>
  <c r="M48"/>
  <c r="O48" s="1"/>
  <c r="I48"/>
  <c r="H48"/>
  <c r="J48" s="1"/>
  <c r="L48" s="1"/>
  <c r="G48"/>
  <c r="M47"/>
  <c r="I47"/>
  <c r="H47"/>
  <c r="J47" s="1"/>
  <c r="L47" s="1"/>
  <c r="G47"/>
  <c r="O46"/>
  <c r="M46"/>
  <c r="I46"/>
  <c r="H46"/>
  <c r="G46"/>
  <c r="M45"/>
  <c r="I45"/>
  <c r="H45"/>
  <c r="G45"/>
  <c r="M44"/>
  <c r="O44" s="1"/>
  <c r="I44"/>
  <c r="H44"/>
  <c r="J44" s="1"/>
  <c r="L44" s="1"/>
  <c r="G44"/>
  <c r="M43"/>
  <c r="I43"/>
  <c r="H43"/>
  <c r="J43" s="1"/>
  <c r="L43" s="1"/>
  <c r="G43"/>
  <c r="O42"/>
  <c r="M42"/>
  <c r="I42"/>
  <c r="H42"/>
  <c r="G42"/>
  <c r="M41"/>
  <c r="I41"/>
  <c r="H41"/>
  <c r="G41"/>
  <c r="M40"/>
  <c r="O40" s="1"/>
  <c r="I40"/>
  <c r="H40"/>
  <c r="J40" s="1"/>
  <c r="L40" s="1"/>
  <c r="G40"/>
  <c r="M39"/>
  <c r="I39"/>
  <c r="H39"/>
  <c r="J39" s="1"/>
  <c r="L39" s="1"/>
  <c r="G39"/>
  <c r="O38"/>
  <c r="M38"/>
  <c r="I38"/>
  <c r="H38"/>
  <c r="G38"/>
  <c r="M37"/>
  <c r="I37"/>
  <c r="H37"/>
  <c r="G37"/>
  <c r="M36"/>
  <c r="O36" s="1"/>
  <c r="I36"/>
  <c r="H36"/>
  <c r="J36" s="1"/>
  <c r="L36" s="1"/>
  <c r="G36"/>
  <c r="M35"/>
  <c r="I35"/>
  <c r="H35"/>
  <c r="J35" s="1"/>
  <c r="L35" s="1"/>
  <c r="G35"/>
  <c r="O34"/>
  <c r="M34"/>
  <c r="I34"/>
  <c r="H34"/>
  <c r="G34"/>
  <c r="M33"/>
  <c r="I33"/>
  <c r="H33"/>
  <c r="G33"/>
  <c r="M32"/>
  <c r="O32" s="1"/>
  <c r="I32"/>
  <c r="H32"/>
  <c r="J32" s="1"/>
  <c r="L32" s="1"/>
  <c r="G32"/>
  <c r="M31"/>
  <c r="I31"/>
  <c r="H31"/>
  <c r="J31" s="1"/>
  <c r="L31" s="1"/>
  <c r="G31"/>
  <c r="O30"/>
  <c r="M30"/>
  <c r="I30"/>
  <c r="H30"/>
  <c r="G30"/>
  <c r="M29"/>
  <c r="I29"/>
  <c r="H29"/>
  <c r="G29"/>
  <c r="M28"/>
  <c r="O28" s="1"/>
  <c r="I28"/>
  <c r="H28"/>
  <c r="J28" s="1"/>
  <c r="L28" s="1"/>
  <c r="G28"/>
  <c r="M27"/>
  <c r="I27"/>
  <c r="H27"/>
  <c r="J27" s="1"/>
  <c r="L27" s="1"/>
  <c r="G27"/>
  <c r="O26"/>
  <c r="M26"/>
  <c r="I26"/>
  <c r="H26"/>
  <c r="G26"/>
  <c r="M25"/>
  <c r="I25"/>
  <c r="H25"/>
  <c r="G25"/>
  <c r="M24"/>
  <c r="O24" s="1"/>
  <c r="I24"/>
  <c r="H24"/>
  <c r="J24" s="1"/>
  <c r="L24" s="1"/>
  <c r="G24"/>
  <c r="M23"/>
  <c r="I23"/>
  <c r="H23"/>
  <c r="J23" s="1"/>
  <c r="L23" s="1"/>
  <c r="G23"/>
  <c r="O22"/>
  <c r="M22"/>
  <c r="I22"/>
  <c r="H22"/>
  <c r="G22"/>
  <c r="M21"/>
  <c r="I21"/>
  <c r="H21"/>
  <c r="G21"/>
  <c r="M20"/>
  <c r="O20" s="1"/>
  <c r="I20"/>
  <c r="H20"/>
  <c r="J20" s="1"/>
  <c r="L20" s="1"/>
  <c r="G20"/>
  <c r="M19"/>
  <c r="I19"/>
  <c r="H19"/>
  <c r="J19" s="1"/>
  <c r="L19" s="1"/>
  <c r="G19"/>
  <c r="M18"/>
  <c r="I18"/>
  <c r="H18"/>
  <c r="G18"/>
  <c r="M17"/>
  <c r="I17"/>
  <c r="H17"/>
  <c r="J17" s="1"/>
  <c r="L17" s="1"/>
  <c r="G17"/>
  <c r="O16"/>
  <c r="M16"/>
  <c r="I16"/>
  <c r="I56" s="1"/>
  <c r="H16"/>
  <c r="G16"/>
  <c r="E256" i="2"/>
  <c r="E428" s="1"/>
  <c r="E253"/>
  <c r="E425" s="1"/>
  <c r="E250"/>
  <c r="E422" s="1"/>
  <c r="E248"/>
  <c r="E420" s="1"/>
  <c r="K241"/>
  <c r="K413" s="1"/>
  <c r="J413"/>
  <c r="E241"/>
  <c r="E413" s="1"/>
  <c r="K240"/>
  <c r="K412" s="1"/>
  <c r="J412"/>
  <c r="E240"/>
  <c r="E412" s="1"/>
  <c r="E209"/>
  <c r="E381" s="1"/>
  <c r="K207"/>
  <c r="K379" s="1"/>
  <c r="K206"/>
  <c r="K378" s="1"/>
  <c r="K205"/>
  <c r="K377" s="1"/>
  <c r="E204"/>
  <c r="E376" s="1"/>
  <c r="L79"/>
  <c r="I176" s="1"/>
  <c r="G79"/>
  <c r="D176" s="1"/>
  <c r="L584" i="1"/>
  <c r="G584"/>
  <c r="K583"/>
  <c r="K586" s="1"/>
  <c r="L500"/>
  <c r="G500"/>
  <c r="L418"/>
  <c r="G418"/>
  <c r="L336"/>
  <c r="G336"/>
  <c r="L255"/>
  <c r="L254"/>
  <c r="G254"/>
  <c r="K253"/>
  <c r="K256" s="1"/>
  <c r="F253"/>
  <c r="F256" s="1"/>
  <c r="J234"/>
  <c r="J191"/>
  <c r="J253" s="1"/>
  <c r="J256" s="1"/>
  <c r="K261" s="1"/>
  <c r="L173"/>
  <c r="G173"/>
  <c r="L172"/>
  <c r="G172"/>
  <c r="K171"/>
  <c r="K174" s="1"/>
  <c r="J171"/>
  <c r="J174" s="1"/>
  <c r="K179" s="1"/>
  <c r="F171"/>
  <c r="F174" s="1"/>
  <c r="E171"/>
  <c r="E174" s="1"/>
  <c r="L80"/>
  <c r="G80"/>
  <c r="L79"/>
  <c r="G79"/>
  <c r="K78"/>
  <c r="K81" s="1"/>
  <c r="F78"/>
  <c r="F81" s="1"/>
  <c r="E78"/>
  <c r="E81" s="1"/>
  <c r="L77"/>
  <c r="I170" s="1"/>
  <c r="L170" s="1"/>
  <c r="G77"/>
  <c r="L75"/>
  <c r="I168" s="1"/>
  <c r="L168" s="1"/>
  <c r="G75"/>
  <c r="D168" s="1"/>
  <c r="G168" s="1"/>
  <c r="D250" s="1"/>
  <c r="G250" s="1"/>
  <c r="D414" s="1"/>
  <c r="L74"/>
  <c r="I167" s="1"/>
  <c r="L167" s="1"/>
  <c r="I249" s="1"/>
  <c r="L249" s="1"/>
  <c r="D74"/>
  <c r="G74" s="1"/>
  <c r="D167" s="1"/>
  <c r="G167" s="1"/>
  <c r="L73"/>
  <c r="I166" s="1"/>
  <c r="L166" s="1"/>
  <c r="I248" s="1"/>
  <c r="L248" s="1"/>
  <c r="I412" s="1"/>
  <c r="G73"/>
  <c r="L72"/>
  <c r="I165" s="1"/>
  <c r="L165" s="1"/>
  <c r="I247" s="1"/>
  <c r="L247" s="1"/>
  <c r="I411" s="1"/>
  <c r="G72"/>
  <c r="D165" s="1"/>
  <c r="G165" s="1"/>
  <c r="L71"/>
  <c r="I164" s="1"/>
  <c r="L164" s="1"/>
  <c r="I246" s="1"/>
  <c r="L246" s="1"/>
  <c r="G71"/>
  <c r="D71"/>
  <c r="L70"/>
  <c r="I163" s="1"/>
  <c r="L163" s="1"/>
  <c r="I245" s="1"/>
  <c r="L245" s="1"/>
  <c r="G70"/>
  <c r="D163" s="1"/>
  <c r="G163" s="1"/>
  <c r="L69"/>
  <c r="I162" s="1"/>
  <c r="L162" s="1"/>
  <c r="I244" s="1"/>
  <c r="L244" s="1"/>
  <c r="G69"/>
  <c r="D162" s="1"/>
  <c r="G162" s="1"/>
  <c r="L68"/>
  <c r="I161" s="1"/>
  <c r="L161" s="1"/>
  <c r="I243" s="1"/>
  <c r="L243" s="1"/>
  <c r="G68"/>
  <c r="D161" s="1"/>
  <c r="G161" s="1"/>
  <c r="L67"/>
  <c r="I160" s="1"/>
  <c r="L160" s="1"/>
  <c r="I242" s="1"/>
  <c r="L242" s="1"/>
  <c r="G67"/>
  <c r="D160" s="1"/>
  <c r="G160" s="1"/>
  <c r="L66"/>
  <c r="I159" s="1"/>
  <c r="L159" s="1"/>
  <c r="I241" s="1"/>
  <c r="L241" s="1"/>
  <c r="G66"/>
  <c r="D159" s="1"/>
  <c r="G159" s="1"/>
  <c r="L65"/>
  <c r="I158" s="1"/>
  <c r="L158" s="1"/>
  <c r="I240" s="1"/>
  <c r="L240" s="1"/>
  <c r="G65"/>
  <c r="D158" s="1"/>
  <c r="G158" s="1"/>
  <c r="L64"/>
  <c r="I157" s="1"/>
  <c r="L157" s="1"/>
  <c r="I239" s="1"/>
  <c r="L239" s="1"/>
  <c r="G64"/>
  <c r="D157" s="1"/>
  <c r="G157" s="1"/>
  <c r="L63"/>
  <c r="I156" s="1"/>
  <c r="L156" s="1"/>
  <c r="I238" s="1"/>
  <c r="L238" s="1"/>
  <c r="D63"/>
  <c r="G63" s="1"/>
  <c r="L62"/>
  <c r="I155" s="1"/>
  <c r="L155" s="1"/>
  <c r="I237" s="1"/>
  <c r="L237" s="1"/>
  <c r="G62"/>
  <c r="D155" s="1"/>
  <c r="G155" s="1"/>
  <c r="L61"/>
  <c r="I154" s="1"/>
  <c r="L154" s="1"/>
  <c r="I236" s="1"/>
  <c r="L236" s="1"/>
  <c r="G61"/>
  <c r="L60"/>
  <c r="I153" s="1"/>
  <c r="L153" s="1"/>
  <c r="I235" s="1"/>
  <c r="L235" s="1"/>
  <c r="D60"/>
  <c r="G60" s="1"/>
  <c r="J59"/>
  <c r="J57" s="1"/>
  <c r="J78" s="1"/>
  <c r="J81" s="1"/>
  <c r="K86" s="1"/>
  <c r="I59"/>
  <c r="D59"/>
  <c r="G59" s="1"/>
  <c r="L58"/>
  <c r="I151" s="1"/>
  <c r="L151" s="1"/>
  <c r="I233" s="1"/>
  <c r="L233" s="1"/>
  <c r="D58"/>
  <c r="G58" s="1"/>
  <c r="I57"/>
  <c r="L56"/>
  <c r="I149" s="1"/>
  <c r="L149" s="1"/>
  <c r="I231" s="1"/>
  <c r="L231" s="1"/>
  <c r="G56"/>
  <c r="D149" s="1"/>
  <c r="G149" s="1"/>
  <c r="L55"/>
  <c r="I148" s="1"/>
  <c r="L148" s="1"/>
  <c r="I230" s="1"/>
  <c r="L230" s="1"/>
  <c r="D55"/>
  <c r="G55" s="1"/>
  <c r="M55" s="1"/>
  <c r="L54"/>
  <c r="I147" s="1"/>
  <c r="L147" s="1"/>
  <c r="I229" s="1"/>
  <c r="L229" s="1"/>
  <c r="G54"/>
  <c r="D147" s="1"/>
  <c r="G147" s="1"/>
  <c r="L53"/>
  <c r="I146" s="1"/>
  <c r="L146" s="1"/>
  <c r="I228" s="1"/>
  <c r="L228" s="1"/>
  <c r="D53"/>
  <c r="G53" s="1"/>
  <c r="L52"/>
  <c r="I145" s="1"/>
  <c r="L145" s="1"/>
  <c r="I227" s="1"/>
  <c r="L227" s="1"/>
  <c r="G52"/>
  <c r="D145" s="1"/>
  <c r="G145" s="1"/>
  <c r="L51"/>
  <c r="I144" s="1"/>
  <c r="L144" s="1"/>
  <c r="I226" s="1"/>
  <c r="L226" s="1"/>
  <c r="G51"/>
  <c r="L50"/>
  <c r="I143" s="1"/>
  <c r="L143" s="1"/>
  <c r="I225" s="1"/>
  <c r="L225" s="1"/>
  <c r="D50"/>
  <c r="G50" s="1"/>
  <c r="L49"/>
  <c r="I142" s="1"/>
  <c r="L142" s="1"/>
  <c r="I224" s="1"/>
  <c r="L224" s="1"/>
  <c r="G49"/>
  <c r="D142" s="1"/>
  <c r="G142" s="1"/>
  <c r="L45"/>
  <c r="I138" s="1"/>
  <c r="L138" s="1"/>
  <c r="I220" s="1"/>
  <c r="L220" s="1"/>
  <c r="G45"/>
  <c r="D138" s="1"/>
  <c r="G138" s="1"/>
  <c r="D45"/>
  <c r="L43"/>
  <c r="I136" s="1"/>
  <c r="L136" s="1"/>
  <c r="I218" s="1"/>
  <c r="L218" s="1"/>
  <c r="D43"/>
  <c r="G43" s="1"/>
  <c r="M43" s="1"/>
  <c r="L40"/>
  <c r="I133" s="1"/>
  <c r="L133" s="1"/>
  <c r="I215" s="1"/>
  <c r="L215" s="1"/>
  <c r="G40"/>
  <c r="D133" s="1"/>
  <c r="G133" s="1"/>
  <c r="D40"/>
  <c r="L39"/>
  <c r="I132" s="1"/>
  <c r="L132" s="1"/>
  <c r="I214" s="1"/>
  <c r="L214" s="1"/>
  <c r="G39"/>
  <c r="L38"/>
  <c r="I131" s="1"/>
  <c r="L131" s="1"/>
  <c r="I213" s="1"/>
  <c r="L213" s="1"/>
  <c r="D38"/>
  <c r="G38" s="1"/>
  <c r="L35"/>
  <c r="I128" s="1"/>
  <c r="L128" s="1"/>
  <c r="I210" s="1"/>
  <c r="L210" s="1"/>
  <c r="D35"/>
  <c r="G35" s="1"/>
  <c r="L32"/>
  <c r="I125" s="1"/>
  <c r="L125" s="1"/>
  <c r="I207" s="1"/>
  <c r="L207" s="1"/>
  <c r="D32"/>
  <c r="G32" s="1"/>
  <c r="L29"/>
  <c r="I122" s="1"/>
  <c r="L122" s="1"/>
  <c r="I204" s="1"/>
  <c r="L204" s="1"/>
  <c r="G29"/>
  <c r="D122" s="1"/>
  <c r="G122" s="1"/>
  <c r="L28"/>
  <c r="I121" s="1"/>
  <c r="L121" s="1"/>
  <c r="I203" s="1"/>
  <c r="L203" s="1"/>
  <c r="G28"/>
  <c r="D121" s="1"/>
  <c r="G121" s="1"/>
  <c r="L27"/>
  <c r="I120" s="1"/>
  <c r="L120" s="1"/>
  <c r="I202" s="1"/>
  <c r="L202" s="1"/>
  <c r="D27"/>
  <c r="L26"/>
  <c r="I119" s="1"/>
  <c r="L119" s="1"/>
  <c r="I201" s="1"/>
  <c r="L201" s="1"/>
  <c r="G26"/>
  <c r="D119" s="1"/>
  <c r="G119" s="1"/>
  <c r="L25"/>
  <c r="I118" s="1"/>
  <c r="L118" s="1"/>
  <c r="I200" s="1"/>
  <c r="L200" s="1"/>
  <c r="G25"/>
  <c r="L24"/>
  <c r="I117" s="1"/>
  <c r="L117" s="1"/>
  <c r="I199" s="1"/>
  <c r="L199" s="1"/>
  <c r="G24"/>
  <c r="D117" s="1"/>
  <c r="G117" s="1"/>
  <c r="L23"/>
  <c r="I116" s="1"/>
  <c r="L116" s="1"/>
  <c r="I198" s="1"/>
  <c r="L198" s="1"/>
  <c r="G23"/>
  <c r="L22"/>
  <c r="I115" s="1"/>
  <c r="L115" s="1"/>
  <c r="I197" s="1"/>
  <c r="L197" s="1"/>
  <c r="G22"/>
  <c r="D115" s="1"/>
  <c r="G115" s="1"/>
  <c r="L21"/>
  <c r="I114" s="1"/>
  <c r="L114" s="1"/>
  <c r="I196" s="1"/>
  <c r="L196" s="1"/>
  <c r="G21"/>
  <c r="L20"/>
  <c r="I113" s="1"/>
  <c r="L113" s="1"/>
  <c r="I195" s="1"/>
  <c r="L195" s="1"/>
  <c r="G20"/>
  <c r="D113" s="1"/>
  <c r="G113" s="1"/>
  <c r="L19"/>
  <c r="I112" s="1"/>
  <c r="L112" s="1"/>
  <c r="I194" s="1"/>
  <c r="L194" s="1"/>
  <c r="G19"/>
  <c r="L18"/>
  <c r="I111" s="1"/>
  <c r="L111" s="1"/>
  <c r="I193" s="1"/>
  <c r="L193" s="1"/>
  <c r="G18"/>
  <c r="D111" s="1"/>
  <c r="G111" s="1"/>
  <c r="L17"/>
  <c r="I110" s="1"/>
  <c r="L110" s="1"/>
  <c r="I192" s="1"/>
  <c r="L192" s="1"/>
  <c r="G17"/>
  <c r="L16"/>
  <c r="I109" s="1"/>
  <c r="G16"/>
  <c r="D109" s="1"/>
  <c r="O56" i="7" l="1"/>
  <c r="G176" i="2"/>
  <c r="D262"/>
  <c r="L176"/>
  <c r="I262"/>
  <c r="M79"/>
  <c r="M584" i="1"/>
  <c r="I413"/>
  <c r="G332"/>
  <c r="D746" s="1"/>
  <c r="G746" s="1"/>
  <c r="M250"/>
  <c r="M217"/>
  <c r="M222"/>
  <c r="D223"/>
  <c r="G223" s="1"/>
  <c r="D221"/>
  <c r="G221" s="1"/>
  <c r="D219"/>
  <c r="G219" s="1"/>
  <c r="M135"/>
  <c r="K499"/>
  <c r="K502" s="1"/>
  <c r="F583"/>
  <c r="F586" s="1"/>
  <c r="F499"/>
  <c r="F502" s="1"/>
  <c r="C138" i="8"/>
  <c r="E644" i="1"/>
  <c r="C103" i="8"/>
  <c r="E609" i="1"/>
  <c r="C99" i="8"/>
  <c r="E605" i="1"/>
  <c r="J80" i="3"/>
  <c r="L80" s="1"/>
  <c r="O58" i="7"/>
  <c r="J54"/>
  <c r="D205" i="1"/>
  <c r="G205" s="1"/>
  <c r="M123"/>
  <c r="D209"/>
  <c r="G209" s="1"/>
  <c r="M127"/>
  <c r="D208"/>
  <c r="G208" s="1"/>
  <c r="M126"/>
  <c r="D212"/>
  <c r="G212" s="1"/>
  <c r="M130"/>
  <c r="M205"/>
  <c r="M206"/>
  <c r="L57"/>
  <c r="I150" s="1"/>
  <c r="L150" s="1"/>
  <c r="I232" s="1"/>
  <c r="L232" s="1"/>
  <c r="M31"/>
  <c r="M34"/>
  <c r="D129"/>
  <c r="G129" s="1"/>
  <c r="D134"/>
  <c r="G134" s="1"/>
  <c r="M39"/>
  <c r="D57"/>
  <c r="G57" s="1"/>
  <c r="L59"/>
  <c r="I152" s="1"/>
  <c r="L152" s="1"/>
  <c r="I234" s="1"/>
  <c r="L234" s="1"/>
  <c r="M254"/>
  <c r="M336"/>
  <c r="M418"/>
  <c r="M500"/>
  <c r="M48"/>
  <c r="M46"/>
  <c r="I140"/>
  <c r="L140" s="1"/>
  <c r="M140" s="1"/>
  <c r="M124"/>
  <c r="O117" i="3"/>
  <c r="J120"/>
  <c r="L120" s="1"/>
  <c r="J65" i="7"/>
  <c r="L17" i="6"/>
  <c r="L26"/>
  <c r="J17" i="7"/>
  <c r="L17" s="1"/>
  <c r="O26"/>
  <c r="O50"/>
  <c r="J51"/>
  <c r="O67"/>
  <c r="J70"/>
  <c r="J73"/>
  <c r="F56" i="4"/>
  <c r="F58" s="1"/>
  <c r="O81" i="3"/>
  <c r="J89"/>
  <c r="L89" s="1"/>
  <c r="J113"/>
  <c r="O119"/>
  <c r="O130"/>
  <c r="J133"/>
  <c r="L133" s="1"/>
  <c r="O135"/>
  <c r="L18" i="6"/>
  <c r="L21"/>
  <c r="O17" i="7"/>
  <c r="O18"/>
  <c r="J26"/>
  <c r="J50"/>
  <c r="O51"/>
  <c r="O54"/>
  <c r="O57"/>
  <c r="O65"/>
  <c r="J67"/>
  <c r="O70"/>
  <c r="J72"/>
  <c r="J18"/>
  <c r="J56"/>
  <c r="J57"/>
  <c r="J58"/>
  <c r="H16" i="4"/>
  <c r="H56" s="1"/>
  <c r="O17" i="3"/>
  <c r="O19"/>
  <c r="O23"/>
  <c r="O27"/>
  <c r="O31"/>
  <c r="O35"/>
  <c r="O39"/>
  <c r="O43"/>
  <c r="O47"/>
  <c r="O51"/>
  <c r="O55"/>
  <c r="O80"/>
  <c r="J81"/>
  <c r="L81" s="1"/>
  <c r="O89"/>
  <c r="O113"/>
  <c r="O114"/>
  <c r="J119"/>
  <c r="L119" s="1"/>
  <c r="O120"/>
  <c r="O121"/>
  <c r="O128"/>
  <c r="J130"/>
  <c r="L130" s="1"/>
  <c r="O133"/>
  <c r="O136"/>
  <c r="J21"/>
  <c r="L21" s="1"/>
  <c r="J25"/>
  <c r="L25" s="1"/>
  <c r="J29"/>
  <c r="L29" s="1"/>
  <c r="O29"/>
  <c r="J30"/>
  <c r="L30" s="1"/>
  <c r="J33"/>
  <c r="L33" s="1"/>
  <c r="O33"/>
  <c r="J34"/>
  <c r="L34" s="1"/>
  <c r="J37"/>
  <c r="L37" s="1"/>
  <c r="O37"/>
  <c r="J38"/>
  <c r="L38" s="1"/>
  <c r="J41"/>
  <c r="L41" s="1"/>
  <c r="O41"/>
  <c r="J42"/>
  <c r="L42" s="1"/>
  <c r="J45"/>
  <c r="L45" s="1"/>
  <c r="O45"/>
  <c r="J46"/>
  <c r="L46" s="1"/>
  <c r="J49"/>
  <c r="L49" s="1"/>
  <c r="O49"/>
  <c r="J50"/>
  <c r="L50" s="1"/>
  <c r="J53"/>
  <c r="L53" s="1"/>
  <c r="O53"/>
  <c r="J54"/>
  <c r="L54" s="1"/>
  <c r="H56"/>
  <c r="J16"/>
  <c r="M56"/>
  <c r="J18"/>
  <c r="L18" s="1"/>
  <c r="O18"/>
  <c r="O21"/>
  <c r="J22"/>
  <c r="L22" s="1"/>
  <c r="O25"/>
  <c r="J26"/>
  <c r="L26" s="1"/>
  <c r="J121"/>
  <c r="L121" s="1"/>
  <c r="J114"/>
  <c r="L114" s="1"/>
  <c r="J117"/>
  <c r="J128"/>
  <c r="L128" s="1"/>
  <c r="J135"/>
  <c r="L135" s="1"/>
  <c r="J136"/>
  <c r="L136" s="1"/>
  <c r="M176" i="2"/>
  <c r="M51" i="1"/>
  <c r="M71"/>
  <c r="M73"/>
  <c r="M79"/>
  <c r="M80"/>
  <c r="M172"/>
  <c r="M173"/>
  <c r="M17"/>
  <c r="M19"/>
  <c r="M21"/>
  <c r="M23"/>
  <c r="M25"/>
  <c r="M61"/>
  <c r="I171"/>
  <c r="I174" s="1"/>
  <c r="L109"/>
  <c r="I356"/>
  <c r="L356" s="1"/>
  <c r="I438" s="1"/>
  <c r="L438" s="1"/>
  <c r="I522" s="1"/>
  <c r="L274"/>
  <c r="I688" s="1"/>
  <c r="L688" s="1"/>
  <c r="I773" s="1"/>
  <c r="L773" s="1"/>
  <c r="I357"/>
  <c r="L357" s="1"/>
  <c r="I439" s="1"/>
  <c r="L439" s="1"/>
  <c r="I523" s="1"/>
  <c r="L275"/>
  <c r="I689" s="1"/>
  <c r="L689" s="1"/>
  <c r="I774" s="1"/>
  <c r="L774" s="1"/>
  <c r="I358"/>
  <c r="I360"/>
  <c r="L360" s="1"/>
  <c r="I442" s="1"/>
  <c r="L278"/>
  <c r="I692" s="1"/>
  <c r="L692" s="1"/>
  <c r="I777" s="1"/>
  <c r="L777" s="1"/>
  <c r="I361"/>
  <c r="I362"/>
  <c r="I363"/>
  <c r="I364"/>
  <c r="I365"/>
  <c r="L365" s="1"/>
  <c r="I447" s="1"/>
  <c r="L447" s="1"/>
  <c r="I531" s="1"/>
  <c r="L283"/>
  <c r="I697" s="1"/>
  <c r="L697" s="1"/>
  <c r="I782" s="1"/>
  <c r="L782" s="1"/>
  <c r="M133"/>
  <c r="D215"/>
  <c r="G215" s="1"/>
  <c r="M138"/>
  <c r="D220"/>
  <c r="G220" s="1"/>
  <c r="D224"/>
  <c r="G224" s="1"/>
  <c r="M142"/>
  <c r="D143"/>
  <c r="G143" s="1"/>
  <c r="M50"/>
  <c r="M145"/>
  <c r="D227"/>
  <c r="G227" s="1"/>
  <c r="D146"/>
  <c r="G146" s="1"/>
  <c r="M53"/>
  <c r="M147"/>
  <c r="D229"/>
  <c r="G229" s="1"/>
  <c r="I394"/>
  <c r="I395"/>
  <c r="I396"/>
  <c r="D151"/>
  <c r="G151" s="1"/>
  <c r="M58"/>
  <c r="D152"/>
  <c r="G152" s="1"/>
  <c r="M59"/>
  <c r="I401"/>
  <c r="I402"/>
  <c r="I403"/>
  <c r="I404"/>
  <c r="I405"/>
  <c r="I406"/>
  <c r="I407"/>
  <c r="I408"/>
  <c r="I409"/>
  <c r="L327"/>
  <c r="I741" s="1"/>
  <c r="L741" s="1"/>
  <c r="I826" s="1"/>
  <c r="L826" s="1"/>
  <c r="D247"/>
  <c r="G247" s="1"/>
  <c r="M165"/>
  <c r="G109"/>
  <c r="M111"/>
  <c r="D193"/>
  <c r="G193" s="1"/>
  <c r="M113"/>
  <c r="D195"/>
  <c r="G195" s="1"/>
  <c r="M115"/>
  <c r="D197"/>
  <c r="M117"/>
  <c r="D199"/>
  <c r="G199" s="1"/>
  <c r="M119"/>
  <c r="D201"/>
  <c r="G201" s="1"/>
  <c r="M121"/>
  <c r="D203"/>
  <c r="G203" s="1"/>
  <c r="D204"/>
  <c r="G204" s="1"/>
  <c r="M122"/>
  <c r="D125"/>
  <c r="G125" s="1"/>
  <c r="M32"/>
  <c r="D128"/>
  <c r="G128" s="1"/>
  <c r="M35"/>
  <c r="D131"/>
  <c r="G131" s="1"/>
  <c r="M38"/>
  <c r="I389"/>
  <c r="I390"/>
  <c r="I393"/>
  <c r="M149"/>
  <c r="D231"/>
  <c r="G231" s="1"/>
  <c r="D150"/>
  <c r="G150" s="1"/>
  <c r="M57"/>
  <c r="I397"/>
  <c r="I398"/>
  <c r="D153"/>
  <c r="G153" s="1"/>
  <c r="M60"/>
  <c r="D237"/>
  <c r="G237" s="1"/>
  <c r="M155"/>
  <c r="D156"/>
  <c r="G156" s="1"/>
  <c r="M63"/>
  <c r="D239"/>
  <c r="G239" s="1"/>
  <c r="M157"/>
  <c r="D240"/>
  <c r="G240" s="1"/>
  <c r="M158"/>
  <c r="D241"/>
  <c r="G241" s="1"/>
  <c r="M159"/>
  <c r="D242"/>
  <c r="G242" s="1"/>
  <c r="M160"/>
  <c r="D243"/>
  <c r="G243" s="1"/>
  <c r="M161"/>
  <c r="D244"/>
  <c r="G244" s="1"/>
  <c r="M162"/>
  <c r="D245"/>
  <c r="G245" s="1"/>
  <c r="M163"/>
  <c r="I410"/>
  <c r="L330"/>
  <c r="I744" s="1"/>
  <c r="L744" s="1"/>
  <c r="I829" s="1"/>
  <c r="L829" s="1"/>
  <c r="D249"/>
  <c r="G249" s="1"/>
  <c r="M167"/>
  <c r="M168"/>
  <c r="M170"/>
  <c r="M16"/>
  <c r="M18"/>
  <c r="M20"/>
  <c r="M22"/>
  <c r="M24"/>
  <c r="M26"/>
  <c r="G27"/>
  <c r="M29"/>
  <c r="M49"/>
  <c r="M52"/>
  <c r="M56"/>
  <c r="M62"/>
  <c r="M65"/>
  <c r="M67"/>
  <c r="M69"/>
  <c r="M72"/>
  <c r="M75"/>
  <c r="I78"/>
  <c r="I81" s="1"/>
  <c r="D110"/>
  <c r="G110" s="1"/>
  <c r="D112"/>
  <c r="G112" s="1"/>
  <c r="D114"/>
  <c r="G114" s="1"/>
  <c r="D116"/>
  <c r="G116" s="1"/>
  <c r="D118"/>
  <c r="G118" s="1"/>
  <c r="D132"/>
  <c r="G132" s="1"/>
  <c r="D136"/>
  <c r="G136" s="1"/>
  <c r="D144"/>
  <c r="G144" s="1"/>
  <c r="D148"/>
  <c r="G148" s="1"/>
  <c r="D154"/>
  <c r="G154" s="1"/>
  <c r="D164"/>
  <c r="G164" s="1"/>
  <c r="D166"/>
  <c r="G166" s="1"/>
  <c r="M28"/>
  <c r="M40"/>
  <c r="M45"/>
  <c r="M54"/>
  <c r="M64"/>
  <c r="M66"/>
  <c r="M68"/>
  <c r="M70"/>
  <c r="M74"/>
  <c r="M77"/>
  <c r="L78"/>
  <c r="L81" s="1"/>
  <c r="D831" l="1"/>
  <c r="G831" s="1"/>
  <c r="L262" i="2"/>
  <c r="I434"/>
  <c r="L434" s="1"/>
  <c r="G262"/>
  <c r="M262" s="1"/>
  <c r="D434"/>
  <c r="G434" s="1"/>
  <c r="M434" s="1"/>
  <c r="E251" i="1"/>
  <c r="G251" s="1"/>
  <c r="D415" s="1"/>
  <c r="E197"/>
  <c r="M219"/>
  <c r="M223"/>
  <c r="M134"/>
  <c r="D216"/>
  <c r="G216" s="1"/>
  <c r="M212"/>
  <c r="G294"/>
  <c r="D708" s="1"/>
  <c r="G708" s="1"/>
  <c r="M208"/>
  <c r="M209"/>
  <c r="G291"/>
  <c r="D705" s="1"/>
  <c r="G705" s="1"/>
  <c r="M221"/>
  <c r="L523"/>
  <c r="I606"/>
  <c r="L606" s="1"/>
  <c r="L522"/>
  <c r="I605"/>
  <c r="L605" s="1"/>
  <c r="I614"/>
  <c r="D211"/>
  <c r="G211" s="1"/>
  <c r="M129"/>
  <c r="D78"/>
  <c r="D81" s="1"/>
  <c r="O56" i="3"/>
  <c r="J56"/>
  <c r="J58" s="1"/>
  <c r="L16"/>
  <c r="L56" s="1"/>
  <c r="D246" i="1"/>
  <c r="G246" s="1"/>
  <c r="M164"/>
  <c r="D218"/>
  <c r="G218" s="1"/>
  <c r="M136"/>
  <c r="D196"/>
  <c r="G196" s="1"/>
  <c r="M114"/>
  <c r="D120"/>
  <c r="G120" s="1"/>
  <c r="M27"/>
  <c r="D413"/>
  <c r="M249"/>
  <c r="D409"/>
  <c r="G327"/>
  <c r="M245"/>
  <c r="D408"/>
  <c r="G326"/>
  <c r="D740" s="1"/>
  <c r="G740" s="1"/>
  <c r="D825" s="1"/>
  <c r="G825" s="1"/>
  <c r="M244"/>
  <c r="D407"/>
  <c r="G325"/>
  <c r="D739" s="1"/>
  <c r="G739" s="1"/>
  <c r="D824" s="1"/>
  <c r="G824" s="1"/>
  <c r="M243"/>
  <c r="G324"/>
  <c r="D738" s="1"/>
  <c r="G738" s="1"/>
  <c r="D406"/>
  <c r="M242"/>
  <c r="D405"/>
  <c r="M241"/>
  <c r="D404"/>
  <c r="G322"/>
  <c r="D736" s="1"/>
  <c r="G736" s="1"/>
  <c r="M240"/>
  <c r="D403"/>
  <c r="M239"/>
  <c r="D238"/>
  <c r="G238" s="1"/>
  <c r="M156"/>
  <c r="D401"/>
  <c r="M237"/>
  <c r="D235"/>
  <c r="G235" s="1"/>
  <c r="M153"/>
  <c r="D232"/>
  <c r="G232" s="1"/>
  <c r="M150"/>
  <c r="M131"/>
  <c r="D213"/>
  <c r="G213" s="1"/>
  <c r="D210"/>
  <c r="G210" s="1"/>
  <c r="M128"/>
  <c r="M125"/>
  <c r="D207"/>
  <c r="G207" s="1"/>
  <c r="M204"/>
  <c r="D411"/>
  <c r="G329"/>
  <c r="D743" s="1"/>
  <c r="G743" s="1"/>
  <c r="D828" s="1"/>
  <c r="G828" s="1"/>
  <c r="M247"/>
  <c r="D234"/>
  <c r="G234" s="1"/>
  <c r="M152"/>
  <c r="M151"/>
  <c r="D233"/>
  <c r="G233" s="1"/>
  <c r="D228"/>
  <c r="G228" s="1"/>
  <c r="M146"/>
  <c r="M143"/>
  <c r="D225"/>
  <c r="G225" s="1"/>
  <c r="M224"/>
  <c r="M78"/>
  <c r="M81" s="1"/>
  <c r="D171"/>
  <c r="D174" s="1"/>
  <c r="D230"/>
  <c r="G230" s="1"/>
  <c r="M148"/>
  <c r="D200"/>
  <c r="G200" s="1"/>
  <c r="M118"/>
  <c r="D192"/>
  <c r="G192" s="1"/>
  <c r="M110"/>
  <c r="D248"/>
  <c r="G248" s="1"/>
  <c r="M166"/>
  <c r="D236"/>
  <c r="G236" s="1"/>
  <c r="M154"/>
  <c r="D226"/>
  <c r="G226" s="1"/>
  <c r="M144"/>
  <c r="D214"/>
  <c r="G214" s="1"/>
  <c r="M132"/>
  <c r="D198"/>
  <c r="G198" s="1"/>
  <c r="M116"/>
  <c r="D194"/>
  <c r="G194" s="1"/>
  <c r="M112"/>
  <c r="D395"/>
  <c r="M231"/>
  <c r="M203"/>
  <c r="D365"/>
  <c r="G365" s="1"/>
  <c r="G283"/>
  <c r="M201"/>
  <c r="D363"/>
  <c r="M199"/>
  <c r="M195"/>
  <c r="D357"/>
  <c r="M193"/>
  <c r="D191"/>
  <c r="G171"/>
  <c r="G174" s="1"/>
  <c r="M109"/>
  <c r="D393"/>
  <c r="G311"/>
  <c r="D725" s="1"/>
  <c r="G725" s="1"/>
  <c r="M229"/>
  <c r="M227"/>
  <c r="M220"/>
  <c r="M215"/>
  <c r="I191"/>
  <c r="L171"/>
  <c r="L174" s="1"/>
  <c r="G78"/>
  <c r="G81" s="1"/>
  <c r="D810" l="1"/>
  <c r="G810" s="1"/>
  <c r="M327"/>
  <c r="D741"/>
  <c r="G741" s="1"/>
  <c r="M283"/>
  <c r="D697"/>
  <c r="G697" s="1"/>
  <c r="D793"/>
  <c r="G793" s="1"/>
  <c r="D821"/>
  <c r="G821" s="1"/>
  <c r="D823"/>
  <c r="G823" s="1"/>
  <c r="D790"/>
  <c r="G790" s="1"/>
  <c r="E255"/>
  <c r="G255" s="1"/>
  <c r="D419" s="1"/>
  <c r="E253"/>
  <c r="E256" s="1"/>
  <c r="G197"/>
  <c r="M251"/>
  <c r="M211"/>
  <c r="M216"/>
  <c r="L191"/>
  <c r="I253"/>
  <c r="I256" s="1"/>
  <c r="D447"/>
  <c r="G447" s="1"/>
  <c r="M365"/>
  <c r="D358"/>
  <c r="M194"/>
  <c r="M214"/>
  <c r="D412"/>
  <c r="M248"/>
  <c r="M228"/>
  <c r="D398"/>
  <c r="M234"/>
  <c r="M210"/>
  <c r="G314"/>
  <c r="D728" s="1"/>
  <c r="G728" s="1"/>
  <c r="M232"/>
  <c r="D399"/>
  <c r="M235"/>
  <c r="D202"/>
  <c r="G202" s="1"/>
  <c r="M120"/>
  <c r="M171" s="1"/>
  <c r="M174" s="1"/>
  <c r="D360"/>
  <c r="G360" s="1"/>
  <c r="M196"/>
  <c r="M218"/>
  <c r="D410"/>
  <c r="M246"/>
  <c r="D362"/>
  <c r="M198"/>
  <c r="D390"/>
  <c r="M226"/>
  <c r="G308"/>
  <c r="D722" s="1"/>
  <c r="G722" s="1"/>
  <c r="D400"/>
  <c r="M236"/>
  <c r="D253"/>
  <c r="D256" s="1"/>
  <c r="G191"/>
  <c r="D356"/>
  <c r="G356" s="1"/>
  <c r="G274"/>
  <c r="M192"/>
  <c r="D364"/>
  <c r="G282"/>
  <c r="D696" s="1"/>
  <c r="G696" s="1"/>
  <c r="M200"/>
  <c r="D394"/>
  <c r="M230"/>
  <c r="D389"/>
  <c r="M225"/>
  <c r="D397"/>
  <c r="M233"/>
  <c r="M207"/>
  <c r="M213"/>
  <c r="D402"/>
  <c r="M238"/>
  <c r="D782" l="1"/>
  <c r="G782" s="1"/>
  <c r="M782" s="1"/>
  <c r="M697"/>
  <c r="D807"/>
  <c r="G807" s="1"/>
  <c r="M274"/>
  <c r="D688"/>
  <c r="G688" s="1"/>
  <c r="D781"/>
  <c r="G781" s="1"/>
  <c r="D813"/>
  <c r="G813" s="1"/>
  <c r="D826"/>
  <c r="G826" s="1"/>
  <c r="M826" s="1"/>
  <c r="M741"/>
  <c r="D361"/>
  <c r="M197"/>
  <c r="D337"/>
  <c r="M255"/>
  <c r="G330"/>
  <c r="D355"/>
  <c r="G253"/>
  <c r="G256" s="1"/>
  <c r="M191"/>
  <c r="D438"/>
  <c r="G438" s="1"/>
  <c r="M356"/>
  <c r="D442"/>
  <c r="M360"/>
  <c r="M202"/>
  <c r="D531"/>
  <c r="M447"/>
  <c r="I355"/>
  <c r="L253"/>
  <c r="L256" s="1"/>
  <c r="D773" l="1"/>
  <c r="G773" s="1"/>
  <c r="M773" s="1"/>
  <c r="M688"/>
  <c r="M330"/>
  <c r="D744"/>
  <c r="G744" s="1"/>
  <c r="D614"/>
  <c r="D522"/>
  <c r="M438"/>
  <c r="M253"/>
  <c r="M256" s="1"/>
  <c r="D829" l="1"/>
  <c r="G829" s="1"/>
  <c r="M829" s="1"/>
  <c r="M744"/>
  <c r="G522"/>
  <c r="M522" s="1"/>
  <c r="D605"/>
  <c r="G364" l="1"/>
  <c r="E24" i="2"/>
  <c r="E23"/>
  <c r="E22"/>
  <c r="E207"/>
  <c r="E379" s="1"/>
  <c r="C105" i="8" l="1"/>
  <c r="E611" i="1"/>
  <c r="D446"/>
  <c r="F50" i="2" l="1"/>
  <c r="F62"/>
  <c r="G144" i="8"/>
  <c r="F54" i="2"/>
  <c r="C144" i="8" l="1"/>
  <c r="E650" i="1"/>
  <c r="C146" i="8"/>
  <c r="E652" i="1"/>
  <c r="G358"/>
  <c r="E19" i="2"/>
  <c r="E51"/>
  <c r="E234"/>
  <c r="E406" s="1"/>
  <c r="E25"/>
  <c r="K227"/>
  <c r="K399" s="1"/>
  <c r="E66"/>
  <c r="E69"/>
  <c r="E251"/>
  <c r="E423" s="1"/>
  <c r="G401" i="1"/>
  <c r="K125" i="3"/>
  <c r="K113"/>
  <c r="L113" s="1"/>
  <c r="E20" i="2"/>
  <c r="E54"/>
  <c r="K117" i="3"/>
  <c r="L117" s="1"/>
  <c r="E203" i="2"/>
  <c r="E375" s="1"/>
  <c r="K201"/>
  <c r="K373" s="1"/>
  <c r="K234"/>
  <c r="K406" s="1"/>
  <c r="E208"/>
  <c r="E380" s="1"/>
  <c r="K226"/>
  <c r="K398" s="1"/>
  <c r="G408" i="1"/>
  <c r="E68" i="2"/>
  <c r="E249"/>
  <c r="E421" s="1"/>
  <c r="E252"/>
  <c r="E424" s="1"/>
  <c r="E62"/>
  <c r="E64"/>
  <c r="C102" i="8" l="1"/>
  <c r="E608" i="1"/>
  <c r="C101" i="8"/>
  <c r="E607" i="1"/>
  <c r="L393"/>
  <c r="I475" s="1"/>
  <c r="L54" i="7"/>
  <c r="L401" i="1"/>
  <c r="I483" s="1"/>
  <c r="D490"/>
  <c r="D440"/>
  <c r="G440" s="1"/>
  <c r="L483"/>
  <c r="I567" s="1"/>
  <c r="D483"/>
  <c r="G483" s="1"/>
  <c r="M401" l="1"/>
  <c r="J373" i="2"/>
  <c r="J406"/>
  <c r="L567" i="1"/>
  <c r="I650"/>
  <c r="D524"/>
  <c r="M483"/>
  <c r="D567"/>
  <c r="G567" l="1"/>
  <c r="M567" s="1"/>
  <c r="D650"/>
  <c r="G524"/>
  <c r="D607"/>
  <c r="K105" i="3" l="1"/>
  <c r="L18" i="7" l="1"/>
  <c r="G307" i="1" l="1"/>
  <c r="D721" s="1"/>
  <c r="G721" s="1"/>
  <c r="D806" l="1"/>
  <c r="G806" s="1"/>
  <c r="L26" i="7"/>
  <c r="C84" i="5" l="1"/>
  <c r="D84" l="1"/>
  <c r="F84" l="1"/>
  <c r="N141" i="3" l="1"/>
  <c r="E106" i="8" l="1"/>
  <c r="K86" i="3" l="1"/>
  <c r="K87"/>
  <c r="J379" i="2"/>
  <c r="K85" i="3"/>
  <c r="G106" i="8" l="1"/>
  <c r="G105"/>
  <c r="L361" i="1" l="1"/>
  <c r="I443" s="1"/>
  <c r="L443" s="1"/>
  <c r="I527" s="1"/>
  <c r="I610" l="1"/>
  <c r="G279" l="1"/>
  <c r="D693" s="1"/>
  <c r="G693" s="1"/>
  <c r="D778" l="1"/>
  <c r="G778" s="1"/>
  <c r="G281"/>
  <c r="D695" s="1"/>
  <c r="G695" s="1"/>
  <c r="D780" l="1"/>
  <c r="G780" s="1"/>
  <c r="L281"/>
  <c r="G280"/>
  <c r="D694" s="1"/>
  <c r="G694" s="1"/>
  <c r="M281" l="1"/>
  <c r="I695"/>
  <c r="L695" s="1"/>
  <c r="D779"/>
  <c r="G779" s="1"/>
  <c r="E105" i="8"/>
  <c r="I780" i="1" l="1"/>
  <c r="L780" s="1"/>
  <c r="M780" s="1"/>
  <c r="M695"/>
  <c r="L315" i="2"/>
  <c r="L313"/>
  <c r="L308"/>
  <c r="L302"/>
  <c r="L300"/>
  <c r="G315"/>
  <c r="G313"/>
  <c r="G308"/>
  <c r="G302"/>
  <c r="G300"/>
  <c r="M300" l="1"/>
  <c r="M302"/>
  <c r="M313"/>
  <c r="M308"/>
  <c r="M315"/>
  <c r="E90" i="4" l="1"/>
  <c r="E89"/>
  <c r="G393" i="1" l="1"/>
  <c r="M393" l="1"/>
  <c r="D475"/>
  <c r="E70" i="6" l="1"/>
  <c r="G70" s="1"/>
  <c r="E56"/>
  <c r="G56" s="1"/>
  <c r="E26"/>
  <c r="G26" s="1"/>
  <c r="E24"/>
  <c r="E22"/>
  <c r="E18"/>
  <c r="E68"/>
  <c r="G68" s="1"/>
  <c r="E17"/>
  <c r="G17" s="1"/>
  <c r="E65" l="1"/>
  <c r="G65" s="1"/>
  <c r="E69"/>
  <c r="G69" s="1"/>
  <c r="E21"/>
  <c r="G21" s="1"/>
  <c r="E23"/>
  <c r="E61"/>
  <c r="E67"/>
  <c r="G67" s="1"/>
  <c r="G490" i="1" l="1"/>
  <c r="D574" s="1"/>
  <c r="D657" s="1"/>
  <c r="G139" i="8"/>
  <c r="G446" i="1"/>
  <c r="D530" s="1"/>
  <c r="D613" l="1"/>
  <c r="G362"/>
  <c r="D444" s="1"/>
  <c r="G444" s="1"/>
  <c r="D528" s="1"/>
  <c r="G397"/>
  <c r="G411"/>
  <c r="D493" s="1"/>
  <c r="G493" s="1"/>
  <c r="D577" s="1"/>
  <c r="G405"/>
  <c r="G363"/>
  <c r="D445" s="1"/>
  <c r="G445" s="1"/>
  <c r="D529" s="1"/>
  <c r="D612" s="1"/>
  <c r="G409"/>
  <c r="D491" s="1"/>
  <c r="G491" s="1"/>
  <c r="D575" s="1"/>
  <c r="G412"/>
  <c r="D494" s="1"/>
  <c r="G494" s="1"/>
  <c r="D578" s="1"/>
  <c r="G407"/>
  <c r="D489" s="1"/>
  <c r="E656" l="1"/>
  <c r="D487"/>
  <c r="D611"/>
  <c r="G611" s="1"/>
  <c r="G528"/>
  <c r="E658"/>
  <c r="D661"/>
  <c r="G661" s="1"/>
  <c r="G578"/>
  <c r="D658"/>
  <c r="G575"/>
  <c r="E614"/>
  <c r="C108" i="8"/>
  <c r="G531" i="1"/>
  <c r="L58" i="7"/>
  <c r="L397" i="1"/>
  <c r="I479" s="1"/>
  <c r="D660"/>
  <c r="G660" s="1"/>
  <c r="G577"/>
  <c r="E645"/>
  <c r="C139" i="8"/>
  <c r="E613" i="1"/>
  <c r="C107" i="8"/>
  <c r="D479" i="1"/>
  <c r="G530"/>
  <c r="M397" l="1"/>
  <c r="F57" i="8" l="1"/>
  <c r="O57" s="1"/>
  <c r="F139" s="1"/>
  <c r="H139" s="1"/>
  <c r="F54"/>
  <c r="O54" s="1"/>
  <c r="F50"/>
  <c r="O50" s="1"/>
  <c r="F58"/>
  <c r="O58" s="1"/>
  <c r="F140" s="1"/>
  <c r="F56"/>
  <c r="F73"/>
  <c r="F67"/>
  <c r="F65"/>
  <c r="O65" s="1"/>
  <c r="F147" s="1"/>
  <c r="F17"/>
  <c r="F72"/>
  <c r="O72" s="1"/>
  <c r="F154" s="1"/>
  <c r="H154" s="1"/>
  <c r="F70"/>
  <c r="F26"/>
  <c r="O73" l="1"/>
  <c r="F155" s="1"/>
  <c r="H155" s="1"/>
  <c r="O67"/>
  <c r="F149" s="1"/>
  <c r="H67"/>
  <c r="O26"/>
  <c r="H26"/>
  <c r="O70"/>
  <c r="F152" s="1"/>
  <c r="H152" s="1"/>
  <c r="H70"/>
  <c r="H17"/>
  <c r="O17"/>
  <c r="O56"/>
  <c r="H56"/>
  <c r="H72"/>
  <c r="F51"/>
  <c r="O51" s="1"/>
  <c r="F133" s="1"/>
  <c r="L17" i="5" l="1"/>
  <c r="L18"/>
  <c r="L21"/>
  <c r="L22"/>
  <c r="L23"/>
  <c r="L24"/>
  <c r="L26"/>
  <c r="L38"/>
  <c r="L44"/>
  <c r="L53"/>
  <c r="L55"/>
  <c r="L58"/>
  <c r="F66" l="1"/>
  <c r="K66" l="1"/>
  <c r="E33" l="1"/>
  <c r="G33" s="1"/>
  <c r="E23"/>
  <c r="G23" s="1"/>
  <c r="E55"/>
  <c r="G55" s="1"/>
  <c r="E63"/>
  <c r="G63" s="1"/>
  <c r="E19"/>
  <c r="G19" s="1"/>
  <c r="E26"/>
  <c r="G26" s="1"/>
  <c r="E58"/>
  <c r="G58" s="1"/>
  <c r="E20"/>
  <c r="G20" s="1"/>
  <c r="E29"/>
  <c r="G29" s="1"/>
  <c r="E37"/>
  <c r="G37" s="1"/>
  <c r="E49"/>
  <c r="G49" s="1"/>
  <c r="J49" s="1"/>
  <c r="L49" s="1"/>
  <c r="E53"/>
  <c r="G53" s="1"/>
  <c r="E57"/>
  <c r="G57" s="1"/>
  <c r="E61"/>
  <c r="G61" s="1"/>
  <c r="E17"/>
  <c r="G17" s="1"/>
  <c r="E21"/>
  <c r="G21" s="1"/>
  <c r="E24"/>
  <c r="G24" s="1"/>
  <c r="E28"/>
  <c r="G28" s="1"/>
  <c r="E40"/>
  <c r="G40" s="1"/>
  <c r="E44"/>
  <c r="G44" s="1"/>
  <c r="E56"/>
  <c r="G56" s="1"/>
  <c r="E60"/>
  <c r="G60" s="1"/>
  <c r="E18"/>
  <c r="G18" s="1"/>
  <c r="E22"/>
  <c r="G22" s="1"/>
  <c r="I54" i="2"/>
  <c r="L54" s="1"/>
  <c r="I151" s="1"/>
  <c r="I237" s="1"/>
  <c r="I409" s="1"/>
  <c r="I62"/>
  <c r="L62" s="1"/>
  <c r="I159" s="1"/>
  <c r="I245" s="1"/>
  <c r="I417" s="1"/>
  <c r="E50" i="5" l="1"/>
  <c r="G50" s="1"/>
  <c r="E42"/>
  <c r="G42" s="1"/>
  <c r="E39"/>
  <c r="G39" s="1"/>
  <c r="I72" i="2"/>
  <c r="I56"/>
  <c r="L56" s="1"/>
  <c r="I153" s="1"/>
  <c r="I239" s="1"/>
  <c r="I411" s="1"/>
  <c r="I70"/>
  <c r="L70" s="1"/>
  <c r="I167" s="1"/>
  <c r="I253" s="1"/>
  <c r="I425" s="1"/>
  <c r="I58"/>
  <c r="I50"/>
  <c r="L50" s="1"/>
  <c r="I147" s="1"/>
  <c r="I233" s="1"/>
  <c r="I405" s="1"/>
  <c r="I57"/>
  <c r="L72" l="1"/>
  <c r="I169" s="1"/>
  <c r="I51"/>
  <c r="L51" s="1"/>
  <c r="I148" s="1"/>
  <c r="I18"/>
  <c r="L18" s="1"/>
  <c r="I115" s="1"/>
  <c r="E51" i="6"/>
  <c r="G51" s="1"/>
  <c r="E54"/>
  <c r="G54" s="1"/>
  <c r="E62"/>
  <c r="G62" s="1"/>
  <c r="I21" i="2"/>
  <c r="L21" s="1"/>
  <c r="I118" s="1"/>
  <c r="I204" s="1"/>
  <c r="I376" s="1"/>
  <c r="I67"/>
  <c r="L67" s="1"/>
  <c r="I164" s="1"/>
  <c r="I250" s="1"/>
  <c r="I422" s="1"/>
  <c r="I17"/>
  <c r="L17" s="1"/>
  <c r="I114" s="1"/>
  <c r="I200" s="1"/>
  <c r="I372" s="1"/>
  <c r="I65"/>
  <c r="L65" s="1"/>
  <c r="I162" s="1"/>
  <c r="I248" s="1"/>
  <c r="I420" s="1"/>
  <c r="I73"/>
  <c r="L58"/>
  <c r="I155" s="1"/>
  <c r="D64"/>
  <c r="D68"/>
  <c r="D66"/>
  <c r="D25"/>
  <c r="D69"/>
  <c r="D19"/>
  <c r="L169" l="1"/>
  <c r="I255"/>
  <c r="I427" s="1"/>
  <c r="L427" s="1"/>
  <c r="L73"/>
  <c r="I170" s="1"/>
  <c r="L155"/>
  <c r="I241"/>
  <c r="L57"/>
  <c r="I154" s="1"/>
  <c r="I26"/>
  <c r="L26" s="1"/>
  <c r="I123" s="1"/>
  <c r="I209" s="1"/>
  <c r="I381" s="1"/>
  <c r="E45" i="5"/>
  <c r="G45" s="1"/>
  <c r="I201" i="2"/>
  <c r="L115"/>
  <c r="I234"/>
  <c r="L148"/>
  <c r="E46" i="5"/>
  <c r="G46" s="1"/>
  <c r="D70" i="2"/>
  <c r="G70" s="1"/>
  <c r="D56"/>
  <c r="G56" s="1"/>
  <c r="D67"/>
  <c r="G67" s="1"/>
  <c r="D62"/>
  <c r="G62" s="1"/>
  <c r="D21"/>
  <c r="G21" s="1"/>
  <c r="D17"/>
  <c r="G17" s="1"/>
  <c r="D72"/>
  <c r="G72" s="1"/>
  <c r="M72" s="1"/>
  <c r="D26"/>
  <c r="G26" s="1"/>
  <c r="D73"/>
  <c r="G73" s="1"/>
  <c r="M73" s="1"/>
  <c r="D65"/>
  <c r="G65" s="1"/>
  <c r="D51"/>
  <c r="G51" s="1"/>
  <c r="D54"/>
  <c r="G54" s="1"/>
  <c r="L170" l="1"/>
  <c r="I256"/>
  <c r="D151"/>
  <c r="D237" s="1"/>
  <c r="D409" s="1"/>
  <c r="M54"/>
  <c r="D162"/>
  <c r="D248" s="1"/>
  <c r="D420" s="1"/>
  <c r="M65"/>
  <c r="D170"/>
  <c r="G170" s="1"/>
  <c r="M170" s="1"/>
  <c r="D169"/>
  <c r="D255" s="1"/>
  <c r="D427" s="1"/>
  <c r="D118"/>
  <c r="D204" s="1"/>
  <c r="D376" s="1"/>
  <c r="M21"/>
  <c r="D164"/>
  <c r="D250" s="1"/>
  <c r="D422" s="1"/>
  <c r="M67"/>
  <c r="D167"/>
  <c r="D253" s="1"/>
  <c r="D425" s="1"/>
  <c r="M70"/>
  <c r="I406"/>
  <c r="L406" s="1"/>
  <c r="L234"/>
  <c r="I373"/>
  <c r="L373" s="1"/>
  <c r="L201"/>
  <c r="M51"/>
  <c r="D148"/>
  <c r="D123"/>
  <c r="D209" s="1"/>
  <c r="D381" s="1"/>
  <c r="M26"/>
  <c r="D114"/>
  <c r="D200" s="1"/>
  <c r="D372" s="1"/>
  <c r="M17"/>
  <c r="M62"/>
  <c r="D159"/>
  <c r="D245" s="1"/>
  <c r="D417" s="1"/>
  <c r="D153"/>
  <c r="D239" s="1"/>
  <c r="D411" s="1"/>
  <c r="M56"/>
  <c r="I240"/>
  <c r="L154"/>
  <c r="I413"/>
  <c r="L413" s="1"/>
  <c r="L241"/>
  <c r="L256" l="1"/>
  <c r="I428"/>
  <c r="L428" s="1"/>
  <c r="I412"/>
  <c r="L412" s="1"/>
  <c r="L240"/>
  <c r="D256"/>
  <c r="E57" i="6"/>
  <c r="G57" s="1"/>
  <c r="G148" i="2"/>
  <c r="M148" s="1"/>
  <c r="D234"/>
  <c r="E58" i="6"/>
  <c r="G58" s="1"/>
  <c r="E38" i="5"/>
  <c r="G38" s="1"/>
  <c r="G256" i="2" l="1"/>
  <c r="D428"/>
  <c r="G428" s="1"/>
  <c r="M428" s="1"/>
  <c r="D406"/>
  <c r="G406" s="1"/>
  <c r="M406" s="1"/>
  <c r="G234"/>
  <c r="M234" s="1"/>
  <c r="D58"/>
  <c r="D57"/>
  <c r="M256"/>
  <c r="E41" i="5" l="1"/>
  <c r="G41" s="1"/>
  <c r="E50" i="6"/>
  <c r="G50" s="1"/>
  <c r="F57" i="2"/>
  <c r="F58"/>
  <c r="G57"/>
  <c r="G58"/>
  <c r="D154" l="1"/>
  <c r="M57"/>
  <c r="D155"/>
  <c r="M58"/>
  <c r="E62" i="5"/>
  <c r="G62" s="1"/>
  <c r="E59"/>
  <c r="G59" s="1"/>
  <c r="G155" i="2" l="1"/>
  <c r="M155" s="1"/>
  <c r="D241"/>
  <c r="G154"/>
  <c r="M154" s="1"/>
  <c r="D240"/>
  <c r="D50"/>
  <c r="G50" s="1"/>
  <c r="D412" l="1"/>
  <c r="G412" s="1"/>
  <c r="M412" s="1"/>
  <c r="G240"/>
  <c r="M240" s="1"/>
  <c r="D413"/>
  <c r="G413" s="1"/>
  <c r="M413" s="1"/>
  <c r="G241"/>
  <c r="M241" s="1"/>
  <c r="M50"/>
  <c r="D147"/>
  <c r="D233" s="1"/>
  <c r="D405" s="1"/>
  <c r="C66" i="5" l="1"/>
  <c r="L65" i="6" l="1"/>
  <c r="L322" i="1"/>
  <c r="L311"/>
  <c r="L314"/>
  <c r="M311" l="1"/>
  <c r="I725"/>
  <c r="L725" s="1"/>
  <c r="M314"/>
  <c r="I728"/>
  <c r="L728" s="1"/>
  <c r="M322"/>
  <c r="I736"/>
  <c r="L736" s="1"/>
  <c r="I821" l="1"/>
  <c r="L821" s="1"/>
  <c r="M821" s="1"/>
  <c r="M736"/>
  <c r="I810"/>
  <c r="L810" s="1"/>
  <c r="M810" s="1"/>
  <c r="M725"/>
  <c r="I813"/>
  <c r="L813" s="1"/>
  <c r="M813" s="1"/>
  <c r="M728"/>
  <c r="M60" i="7"/>
  <c r="I60"/>
  <c r="I24" i="2" l="1"/>
  <c r="L24" s="1"/>
  <c r="I121" s="1"/>
  <c r="I23"/>
  <c r="L23" s="1"/>
  <c r="I120" s="1"/>
  <c r="I206" s="1"/>
  <c r="I378" s="1"/>
  <c r="I22"/>
  <c r="L22" s="1"/>
  <c r="I119" s="1"/>
  <c r="L121" l="1"/>
  <c r="I207"/>
  <c r="I205"/>
  <c r="D24"/>
  <c r="G24" s="1"/>
  <c r="D23"/>
  <c r="G23" s="1"/>
  <c r="D22"/>
  <c r="G22" s="1"/>
  <c r="D120" l="1"/>
  <c r="D206" s="1"/>
  <c r="D378" s="1"/>
  <c r="M23"/>
  <c r="I379"/>
  <c r="L379" s="1"/>
  <c r="L207"/>
  <c r="D119"/>
  <c r="M22"/>
  <c r="D121"/>
  <c r="M24"/>
  <c r="I377"/>
  <c r="G121" l="1"/>
  <c r="M121" s="1"/>
  <c r="D207"/>
  <c r="D205"/>
  <c r="D377" l="1"/>
  <c r="D379"/>
  <c r="G379" s="1"/>
  <c r="M379" s="1"/>
  <c r="G207"/>
  <c r="M207" s="1"/>
  <c r="G22" i="6" l="1"/>
  <c r="J22" s="1"/>
  <c r="G24" l="1"/>
  <c r="J24" s="1"/>
  <c r="L24" s="1"/>
  <c r="G23" l="1"/>
  <c r="J23" s="1"/>
  <c r="E206" i="2" l="1"/>
  <c r="E378" s="1"/>
  <c r="G120"/>
  <c r="G378" l="1"/>
  <c r="G206"/>
  <c r="L120"/>
  <c r="M120" s="1"/>
  <c r="J378" l="1"/>
  <c r="L378" s="1"/>
  <c r="M378" s="1"/>
  <c r="L206"/>
  <c r="M206" s="1"/>
  <c r="L280" i="1" l="1"/>
  <c r="L23" i="6"/>
  <c r="M280" i="1" l="1"/>
  <c r="I694"/>
  <c r="L694" s="1"/>
  <c r="G361"/>
  <c r="G290"/>
  <c r="D704" s="1"/>
  <c r="G704" s="1"/>
  <c r="I779" l="1"/>
  <c r="L779" s="1"/>
  <c r="M779" s="1"/>
  <c r="M694"/>
  <c r="D789"/>
  <c r="G789" s="1"/>
  <c r="E612"/>
  <c r="G612" s="1"/>
  <c r="C106" i="8"/>
  <c r="G529" i="1"/>
  <c r="M361"/>
  <c r="D443"/>
  <c r="G443" s="1"/>
  <c r="E202" i="2" l="1"/>
  <c r="E374" s="1"/>
  <c r="M443" i="1"/>
  <c r="D527"/>
  <c r="G299"/>
  <c r="D713" s="1"/>
  <c r="G713" s="1"/>
  <c r="D798" l="1"/>
  <c r="G798" s="1"/>
  <c r="H165" i="3"/>
  <c r="D610" i="1"/>
  <c r="J165" i="3" l="1"/>
  <c r="O165"/>
  <c r="G403" i="1" l="1"/>
  <c r="D485" l="1"/>
  <c r="G658" l="1"/>
  <c r="G167" i="2"/>
  <c r="G425" l="1"/>
  <c r="G253"/>
  <c r="G164"/>
  <c r="G422" l="1"/>
  <c r="G250"/>
  <c r="G162" l="1"/>
  <c r="G420" l="1"/>
  <c r="G248"/>
  <c r="K102" i="3" l="1"/>
  <c r="F39" i="2" l="1"/>
  <c r="J394"/>
  <c r="K233" l="1"/>
  <c r="K405" s="1"/>
  <c r="L147" l="1"/>
  <c r="J405"/>
  <c r="L405" s="1"/>
  <c r="L233"/>
  <c r="G123" l="1"/>
  <c r="G614" i="1"/>
  <c r="G381" i="2" l="1"/>
  <c r="G209"/>
  <c r="G118" l="1"/>
  <c r="G376" l="1"/>
  <c r="G204"/>
  <c r="G605" i="1" l="1"/>
  <c r="M605" s="1"/>
  <c r="K420" i="2" l="1"/>
  <c r="E222" l="1"/>
  <c r="E394" s="1"/>
  <c r="E630" i="1" l="1"/>
  <c r="C124" i="8"/>
  <c r="E627" i="1" l="1"/>
  <c r="C121" i="8"/>
  <c r="G121"/>
  <c r="E225" i="2" l="1"/>
  <c r="E397" s="1"/>
  <c r="C132" i="8" l="1"/>
  <c r="E638" i="1"/>
  <c r="G132" i="8" l="1"/>
  <c r="E639" i="1" l="1"/>
  <c r="C133" i="8"/>
  <c r="E642" i="1"/>
  <c r="C136" i="8"/>
  <c r="F136" s="1"/>
  <c r="G136"/>
  <c r="E655" i="1" l="1"/>
  <c r="H136" i="8"/>
  <c r="E654" i="1"/>
  <c r="C148" i="8"/>
  <c r="E233" i="2"/>
  <c r="E405" s="1"/>
  <c r="G147"/>
  <c r="M147" s="1"/>
  <c r="G405" l="1"/>
  <c r="M405" s="1"/>
  <c r="G233"/>
  <c r="M233" s="1"/>
  <c r="E245"/>
  <c r="E417" s="1"/>
  <c r="C140" i="8" l="1"/>
  <c r="E646" i="1"/>
  <c r="E237" i="2" l="1"/>
  <c r="E409" s="1"/>
  <c r="G151"/>
  <c r="G409" l="1"/>
  <c r="G237"/>
  <c r="C147" i="8" l="1"/>
  <c r="E653" i="1"/>
  <c r="E255" i="2" l="1"/>
  <c r="G169"/>
  <c r="M169" s="1"/>
  <c r="E200"/>
  <c r="E372" s="1"/>
  <c r="G114"/>
  <c r="E657" i="1"/>
  <c r="G574"/>
  <c r="G255" i="2" l="1"/>
  <c r="E427"/>
  <c r="G427" s="1"/>
  <c r="M427" s="1"/>
  <c r="G200"/>
  <c r="E247"/>
  <c r="E419" s="1"/>
  <c r="G372" l="1"/>
  <c r="E239"/>
  <c r="E411" s="1"/>
  <c r="L296" i="1" l="1"/>
  <c r="I710" s="1"/>
  <c r="L710" s="1"/>
  <c r="I795" s="1"/>
  <c r="L795" s="1"/>
  <c r="G489" l="1"/>
  <c r="G485" l="1"/>
  <c r="G442"/>
  <c r="D573"/>
  <c r="G573" l="1"/>
  <c r="D656"/>
  <c r="D526"/>
  <c r="D569"/>
  <c r="G479" l="1"/>
  <c r="G569"/>
  <c r="D652"/>
  <c r="D609"/>
  <c r="G609" s="1"/>
  <c r="G526"/>
  <c r="D563" l="1"/>
  <c r="D646" l="1"/>
  <c r="G646" s="1"/>
  <c r="G563"/>
  <c r="G487" l="1"/>
  <c r="D571" l="1"/>
  <c r="G475" l="1"/>
  <c r="D654"/>
  <c r="G571"/>
  <c r="H54" i="8"/>
  <c r="L475" i="1"/>
  <c r="I559" s="1"/>
  <c r="L559" l="1"/>
  <c r="I642"/>
  <c r="L642" s="1"/>
  <c r="D559"/>
  <c r="M475"/>
  <c r="D642" l="1"/>
  <c r="G642" s="1"/>
  <c r="M642" s="1"/>
  <c r="G559"/>
  <c r="M559" s="1"/>
  <c r="K222" i="2" l="1"/>
  <c r="K394" s="1"/>
  <c r="E39" l="1"/>
  <c r="G406" i="1" l="1"/>
  <c r="D488" l="1"/>
  <c r="G488" s="1"/>
  <c r="G414"/>
  <c r="D496" s="1"/>
  <c r="G496" s="1"/>
  <c r="D580" s="1"/>
  <c r="D663" s="1"/>
  <c r="D572" l="1"/>
  <c r="G395"/>
  <c r="G396"/>
  <c r="D477" l="1"/>
  <c r="G477" s="1"/>
  <c r="D478"/>
  <c r="G478" s="1"/>
  <c r="D655"/>
  <c r="G655" s="1"/>
  <c r="G572"/>
  <c r="G580" l="1"/>
  <c r="D562"/>
  <c r="D561"/>
  <c r="D644" l="1"/>
  <c r="G561"/>
  <c r="D645"/>
  <c r="G645" s="1"/>
  <c r="G562"/>
  <c r="G390"/>
  <c r="G389"/>
  <c r="D471" l="1"/>
  <c r="G471" s="1"/>
  <c r="L51" i="7"/>
  <c r="L390" i="1"/>
  <c r="I472" s="1"/>
  <c r="D472"/>
  <c r="G472" s="1"/>
  <c r="M390" l="1"/>
  <c r="D555"/>
  <c r="D556"/>
  <c r="G556" l="1"/>
  <c r="D639"/>
  <c r="G639" s="1"/>
  <c r="D638"/>
  <c r="G638" s="1"/>
  <c r="G555"/>
  <c r="G315" l="1"/>
  <c r="D729" s="1"/>
  <c r="G729" s="1"/>
  <c r="G323"/>
  <c r="D737" s="1"/>
  <c r="G737" s="1"/>
  <c r="D822" s="1"/>
  <c r="G822" s="1"/>
  <c r="G319"/>
  <c r="D733" s="1"/>
  <c r="G733" s="1"/>
  <c r="G313"/>
  <c r="D727" s="1"/>
  <c r="G727" s="1"/>
  <c r="G288"/>
  <c r="D702" s="1"/>
  <c r="G702" s="1"/>
  <c r="D818" l="1"/>
  <c r="G818" s="1"/>
  <c r="D812"/>
  <c r="G812" s="1"/>
  <c r="D787"/>
  <c r="G787" s="1"/>
  <c r="D814"/>
  <c r="G814" s="1"/>
  <c r="G181" i="3"/>
  <c r="L299" i="1"/>
  <c r="L50" i="6"/>
  <c r="L307" i="1"/>
  <c r="L308"/>
  <c r="L279"/>
  <c r="L22" i="6"/>
  <c r="G276" i="1"/>
  <c r="D690" s="1"/>
  <c r="G690" s="1"/>
  <c r="D775" s="1"/>
  <c r="G775" s="1"/>
  <c r="L67" i="6"/>
  <c r="L324" i="1"/>
  <c r="L315"/>
  <c r="L72" i="6"/>
  <c r="L329" i="1"/>
  <c r="M299" l="1"/>
  <c r="I713"/>
  <c r="L713" s="1"/>
  <c r="M324"/>
  <c r="I738"/>
  <c r="L738" s="1"/>
  <c r="M279"/>
  <c r="I693"/>
  <c r="L693" s="1"/>
  <c r="M307"/>
  <c r="I721"/>
  <c r="L721" s="1"/>
  <c r="M315"/>
  <c r="I729"/>
  <c r="L729" s="1"/>
  <c r="M308"/>
  <c r="I722"/>
  <c r="L722" s="1"/>
  <c r="M329"/>
  <c r="I743"/>
  <c r="L743" s="1"/>
  <c r="E39" i="8"/>
  <c r="M39"/>
  <c r="I33" i="5"/>
  <c r="J33"/>
  <c r="L33" s="1"/>
  <c r="I39" i="6"/>
  <c r="G39" i="7"/>
  <c r="M39"/>
  <c r="I39"/>
  <c r="E99" i="8"/>
  <c r="F99"/>
  <c r="H99" s="1"/>
  <c r="E121"/>
  <c r="M743" i="1" l="1"/>
  <c r="I828"/>
  <c r="L828" s="1"/>
  <c r="M828" s="1"/>
  <c r="I778"/>
  <c r="L778" s="1"/>
  <c r="M778" s="1"/>
  <c r="M693"/>
  <c r="I807"/>
  <c r="L807" s="1"/>
  <c r="M807" s="1"/>
  <c r="M722"/>
  <c r="I814"/>
  <c r="L814" s="1"/>
  <c r="M814" s="1"/>
  <c r="M729"/>
  <c r="I798"/>
  <c r="L798" s="1"/>
  <c r="M798" s="1"/>
  <c r="M713"/>
  <c r="I806"/>
  <c r="L806" s="1"/>
  <c r="M806" s="1"/>
  <c r="M721"/>
  <c r="I823"/>
  <c r="L823" s="1"/>
  <c r="M823" s="1"/>
  <c r="M738"/>
  <c r="F138" i="8"/>
  <c r="H138" s="1"/>
  <c r="F132"/>
  <c r="H132" s="1"/>
  <c r="L56" i="6"/>
  <c r="L313" i="1"/>
  <c r="E108" i="8"/>
  <c r="F108"/>
  <c r="M313" i="1" l="1"/>
  <c r="I727"/>
  <c r="L727" s="1"/>
  <c r="G278"/>
  <c r="D692" s="1"/>
  <c r="G692" s="1"/>
  <c r="I812" l="1"/>
  <c r="L812" s="1"/>
  <c r="M812" s="1"/>
  <c r="M727"/>
  <c r="D777"/>
  <c r="G777" s="1"/>
  <c r="M777" s="1"/>
  <c r="M692"/>
  <c r="M278"/>
  <c r="J381" i="2" l="1"/>
  <c r="K209" l="1"/>
  <c r="L123"/>
  <c r="M123" s="1"/>
  <c r="K381" l="1"/>
  <c r="L381" s="1"/>
  <c r="M381" s="1"/>
  <c r="L209"/>
  <c r="M209" s="1"/>
  <c r="L67" i="7" l="1"/>
  <c r="L406" i="1"/>
  <c r="I488" l="1"/>
  <c r="L488" s="1"/>
  <c r="M406"/>
  <c r="I572" l="1"/>
  <c r="M488"/>
  <c r="I655" l="1"/>
  <c r="L162" i="2" l="1"/>
  <c r="M162" s="1"/>
  <c r="J420" l="1"/>
  <c r="L420" s="1"/>
  <c r="M420" s="1"/>
  <c r="L248"/>
  <c r="M248" s="1"/>
  <c r="L363" i="1" l="1"/>
  <c r="I445" l="1"/>
  <c r="M363"/>
  <c r="L362" l="1"/>
  <c r="H58" i="8" l="1"/>
  <c r="L479" i="1"/>
  <c r="I444"/>
  <c r="L444" s="1"/>
  <c r="M362"/>
  <c r="K204" i="2"/>
  <c r="K376" s="1"/>
  <c r="I563" i="1" l="1"/>
  <c r="M479"/>
  <c r="I528"/>
  <c r="M444"/>
  <c r="L445"/>
  <c r="J409" i="2" l="1"/>
  <c r="L528" i="1"/>
  <c r="M528" s="1"/>
  <c r="I611"/>
  <c r="L118" i="2"/>
  <c r="M118" s="1"/>
  <c r="I529" i="1"/>
  <c r="M445"/>
  <c r="I646"/>
  <c r="L646" s="1"/>
  <c r="M646" s="1"/>
  <c r="H166" i="3" l="1"/>
  <c r="G108" i="8"/>
  <c r="H108" s="1"/>
  <c r="L531" i="1"/>
  <c r="M531" s="1"/>
  <c r="L614"/>
  <c r="M614" s="1"/>
  <c r="I612"/>
  <c r="L612" s="1"/>
  <c r="M612" s="1"/>
  <c r="L529"/>
  <c r="M529" s="1"/>
  <c r="J376" i="2"/>
  <c r="L376" s="1"/>
  <c r="M376" s="1"/>
  <c r="L204"/>
  <c r="M204" s="1"/>
  <c r="J166" i="3" l="1"/>
  <c r="O166"/>
  <c r="L56" i="7" l="1"/>
  <c r="L395" i="1"/>
  <c r="I477" l="1"/>
  <c r="L477" s="1"/>
  <c r="M395"/>
  <c r="I561" l="1"/>
  <c r="M477"/>
  <c r="H57" i="8" l="1"/>
  <c r="I644" i="1"/>
  <c r="L644" s="1"/>
  <c r="L561"/>
  <c r="M561" s="1"/>
  <c r="L57" i="7" l="1"/>
  <c r="L396" i="1"/>
  <c r="G140" i="8"/>
  <c r="H140" s="1"/>
  <c r="L563" i="1"/>
  <c r="M563" s="1"/>
  <c r="I478" l="1"/>
  <c r="L478" s="1"/>
  <c r="M396"/>
  <c r="I562" l="1"/>
  <c r="M478"/>
  <c r="I645" l="1"/>
  <c r="L645" s="1"/>
  <c r="M645" s="1"/>
  <c r="L562"/>
  <c r="M562" s="1"/>
  <c r="K237" i="2" l="1"/>
  <c r="L151"/>
  <c r="M151" s="1"/>
  <c r="K409" l="1"/>
  <c r="L409" s="1"/>
  <c r="M409" s="1"/>
  <c r="L237"/>
  <c r="M237" s="1"/>
  <c r="J397" l="1"/>
  <c r="K225" l="1"/>
  <c r="K397" l="1"/>
  <c r="G133" i="8" l="1"/>
  <c r="H133" s="1"/>
  <c r="L50" i="7" l="1"/>
  <c r="L389" i="1"/>
  <c r="I471" l="1"/>
  <c r="M389"/>
  <c r="H50" i="8" l="1"/>
  <c r="L471" i="1"/>
  <c r="H51" i="8" l="1"/>
  <c r="L472" i="1"/>
  <c r="I555"/>
  <c r="M471"/>
  <c r="I638" l="1"/>
  <c r="L638" s="1"/>
  <c r="M638" s="1"/>
  <c r="L555"/>
  <c r="M555" s="1"/>
  <c r="I556"/>
  <c r="M472"/>
  <c r="I639" l="1"/>
  <c r="L639" s="1"/>
  <c r="M639" s="1"/>
  <c r="L556"/>
  <c r="M556" s="1"/>
  <c r="G644" l="1"/>
  <c r="M644" s="1"/>
  <c r="G153" i="2"/>
  <c r="G411" l="1"/>
  <c r="G239"/>
  <c r="L72" i="7" l="1"/>
  <c r="L411" i="1"/>
  <c r="L73" i="7" l="1"/>
  <c r="L412" i="1"/>
  <c r="I493"/>
  <c r="L493" s="1"/>
  <c r="M411"/>
  <c r="H73" i="8" l="1"/>
  <c r="I577" i="1"/>
  <c r="M493"/>
  <c r="I494"/>
  <c r="M412"/>
  <c r="L494" l="1"/>
  <c r="M494" s="1"/>
  <c r="L70" i="7"/>
  <c r="L409" i="1"/>
  <c r="I660"/>
  <c r="L660" s="1"/>
  <c r="M660" s="1"/>
  <c r="I578" l="1"/>
  <c r="I661" s="1"/>
  <c r="L661" s="1"/>
  <c r="M661" s="1"/>
  <c r="I491"/>
  <c r="L491" s="1"/>
  <c r="M409"/>
  <c r="L578" l="1"/>
  <c r="M578" s="1"/>
  <c r="I575"/>
  <c r="M491"/>
  <c r="I658" l="1"/>
  <c r="L658" s="1"/>
  <c r="M658" s="1"/>
  <c r="L575"/>
  <c r="M575" s="1"/>
  <c r="L167" i="2" l="1"/>
  <c r="M167" s="1"/>
  <c r="J425" l="1"/>
  <c r="L425" s="1"/>
  <c r="M425" s="1"/>
  <c r="L253"/>
  <c r="M253" s="1"/>
  <c r="J411"/>
  <c r="J422"/>
  <c r="L577" i="1" l="1"/>
  <c r="M577" s="1"/>
  <c r="K239" i="2"/>
  <c r="L153"/>
  <c r="M153" s="1"/>
  <c r="K411" l="1"/>
  <c r="L411" s="1"/>
  <c r="M411" s="1"/>
  <c r="L239"/>
  <c r="M239" s="1"/>
  <c r="L164"/>
  <c r="M164" s="1"/>
  <c r="K422" l="1"/>
  <c r="L422" s="1"/>
  <c r="M422" s="1"/>
  <c r="L250"/>
  <c r="M250" s="1"/>
  <c r="L319" i="1" l="1"/>
  <c r="M319" l="1"/>
  <c r="I733"/>
  <c r="L733" s="1"/>
  <c r="L442"/>
  <c r="I818" l="1"/>
  <c r="L818" s="1"/>
  <c r="M818" s="1"/>
  <c r="M733"/>
  <c r="K200" i="2"/>
  <c r="L200" s="1"/>
  <c r="M200" s="1"/>
  <c r="J372"/>
  <c r="I526" i="1"/>
  <c r="M442"/>
  <c r="L114" i="2"/>
  <c r="M114" s="1"/>
  <c r="K372" l="1"/>
  <c r="I609" i="1"/>
  <c r="L526"/>
  <c r="L372" i="2" l="1"/>
  <c r="M372" s="1"/>
  <c r="M526" i="1"/>
  <c r="L609"/>
  <c r="L611"/>
  <c r="M611" s="1"/>
  <c r="M609" l="1"/>
  <c r="L255" i="2"/>
  <c r="M255" s="1"/>
  <c r="G147" i="8" l="1"/>
  <c r="H147" s="1"/>
  <c r="G404" i="1" l="1"/>
  <c r="G321" l="1"/>
  <c r="D735" s="1"/>
  <c r="G735" s="1"/>
  <c r="D820" s="1"/>
  <c r="G820" s="1"/>
  <c r="D486"/>
  <c r="G486" l="1"/>
  <c r="D570" s="1"/>
  <c r="D653" l="1"/>
  <c r="G570"/>
  <c r="G653" l="1"/>
  <c r="K417" i="2" l="1"/>
  <c r="G650" i="1" l="1"/>
  <c r="G159" i="2"/>
  <c r="G417" l="1"/>
  <c r="G245"/>
  <c r="L65" i="7" l="1"/>
  <c r="L404" i="1"/>
  <c r="I486" l="1"/>
  <c r="M404"/>
  <c r="H65" i="8"/>
  <c r="L486" i="1" l="1"/>
  <c r="I570" l="1"/>
  <c r="M486"/>
  <c r="I653" l="1"/>
  <c r="L653" s="1"/>
  <c r="M653" s="1"/>
  <c r="L570"/>
  <c r="M570" s="1"/>
  <c r="G149" i="8"/>
  <c r="H149" s="1"/>
  <c r="L572" i="1"/>
  <c r="M572" s="1"/>
  <c r="L159" i="2" l="1"/>
  <c r="M159" s="1"/>
  <c r="L655" i="1" l="1"/>
  <c r="M655" s="1"/>
  <c r="J417" i="2"/>
  <c r="L417" s="1"/>
  <c r="M417" s="1"/>
  <c r="L245"/>
  <c r="M245" s="1"/>
  <c r="D98" i="7" l="1"/>
  <c r="D100" s="1"/>
  <c r="D90" i="6"/>
  <c r="D92" s="1"/>
  <c r="E48" i="5" l="1"/>
  <c r="G48" s="1"/>
  <c r="E16" l="1"/>
  <c r="G16" l="1"/>
  <c r="J16" s="1"/>
  <c r="L16" l="1"/>
  <c r="C85" s="1"/>
  <c r="C86" s="1"/>
  <c r="D88" i="4" l="1"/>
  <c r="E88" s="1"/>
  <c r="D143"/>
  <c r="E143" l="1"/>
  <c r="E140" i="3" l="1"/>
  <c r="D159" i="8" l="1"/>
  <c r="E159" s="1"/>
  <c r="D104"/>
  <c r="E104" s="1"/>
  <c r="I77" i="6" l="1"/>
  <c r="G77" i="7"/>
  <c r="F416" i="1"/>
  <c r="F140" i="3"/>
  <c r="G140" l="1"/>
  <c r="E582" i="1"/>
  <c r="E77" i="6"/>
  <c r="E139" i="3"/>
  <c r="F139"/>
  <c r="D158" i="8"/>
  <c r="E158" s="1"/>
  <c r="E665" i="1" l="1"/>
  <c r="C159" i="8"/>
  <c r="G139" i="3"/>
  <c r="E88" i="6"/>
  <c r="E89"/>
  <c r="E90" s="1"/>
  <c r="E92" s="1"/>
  <c r="F92" s="1"/>
  <c r="E174" i="2"/>
  <c r="E260" l="1"/>
  <c r="E432" s="1"/>
  <c r="E529"/>
  <c r="M77" i="8"/>
  <c r="E77"/>
  <c r="C142" i="4"/>
  <c r="C143"/>
  <c r="D139" i="3"/>
  <c r="D140"/>
  <c r="G529" i="2" l="1"/>
  <c r="M529" s="1"/>
  <c r="E618"/>
  <c r="G618" s="1"/>
  <c r="M618" s="1"/>
  <c r="M140" i="3"/>
  <c r="I140"/>
  <c r="I139"/>
  <c r="M139"/>
  <c r="D219"/>
  <c r="F76" i="8"/>
  <c r="F343" i="2"/>
  <c r="F615" s="1"/>
  <c r="F312"/>
  <c r="F310"/>
  <c r="F582" s="1"/>
  <c r="F309"/>
  <c r="F581" s="1"/>
  <c r="F307"/>
  <c r="F579" s="1"/>
  <c r="F305"/>
  <c r="F577" s="1"/>
  <c r="F304"/>
  <c r="F576" s="1"/>
  <c r="F301"/>
  <c r="F573" s="1"/>
  <c r="F299"/>
  <c r="F571" s="1"/>
  <c r="F298"/>
  <c r="F570" s="1"/>
  <c r="F297"/>
  <c r="F569" s="1"/>
  <c r="F296"/>
  <c r="E343"/>
  <c r="E312"/>
  <c r="E310"/>
  <c r="E309"/>
  <c r="E307"/>
  <c r="E305"/>
  <c r="E304"/>
  <c r="E301"/>
  <c r="E299"/>
  <c r="E298"/>
  <c r="E297"/>
  <c r="E296"/>
  <c r="F398" l="1"/>
  <c r="F584"/>
  <c r="E347"/>
  <c r="E350" s="1"/>
  <c r="F347"/>
  <c r="F350" s="1"/>
  <c r="F568"/>
  <c r="D218" i="3"/>
  <c r="M218" s="1"/>
  <c r="H76" i="8"/>
  <c r="O76"/>
  <c r="F158" s="1"/>
  <c r="H158" s="1"/>
  <c r="I219" i="3"/>
  <c r="M219"/>
  <c r="M23" i="8" l="1"/>
  <c r="E23"/>
  <c r="M22"/>
  <c r="E22"/>
  <c r="M24"/>
  <c r="E24"/>
  <c r="F87" i="3"/>
  <c r="F86"/>
  <c r="F85"/>
  <c r="H22" i="7"/>
  <c r="H23"/>
  <c r="H24"/>
  <c r="G85" i="3" l="1"/>
  <c r="G87"/>
  <c r="G86"/>
  <c r="K159" l="1"/>
  <c r="L159" s="1"/>
  <c r="K160"/>
  <c r="L160" s="1"/>
  <c r="K163"/>
  <c r="K168"/>
  <c r="L168" s="1"/>
  <c r="K192"/>
  <c r="L192" s="1"/>
  <c r="K198"/>
  <c r="L198" s="1"/>
  <c r="K199"/>
  <c r="L199" s="1"/>
  <c r="K200"/>
  <c r="L200" s="1"/>
  <c r="K207"/>
  <c r="L207" s="1"/>
  <c r="K209"/>
  <c r="L209" s="1"/>
  <c r="K212"/>
  <c r="L212" s="1"/>
  <c r="K214"/>
  <c r="L214" s="1"/>
  <c r="K215"/>
  <c r="L215" s="1"/>
  <c r="D214" l="1"/>
  <c r="D215"/>
  <c r="D212"/>
  <c r="D207"/>
  <c r="D199"/>
  <c r="D192"/>
  <c r="D163"/>
  <c r="K204"/>
  <c r="D209"/>
  <c r="D200"/>
  <c r="D198"/>
  <c r="D168"/>
  <c r="D159"/>
  <c r="K196" l="1"/>
  <c r="L196" s="1"/>
  <c r="K193"/>
  <c r="L193" s="1"/>
  <c r="N39" i="8" l="1"/>
  <c r="N52" l="1"/>
  <c r="I60" i="6" l="1"/>
  <c r="E34" i="5" l="1"/>
  <c r="G34" s="1"/>
  <c r="E93" i="3" l="1"/>
  <c r="E124" l="1"/>
  <c r="F123"/>
  <c r="E123"/>
  <c r="D126" i="4"/>
  <c r="E126" l="1"/>
  <c r="G123" i="3"/>
  <c r="E99"/>
  <c r="G53" i="7" l="1"/>
  <c r="M22" l="1"/>
  <c r="O22" s="1"/>
  <c r="I22"/>
  <c r="J22" s="1"/>
  <c r="L22" s="1"/>
  <c r="G22"/>
  <c r="I24"/>
  <c r="J24" s="1"/>
  <c r="L24" s="1"/>
  <c r="M24"/>
  <c r="O24" s="1"/>
  <c r="G24"/>
  <c r="M23"/>
  <c r="O23" s="1"/>
  <c r="G23"/>
  <c r="I23"/>
  <c r="J23" s="1"/>
  <c r="L23" s="1"/>
  <c r="D165" i="3" l="1"/>
  <c r="D166"/>
  <c r="E87" l="1"/>
  <c r="E86"/>
  <c r="E85"/>
  <c r="E96" i="7" l="1"/>
  <c r="E97" s="1"/>
  <c r="E98" s="1"/>
  <c r="E100" s="1"/>
  <c r="F100" s="1"/>
  <c r="H77"/>
  <c r="H19"/>
  <c r="E116" i="3"/>
  <c r="E83"/>
  <c r="E82"/>
  <c r="E19" i="6" l="1"/>
  <c r="G19" s="1"/>
  <c r="J19" s="1"/>
  <c r="I19"/>
  <c r="J19" i="5"/>
  <c r="I19"/>
  <c r="L19" l="1"/>
  <c r="E27"/>
  <c r="G27" s="1"/>
  <c r="E32" l="1"/>
  <c r="G32" s="1"/>
  <c r="E31" l="1"/>
  <c r="G31" s="1"/>
  <c r="I48" l="1"/>
  <c r="J48"/>
  <c r="L48" s="1"/>
  <c r="E35"/>
  <c r="G35" s="1"/>
  <c r="I25" l="1"/>
  <c r="E25" l="1"/>
  <c r="G25" l="1"/>
  <c r="J25" s="1"/>
  <c r="L25" s="1"/>
  <c r="E88" i="3"/>
  <c r="D211" l="1"/>
  <c r="D167"/>
  <c r="D204"/>
  <c r="D210"/>
  <c r="D184"/>
  <c r="D193"/>
  <c r="D161"/>
  <c r="D206"/>
  <c r="D208"/>
  <c r="D196"/>
  <c r="D162"/>
  <c r="D217"/>
  <c r="E90" l="1"/>
  <c r="E91" l="1"/>
  <c r="E92" l="1"/>
  <c r="E94" l="1"/>
  <c r="E97"/>
  <c r="E96" l="1"/>
  <c r="E102" l="1"/>
  <c r="E105" l="1"/>
  <c r="H105" s="1"/>
  <c r="E107" l="1"/>
  <c r="E106"/>
  <c r="E112" l="1"/>
  <c r="E111"/>
  <c r="E110"/>
  <c r="E127" l="1"/>
  <c r="E126"/>
  <c r="E118" l="1"/>
  <c r="E129"/>
  <c r="E131"/>
  <c r="E132"/>
  <c r="E138" l="1"/>
  <c r="C83" i="4" l="1"/>
  <c r="C87"/>
  <c r="C89"/>
  <c r="C90"/>
  <c r="C92"/>
  <c r="C116"/>
  <c r="C122"/>
  <c r="C123"/>
  <c r="C124"/>
  <c r="C131"/>
  <c r="C133"/>
  <c r="C136"/>
  <c r="C138"/>
  <c r="C139"/>
  <c r="G83"/>
  <c r="G87"/>
  <c r="G92"/>
  <c r="G122"/>
  <c r="G123"/>
  <c r="G124"/>
  <c r="G131"/>
  <c r="G133"/>
  <c r="G136"/>
  <c r="G138"/>
  <c r="G139"/>
  <c r="E101" i="3" l="1"/>
  <c r="E100" l="1"/>
  <c r="E98" l="1"/>
  <c r="D80" l="1"/>
  <c r="D81"/>
  <c r="D84"/>
  <c r="D86"/>
  <c r="D87"/>
  <c r="D89"/>
  <c r="D113"/>
  <c r="D119"/>
  <c r="D120"/>
  <c r="D121"/>
  <c r="D128"/>
  <c r="D130"/>
  <c r="D133"/>
  <c r="D135"/>
  <c r="D136"/>
  <c r="F84" i="4"/>
  <c r="N63" i="8"/>
  <c r="I86" i="3" l="1"/>
  <c r="M86"/>
  <c r="I87"/>
  <c r="M87"/>
  <c r="F139" i="4"/>
  <c r="H139" s="1"/>
  <c r="F136"/>
  <c r="H136" s="1"/>
  <c r="F131"/>
  <c r="H131" s="1"/>
  <c r="F83"/>
  <c r="H83" s="1"/>
  <c r="F138"/>
  <c r="H138" s="1"/>
  <c r="F133"/>
  <c r="H133" s="1"/>
  <c r="F124"/>
  <c r="H124" s="1"/>
  <c r="F122"/>
  <c r="H122" s="1"/>
  <c r="F117"/>
  <c r="F123"/>
  <c r="H123" s="1"/>
  <c r="F120"/>
  <c r="F116"/>
  <c r="F92"/>
  <c r="H92" s="1"/>
  <c r="N66" i="8"/>
  <c r="N55"/>
  <c r="N69"/>
  <c r="N45" l="1"/>
  <c r="H75" i="7" l="1"/>
  <c r="H64" l="1"/>
  <c r="H63"/>
  <c r="H69" l="1"/>
  <c r="H68"/>
  <c r="H66"/>
  <c r="H55"/>
  <c r="H25" l="1"/>
  <c r="H42" l="1"/>
  <c r="F18" i="8" l="1"/>
  <c r="O18" l="1"/>
  <c r="F100" s="1"/>
  <c r="H100" s="1"/>
  <c r="H18"/>
  <c r="E25" i="6"/>
  <c r="G25" s="1"/>
  <c r="J25" l="1"/>
  <c r="I25"/>
  <c r="E55" l="1"/>
  <c r="E71" l="1"/>
  <c r="E16"/>
  <c r="E66" l="1"/>
  <c r="G66" s="1"/>
  <c r="E64" l="1"/>
  <c r="G64" s="1"/>
  <c r="E63"/>
  <c r="E60" l="1"/>
  <c r="G60" s="1"/>
  <c r="J60" s="1"/>
  <c r="E51" i="5" l="1"/>
  <c r="G51" s="1"/>
  <c r="E52"/>
  <c r="G52" s="1"/>
  <c r="E54" l="1"/>
  <c r="G54" s="1"/>
  <c r="E43"/>
  <c r="G43" s="1"/>
  <c r="G128" i="4" l="1"/>
  <c r="G84" l="1"/>
  <c r="H84" s="1"/>
  <c r="G120"/>
  <c r="H120" s="1"/>
  <c r="G117"/>
  <c r="H117" s="1"/>
  <c r="G116"/>
  <c r="H116" s="1"/>
  <c r="C141" l="1"/>
  <c r="C135"/>
  <c r="C134"/>
  <c r="C132"/>
  <c r="C130"/>
  <c r="C128"/>
  <c r="C120"/>
  <c r="C117"/>
  <c r="C108"/>
  <c r="C91"/>
  <c r="C86"/>
  <c r="C85"/>
  <c r="D138" i="3"/>
  <c r="D132"/>
  <c r="D131"/>
  <c r="D129"/>
  <c r="D127"/>
  <c r="D125"/>
  <c r="D117"/>
  <c r="D114"/>
  <c r="D88"/>
  <c r="D83"/>
  <c r="D82"/>
  <c r="E47" i="5" l="1"/>
  <c r="G47" s="1"/>
  <c r="C114" i="3"/>
  <c r="C128"/>
  <c r="C136"/>
  <c r="C89"/>
  <c r="C135"/>
  <c r="C80"/>
  <c r="C84"/>
  <c r="C125"/>
  <c r="C130"/>
  <c r="C119"/>
  <c r="C133"/>
  <c r="C117"/>
  <c r="C215"/>
  <c r="C214"/>
  <c r="C212" l="1"/>
  <c r="C198"/>
  <c r="C204"/>
  <c r="C163"/>
  <c r="C196"/>
  <c r="C209"/>
  <c r="C159"/>
  <c r="C168"/>
  <c r="C207"/>
  <c r="C193"/>
  <c r="E59" i="6" l="1"/>
  <c r="C200" i="3" l="1"/>
  <c r="C120"/>
  <c r="C121"/>
  <c r="C199"/>
  <c r="E36" i="5" l="1"/>
  <c r="G36" s="1"/>
  <c r="E109" i="3" l="1"/>
  <c r="E108" l="1"/>
  <c r="N78" i="7" l="1"/>
  <c r="H71" l="1"/>
  <c r="E134" i="3" l="1"/>
  <c r="G108" i="4" l="1"/>
  <c r="D85" i="3" l="1"/>
  <c r="I85" l="1"/>
  <c r="M85"/>
  <c r="E30" i="5" l="1"/>
  <c r="D66"/>
  <c r="G30" l="1"/>
  <c r="G66" s="1"/>
  <c r="E66"/>
  <c r="E95" i="3" l="1"/>
  <c r="N16" i="8" l="1"/>
  <c r="N59" l="1"/>
  <c r="N78" s="1"/>
  <c r="E79" i="3" l="1"/>
  <c r="H16" i="7" l="1"/>
  <c r="H59" l="1"/>
  <c r="E122" i="3" l="1"/>
  <c r="K166" l="1"/>
  <c r="L166" s="1"/>
  <c r="K165"/>
  <c r="L165" s="1"/>
  <c r="F24" i="8" l="1"/>
  <c r="F22"/>
  <c r="F23"/>
  <c r="O23" l="1"/>
  <c r="F105" s="1"/>
  <c r="H105" s="1"/>
  <c r="H23"/>
  <c r="O22"/>
  <c r="H22"/>
  <c r="O24"/>
  <c r="F106" s="1"/>
  <c r="H106" s="1"/>
  <c r="H24"/>
  <c r="C86" i="3" l="1"/>
  <c r="H86" s="1"/>
  <c r="C87"/>
  <c r="H87" s="1"/>
  <c r="C85"/>
  <c r="H85" s="1"/>
  <c r="J87" l="1"/>
  <c r="L87" s="1"/>
  <c r="O87"/>
  <c r="J85"/>
  <c r="L85" s="1"/>
  <c r="O85"/>
  <c r="J86"/>
  <c r="L86" s="1"/>
  <c r="O86"/>
  <c r="F89" i="4"/>
  <c r="C164" i="3" l="1"/>
  <c r="H164" s="1"/>
  <c r="C165"/>
  <c r="C166"/>
  <c r="F90" i="4"/>
  <c r="K218" i="3" l="1"/>
  <c r="L218" s="1"/>
  <c r="G90" i="4" l="1"/>
  <c r="H90" s="1"/>
  <c r="G89"/>
  <c r="H89" s="1"/>
  <c r="G142"/>
  <c r="I76" i="2" l="1"/>
  <c r="L76" s="1"/>
  <c r="I173" s="1"/>
  <c r="L173" l="1"/>
  <c r="I259"/>
  <c r="I431" s="1"/>
  <c r="L431" s="1"/>
  <c r="J305" l="1"/>
  <c r="L305" l="1"/>
  <c r="J577"/>
  <c r="L577" s="1"/>
  <c r="J304"/>
  <c r="L304" l="1"/>
  <c r="J576"/>
  <c r="L576" s="1"/>
  <c r="D305"/>
  <c r="G305" l="1"/>
  <c r="M305" s="1"/>
  <c r="D577"/>
  <c r="D304"/>
  <c r="G304" l="1"/>
  <c r="M304" s="1"/>
  <c r="D576"/>
  <c r="J296"/>
  <c r="J568" s="1"/>
  <c r="J297"/>
  <c r="J299"/>
  <c r="J298"/>
  <c r="J310"/>
  <c r="J307"/>
  <c r="J309"/>
  <c r="L298" l="1"/>
  <c r="J570"/>
  <c r="L570" s="1"/>
  <c r="L307"/>
  <c r="J579"/>
  <c r="L579" s="1"/>
  <c r="L297"/>
  <c r="J569"/>
  <c r="L309"/>
  <c r="J581"/>
  <c r="L581" s="1"/>
  <c r="L299"/>
  <c r="J571"/>
  <c r="L571" s="1"/>
  <c r="L310"/>
  <c r="J582"/>
  <c r="L582" s="1"/>
  <c r="L296"/>
  <c r="J312"/>
  <c r="L312" l="1"/>
  <c r="J584"/>
  <c r="L584" s="1"/>
  <c r="D297"/>
  <c r="G297" s="1"/>
  <c r="M297" s="1"/>
  <c r="D298"/>
  <c r="D299"/>
  <c r="D296"/>
  <c r="D307"/>
  <c r="D312"/>
  <c r="D309"/>
  <c r="D310"/>
  <c r="G307" l="1"/>
  <c r="M307" s="1"/>
  <c r="D579"/>
  <c r="G312"/>
  <c r="M312" s="1"/>
  <c r="D584"/>
  <c r="G298"/>
  <c r="M298" s="1"/>
  <c r="D570"/>
  <c r="G309"/>
  <c r="M309" s="1"/>
  <c r="D581"/>
  <c r="G299"/>
  <c r="M299" s="1"/>
  <c r="D571"/>
  <c r="G310"/>
  <c r="M310" s="1"/>
  <c r="D582"/>
  <c r="G296"/>
  <c r="H74" i="7"/>
  <c r="G74" l="1"/>
  <c r="M296" i="2"/>
  <c r="J343" l="1"/>
  <c r="J301"/>
  <c r="J573" s="1"/>
  <c r="L573" s="1"/>
  <c r="L343" l="1"/>
  <c r="J615"/>
  <c r="L615" s="1"/>
  <c r="L301"/>
  <c r="J347"/>
  <c r="J350" s="1"/>
  <c r="J352" s="1"/>
  <c r="K357" s="1"/>
  <c r="E137" i="3"/>
  <c r="L347" i="2" l="1"/>
  <c r="L350" s="1"/>
  <c r="D343"/>
  <c r="D301"/>
  <c r="D573" s="1"/>
  <c r="G343" l="1"/>
  <c r="M343" s="1"/>
  <c r="D615"/>
  <c r="G301"/>
  <c r="D347"/>
  <c r="D350" s="1"/>
  <c r="M301" l="1"/>
  <c r="M347" s="1"/>
  <c r="M350" s="1"/>
  <c r="G347"/>
  <c r="G350" s="1"/>
  <c r="C113" i="3" l="1"/>
  <c r="C192"/>
  <c r="F127" i="2" l="1"/>
  <c r="F213" s="1"/>
  <c r="F385" s="1"/>
  <c r="F618" i="1" l="1"/>
  <c r="F30" i="2"/>
  <c r="J127"/>
  <c r="J213" s="1"/>
  <c r="J385" s="1"/>
  <c r="G96" i="4" l="1"/>
  <c r="J30" i="2" l="1"/>
  <c r="K93" i="3"/>
  <c r="F317" i="1" l="1"/>
  <c r="G317" s="1"/>
  <c r="D731" s="1"/>
  <c r="K317"/>
  <c r="K335" l="1"/>
  <c r="K338" s="1"/>
  <c r="J174" i="2"/>
  <c r="J260" s="1"/>
  <c r="J432" s="1"/>
  <c r="J498" i="1" l="1"/>
  <c r="J77" i="2"/>
  <c r="K140" i="3"/>
  <c r="J416" i="1"/>
  <c r="G143" i="4"/>
  <c r="G334" i="1"/>
  <c r="D748" s="1"/>
  <c r="G748" s="1"/>
  <c r="D833" s="1"/>
  <c r="G833" s="1"/>
  <c r="E416"/>
  <c r="G416" s="1"/>
  <c r="K219" i="3" l="1"/>
  <c r="J665" i="1"/>
  <c r="L334"/>
  <c r="D498"/>
  <c r="G498" s="1"/>
  <c r="J582"/>
  <c r="G159" i="8" s="1"/>
  <c r="L416" i="1"/>
  <c r="I498" s="1"/>
  <c r="L498" s="1"/>
  <c r="I582" s="1"/>
  <c r="M334" l="1"/>
  <c r="I748"/>
  <c r="L748" s="1"/>
  <c r="M416"/>
  <c r="M77" i="7"/>
  <c r="O77" s="1"/>
  <c r="I77"/>
  <c r="J77" s="1"/>
  <c r="L77" s="1"/>
  <c r="F101" s="1"/>
  <c r="F102" s="1"/>
  <c r="L582" i="1"/>
  <c r="I665"/>
  <c r="L665" s="1"/>
  <c r="D582"/>
  <c r="M498"/>
  <c r="G77" i="6"/>
  <c r="J77" s="1"/>
  <c r="L77" s="1"/>
  <c r="F93" s="1"/>
  <c r="F94" s="1"/>
  <c r="M748" i="1" l="1"/>
  <c r="I833"/>
  <c r="L833" s="1"/>
  <c r="M833" s="1"/>
  <c r="I77" i="2"/>
  <c r="L77" s="1"/>
  <c r="I174" s="1"/>
  <c r="D665" i="1"/>
  <c r="G665" s="1"/>
  <c r="G582"/>
  <c r="M582" s="1"/>
  <c r="F77" i="8"/>
  <c r="M665" i="1"/>
  <c r="D77" i="2"/>
  <c r="G77" s="1"/>
  <c r="I260" l="1"/>
  <c r="L174"/>
  <c r="D174"/>
  <c r="M77"/>
  <c r="O77" i="8"/>
  <c r="F159" s="1"/>
  <c r="H159" s="1"/>
  <c r="D180" s="1"/>
  <c r="E180" s="1"/>
  <c r="H77"/>
  <c r="C219" i="3" l="1"/>
  <c r="H219" s="1"/>
  <c r="C140"/>
  <c r="H140" s="1"/>
  <c r="G174" i="2"/>
  <c r="D260"/>
  <c r="I432"/>
  <c r="L432" s="1"/>
  <c r="L260"/>
  <c r="M174"/>
  <c r="F143" i="4" l="1"/>
  <c r="H143" s="1"/>
  <c r="D432" i="2"/>
  <c r="G432" s="1"/>
  <c r="M432" s="1"/>
  <c r="G260"/>
  <c r="M260" s="1"/>
  <c r="J140" i="3"/>
  <c r="L140" s="1"/>
  <c r="O140"/>
  <c r="J219"/>
  <c r="L219" s="1"/>
  <c r="D244" s="1"/>
  <c r="E244" s="1"/>
  <c r="O219"/>
  <c r="J451" i="1" l="1"/>
  <c r="E535"/>
  <c r="E127" i="2"/>
  <c r="E451" i="1"/>
  <c r="K30" i="2"/>
  <c r="E368" i="1"/>
  <c r="E213" i="2" l="1"/>
  <c r="E385" s="1"/>
  <c r="E482"/>
  <c r="D93" i="3"/>
  <c r="E30" i="2"/>
  <c r="J535" i="1"/>
  <c r="G112" i="8" s="1"/>
  <c r="C112"/>
  <c r="E618" i="1"/>
  <c r="K172" i="3"/>
  <c r="J618" i="1"/>
  <c r="C96" i="4"/>
  <c r="E571" i="2" l="1"/>
  <c r="G571" s="1"/>
  <c r="M571" s="1"/>
  <c r="G482"/>
  <c r="M482" s="1"/>
  <c r="K127"/>
  <c r="K213" s="1"/>
  <c r="K385" s="1"/>
  <c r="D172" i="3"/>
  <c r="E415" i="1"/>
  <c r="F415" l="1"/>
  <c r="E527" l="1"/>
  <c r="G527" l="1"/>
  <c r="E610"/>
  <c r="G610" s="1"/>
  <c r="M610" s="1"/>
  <c r="C104" i="8"/>
  <c r="F104" s="1"/>
  <c r="C169"/>
  <c r="C171" s="1"/>
  <c r="C233" i="3"/>
  <c r="D76" i="2"/>
  <c r="G76" s="1"/>
  <c r="J610" i="1"/>
  <c r="L610" s="1"/>
  <c r="E119" i="2"/>
  <c r="E474" s="1"/>
  <c r="J527" i="1"/>
  <c r="J119" i="2"/>
  <c r="E563" l="1"/>
  <c r="G563" s="1"/>
  <c r="M563" s="1"/>
  <c r="G474"/>
  <c r="M474" s="1"/>
  <c r="J205"/>
  <c r="L119"/>
  <c r="E205"/>
  <c r="G119"/>
  <c r="M119" s="1"/>
  <c r="C235" i="3"/>
  <c r="G104" i="8"/>
  <c r="H104" s="1"/>
  <c r="D171" s="1"/>
  <c r="E171" s="1"/>
  <c r="L527" i="1"/>
  <c r="M527" s="1"/>
  <c r="D173" i="2"/>
  <c r="M76"/>
  <c r="G88" i="4"/>
  <c r="K164" i="3"/>
  <c r="D164"/>
  <c r="C88" i="4" l="1"/>
  <c r="F88" s="1"/>
  <c r="H88" s="1"/>
  <c r="D259" i="2"/>
  <c r="G173"/>
  <c r="M173" s="1"/>
  <c r="C218" i="3"/>
  <c r="C139"/>
  <c r="H139" s="1"/>
  <c r="I164"/>
  <c r="J164" s="1"/>
  <c r="L164" s="1"/>
  <c r="D235" s="1"/>
  <c r="D246" s="1"/>
  <c r="M164"/>
  <c r="O164" s="1"/>
  <c r="E377" i="2"/>
  <c r="G377" s="1"/>
  <c r="G205"/>
  <c r="M205" s="1"/>
  <c r="J377"/>
  <c r="L377" s="1"/>
  <c r="L205"/>
  <c r="E235" i="3" l="1"/>
  <c r="J139"/>
  <c r="L139" s="1"/>
  <c r="O139"/>
  <c r="F142" i="4"/>
  <c r="G259" i="2"/>
  <c r="D431"/>
  <c r="G431" s="1"/>
  <c r="M431" s="1"/>
  <c r="M377"/>
  <c r="J277" i="1" l="1"/>
  <c r="L287" l="1"/>
  <c r="I701" s="1"/>
  <c r="L701" s="1"/>
  <c r="I786" s="1"/>
  <c r="L786" s="1"/>
  <c r="E357" l="1"/>
  <c r="E419" l="1"/>
  <c r="F357"/>
  <c r="F419" l="1"/>
  <c r="G419" s="1"/>
  <c r="G357"/>
  <c r="E523"/>
  <c r="G287"/>
  <c r="M287" l="1"/>
  <c r="D701"/>
  <c r="G701" s="1"/>
  <c r="E606"/>
  <c r="C100" i="8"/>
  <c r="D501" i="1"/>
  <c r="G501" s="1"/>
  <c r="D439"/>
  <c r="G439" s="1"/>
  <c r="M357"/>
  <c r="G286"/>
  <c r="D700" s="1"/>
  <c r="G700" s="1"/>
  <c r="D785" l="1"/>
  <c r="G785" s="1"/>
  <c r="D786"/>
  <c r="G786" s="1"/>
  <c r="M786" s="1"/>
  <c r="M701"/>
  <c r="E115" i="2"/>
  <c r="D523" i="1"/>
  <c r="M439"/>
  <c r="D585"/>
  <c r="D160" i="3"/>
  <c r="E774" i="1"/>
  <c r="D18" i="2"/>
  <c r="G18" s="1"/>
  <c r="C84" i="4"/>
  <c r="G296" i="1"/>
  <c r="M296" l="1"/>
  <c r="D710"/>
  <c r="G710" s="1"/>
  <c r="D470" i="2"/>
  <c r="D532"/>
  <c r="E201"/>
  <c r="E373" s="1"/>
  <c r="E470"/>
  <c r="E559" s="1"/>
  <c r="D80"/>
  <c r="G80" s="1"/>
  <c r="D115"/>
  <c r="M18"/>
  <c r="G585" i="1"/>
  <c r="D668"/>
  <c r="G668" s="1"/>
  <c r="D606"/>
  <c r="G606" s="1"/>
  <c r="M606" s="1"/>
  <c r="G523"/>
  <c r="M523" s="1"/>
  <c r="C81" i="3"/>
  <c r="G293" i="1"/>
  <c r="D707" s="1"/>
  <c r="G707" s="1"/>
  <c r="D792" l="1"/>
  <c r="G792" s="1"/>
  <c r="M710"/>
  <c r="D795"/>
  <c r="G795" s="1"/>
  <c r="M795" s="1"/>
  <c r="C160" i="3"/>
  <c r="I470" i="2"/>
  <c r="G532"/>
  <c r="M532" s="1"/>
  <c r="D621"/>
  <c r="G621" s="1"/>
  <c r="M621" s="1"/>
  <c r="G470"/>
  <c r="D559"/>
  <c r="G559" s="1"/>
  <c r="D177"/>
  <c r="G115"/>
  <c r="M115" s="1"/>
  <c r="D201"/>
  <c r="L470" l="1"/>
  <c r="M470" s="1"/>
  <c r="I559"/>
  <c r="L559" s="1"/>
  <c r="M559" s="1"/>
  <c r="D373"/>
  <c r="G373" s="1"/>
  <c r="M373" s="1"/>
  <c r="G201"/>
  <c r="M201" s="1"/>
  <c r="G177"/>
  <c r="G292" i="1"/>
  <c r="D706" s="1"/>
  <c r="G706" s="1"/>
  <c r="J369"/>
  <c r="E369"/>
  <c r="D791" l="1"/>
  <c r="G791" s="1"/>
  <c r="F399" l="1"/>
  <c r="G399" l="1"/>
  <c r="F417"/>
  <c r="F420" s="1"/>
  <c r="K399" l="1"/>
  <c r="K417" s="1"/>
  <c r="K420" s="1"/>
  <c r="D481"/>
  <c r="J399"/>
  <c r="M84" i="9" l="1"/>
  <c r="D60" i="2"/>
  <c r="I122" i="10" l="1"/>
  <c r="J122"/>
  <c r="L122" s="1"/>
  <c r="M121" s="1"/>
  <c r="J197"/>
  <c r="L197" s="1"/>
  <c r="M196" s="1"/>
  <c r="I197"/>
  <c r="G333" i="1"/>
  <c r="D747" s="1"/>
  <c r="G747" s="1"/>
  <c r="D832" l="1"/>
  <c r="G832" s="1"/>
  <c r="M832" s="1"/>
  <c r="M747"/>
  <c r="E76" i="6"/>
  <c r="G76" s="1"/>
  <c r="D78"/>
  <c r="J172" i="2" l="1"/>
  <c r="K138" i="3" l="1"/>
  <c r="J75" i="2"/>
  <c r="J80" s="1"/>
  <c r="J177"/>
  <c r="J258"/>
  <c r="G141" i="4"/>
  <c r="J430" i="2" l="1"/>
  <c r="J435" s="1"/>
  <c r="J263"/>
  <c r="F75"/>
  <c r="G75" s="1"/>
  <c r="D172" l="1"/>
  <c r="F172"/>
  <c r="F258" s="1"/>
  <c r="F430" s="1"/>
  <c r="F663" i="1" l="1"/>
  <c r="G663" s="1"/>
  <c r="G172" i="2"/>
  <c r="K171" l="1"/>
  <c r="K257" s="1"/>
  <c r="K429" s="1"/>
  <c r="K652" i="1"/>
  <c r="F514" i="2" l="1"/>
  <c r="K650" i="1"/>
  <c r="L650" s="1"/>
  <c r="M650" s="1"/>
  <c r="F603" i="2" l="1"/>
  <c r="G603" s="1"/>
  <c r="M603" s="1"/>
  <c r="G514"/>
  <c r="M514" s="1"/>
  <c r="K657" i="1"/>
  <c r="K656"/>
  <c r="F165" i="2" l="1"/>
  <c r="F251" s="1"/>
  <c r="F423" s="1"/>
  <c r="F69"/>
  <c r="G69" s="1"/>
  <c r="F68"/>
  <c r="G68" s="1"/>
  <c r="F163" l="1"/>
  <c r="F249" s="1"/>
  <c r="F421" s="1"/>
  <c r="D165"/>
  <c r="F166"/>
  <c r="F252" s="1"/>
  <c r="F424" s="1"/>
  <c r="D166"/>
  <c r="F66"/>
  <c r="G66" s="1"/>
  <c r="F521" l="1"/>
  <c r="F610" s="1"/>
  <c r="F520"/>
  <c r="F609" s="1"/>
  <c r="F657" i="1"/>
  <c r="G657" s="1"/>
  <c r="F656"/>
  <c r="G656" s="1"/>
  <c r="D163" i="2"/>
  <c r="G166"/>
  <c r="G165"/>
  <c r="K64"/>
  <c r="F654" i="1" l="1"/>
  <c r="G654" s="1"/>
  <c r="F161" i="2"/>
  <c r="F247" s="1"/>
  <c r="F419" s="1"/>
  <c r="G163"/>
  <c r="F64"/>
  <c r="G64" s="1"/>
  <c r="F652" i="1" l="1"/>
  <c r="G652" s="1"/>
  <c r="D161" i="2"/>
  <c r="K44"/>
  <c r="K43"/>
  <c r="J141"/>
  <c r="J227" s="1"/>
  <c r="J399" s="1"/>
  <c r="J140"/>
  <c r="J226" s="1"/>
  <c r="J398" s="1"/>
  <c r="F516" l="1"/>
  <c r="F605" s="1"/>
  <c r="F631" i="1"/>
  <c r="F43" i="2"/>
  <c r="J44"/>
  <c r="K107" i="3"/>
  <c r="F632" i="1"/>
  <c r="F44" i="2"/>
  <c r="G161"/>
  <c r="K106" i="3"/>
  <c r="J43" i="2"/>
  <c r="G109" i="4"/>
  <c r="G110"/>
  <c r="K624" i="1" l="1"/>
  <c r="J36" i="2" l="1"/>
  <c r="K99" i="3"/>
  <c r="F133" i="2" l="1"/>
  <c r="F219" s="1"/>
  <c r="F391" s="1"/>
  <c r="J133"/>
  <c r="J219" s="1"/>
  <c r="J391" s="1"/>
  <c r="F624" i="1" l="1"/>
  <c r="F36" i="2"/>
  <c r="G102" i="4"/>
  <c r="K626" i="1" l="1"/>
  <c r="K625"/>
  <c r="G105" i="4" l="1"/>
  <c r="J135" i="2"/>
  <c r="J221" s="1"/>
  <c r="J393" s="1"/>
  <c r="J134"/>
  <c r="J220" s="1"/>
  <c r="J392" s="1"/>
  <c r="J37" l="1"/>
  <c r="K100" i="3"/>
  <c r="K101"/>
  <c r="J38" i="2"/>
  <c r="G103" i="4"/>
  <c r="G104"/>
  <c r="F134" i="2" l="1"/>
  <c r="F220" s="1"/>
  <c r="F392" s="1"/>
  <c r="F135"/>
  <c r="F221" s="1"/>
  <c r="F393" s="1"/>
  <c r="K618" i="1"/>
  <c r="F625" l="1"/>
  <c r="F37" i="2"/>
  <c r="F626" i="1"/>
  <c r="F38" i="2"/>
  <c r="K616" i="1" l="1"/>
  <c r="K619" l="1"/>
  <c r="K621"/>
  <c r="K622"/>
  <c r="J128" i="2"/>
  <c r="J214" s="1"/>
  <c r="J386" s="1"/>
  <c r="J130"/>
  <c r="J216" s="1"/>
  <c r="J388" s="1"/>
  <c r="J131"/>
  <c r="J217" s="1"/>
  <c r="J389" s="1"/>
  <c r="F130" l="1"/>
  <c r="F216" s="1"/>
  <c r="F388" s="1"/>
  <c r="K96" i="3"/>
  <c r="J33" i="2"/>
  <c r="J31"/>
  <c r="K94" i="3"/>
  <c r="K97"/>
  <c r="J34" i="2"/>
  <c r="K128"/>
  <c r="K214" s="1"/>
  <c r="K386" s="1"/>
  <c r="G100" i="4"/>
  <c r="G99"/>
  <c r="G97"/>
  <c r="F34" i="2"/>
  <c r="K33"/>
  <c r="J125"/>
  <c r="J211" s="1"/>
  <c r="J383" s="1"/>
  <c r="K131" l="1"/>
  <c r="K217" s="1"/>
  <c r="K389" s="1"/>
  <c r="F129"/>
  <c r="F215" s="1"/>
  <c r="F387" s="1"/>
  <c r="F128"/>
  <c r="F214" s="1"/>
  <c r="F386" s="1"/>
  <c r="F621" i="1"/>
  <c r="F33" i="2"/>
  <c r="G94" i="4"/>
  <c r="K34" i="2"/>
  <c r="K31"/>
  <c r="K130" l="1"/>
  <c r="K216" s="1"/>
  <c r="K388" s="1"/>
  <c r="F131"/>
  <c r="F217" s="1"/>
  <c r="F389" s="1"/>
  <c r="F125"/>
  <c r="F211" s="1"/>
  <c r="F383" s="1"/>
  <c r="F619" i="1"/>
  <c r="F31" i="2"/>
  <c r="K91" i="3"/>
  <c r="J28" i="2"/>
  <c r="F620" i="1"/>
  <c r="F32" i="2"/>
  <c r="F622" i="1"/>
  <c r="K615"/>
  <c r="J124" i="2"/>
  <c r="J210" s="1"/>
  <c r="J382" s="1"/>
  <c r="J27" l="1"/>
  <c r="K90" i="3"/>
  <c r="F616" i="1"/>
  <c r="F28" i="2"/>
  <c r="G93" i="4"/>
  <c r="F27" i="2"/>
  <c r="K630" i="1" l="1"/>
  <c r="K629"/>
  <c r="F124" i="2" l="1"/>
  <c r="F210" s="1"/>
  <c r="F382" s="1"/>
  <c r="F615" i="1"/>
  <c r="F42" i="2" l="1"/>
  <c r="F138" l="1"/>
  <c r="F224" s="1"/>
  <c r="F396" s="1"/>
  <c r="F139" l="1"/>
  <c r="F225" s="1"/>
  <c r="F397" s="1"/>
  <c r="F629" i="1"/>
  <c r="F41" i="2"/>
  <c r="F630" i="1"/>
  <c r="K637" l="1"/>
  <c r="K636"/>
  <c r="K635"/>
  <c r="K634"/>
  <c r="J146" i="2"/>
  <c r="J232" s="1"/>
  <c r="J404" s="1"/>
  <c r="J145"/>
  <c r="J231" s="1"/>
  <c r="J403" s="1"/>
  <c r="J144"/>
  <c r="J230" s="1"/>
  <c r="J402" s="1"/>
  <c r="J47" l="1"/>
  <c r="K110" i="3"/>
  <c r="J48" i="2"/>
  <c r="K111" i="3"/>
  <c r="J49" i="2"/>
  <c r="K112" i="3"/>
  <c r="G113" i="4"/>
  <c r="G115"/>
  <c r="G114"/>
  <c r="K48" i="2"/>
  <c r="F45"/>
  <c r="F47"/>
  <c r="K146" l="1"/>
  <c r="K232" s="1"/>
  <c r="K404" s="1"/>
  <c r="F143"/>
  <c r="F229" s="1"/>
  <c r="F401" s="1"/>
  <c r="F145"/>
  <c r="F231" s="1"/>
  <c r="F403" s="1"/>
  <c r="K144"/>
  <c r="K230" s="1"/>
  <c r="K402" s="1"/>
  <c r="K143"/>
  <c r="K229" s="1"/>
  <c r="K401" s="1"/>
  <c r="F146"/>
  <c r="F232" s="1"/>
  <c r="F404" s="1"/>
  <c r="K46"/>
  <c r="K47"/>
  <c r="K49"/>
  <c r="F48" l="1"/>
  <c r="F49"/>
  <c r="F142"/>
  <c r="F228" s="1"/>
  <c r="F400" s="1"/>
  <c r="F144"/>
  <c r="F230" s="1"/>
  <c r="F402" s="1"/>
  <c r="K145"/>
  <c r="K231" s="1"/>
  <c r="K403" s="1"/>
  <c r="F46"/>
  <c r="F25"/>
  <c r="G25" s="1"/>
  <c r="F633" i="1" l="1"/>
  <c r="F635"/>
  <c r="F499" i="2"/>
  <c r="F588" s="1"/>
  <c r="F634" i="1"/>
  <c r="F498" i="2"/>
  <c r="F587" s="1"/>
  <c r="F637" i="1"/>
  <c r="F501" i="2"/>
  <c r="F590" s="1"/>
  <c r="F636" i="1"/>
  <c r="F500" i="2"/>
  <c r="F589" s="1"/>
  <c r="D122"/>
  <c r="F122"/>
  <c r="F208" s="1"/>
  <c r="F380" s="1"/>
  <c r="F613" i="1" l="1"/>
  <c r="G613" s="1"/>
  <c r="G122" i="2"/>
  <c r="F149" l="1"/>
  <c r="F235" s="1"/>
  <c r="F407" s="1"/>
  <c r="F150"/>
  <c r="F236" s="1"/>
  <c r="F408" s="1"/>
  <c r="F53" l="1"/>
  <c r="F52"/>
  <c r="F20"/>
  <c r="F640" i="1" l="1"/>
  <c r="F641"/>
  <c r="F116" i="2"/>
  <c r="F202" s="1"/>
  <c r="F374" s="1"/>
  <c r="F19"/>
  <c r="G19" s="1"/>
  <c r="K659" i="1"/>
  <c r="F117" i="2" l="1"/>
  <c r="F203" s="1"/>
  <c r="F375" s="1"/>
  <c r="D116"/>
  <c r="K640" i="1" l="1"/>
  <c r="F504" i="2"/>
  <c r="F593" s="1"/>
  <c r="K641" i="1"/>
  <c r="F505" i="2"/>
  <c r="F594" s="1"/>
  <c r="F608" i="1"/>
  <c r="F607"/>
  <c r="G607" s="1"/>
  <c r="G116" i="2"/>
  <c r="K71" l="1"/>
  <c r="F16"/>
  <c r="F156" l="1"/>
  <c r="F242" s="1"/>
  <c r="F414" s="1"/>
  <c r="F168"/>
  <c r="F254" s="1"/>
  <c r="F426" s="1"/>
  <c r="K168"/>
  <c r="K254" s="1"/>
  <c r="K426" s="1"/>
  <c r="F113"/>
  <c r="F199" l="1"/>
  <c r="F59"/>
  <c r="F71"/>
  <c r="F659" i="1" l="1"/>
  <c r="F523" i="2"/>
  <c r="F612" s="1"/>
  <c r="F604" i="1"/>
  <c r="F647"/>
  <c r="F371" i="2"/>
  <c r="K161" l="1"/>
  <c r="K247" s="1"/>
  <c r="K419" s="1"/>
  <c r="F171" l="1"/>
  <c r="F257" s="1"/>
  <c r="F429" s="1"/>
  <c r="K181" i="3" l="1"/>
  <c r="E543" i="1" l="1"/>
  <c r="E135" i="2"/>
  <c r="C105" i="4"/>
  <c r="E542" i="1"/>
  <c r="E134" i="2"/>
  <c r="E220" l="1"/>
  <c r="E392" s="1"/>
  <c r="E489"/>
  <c r="E221"/>
  <c r="E393" s="1"/>
  <c r="E490"/>
  <c r="K180" i="3"/>
  <c r="J626" i="1"/>
  <c r="J542"/>
  <c r="G119" i="8" s="1"/>
  <c r="C119"/>
  <c r="E625" i="1"/>
  <c r="J543"/>
  <c r="G120" i="8" s="1"/>
  <c r="K179" i="3"/>
  <c r="J625" i="1"/>
  <c r="E626"/>
  <c r="C120" i="8"/>
  <c r="E541" i="1"/>
  <c r="E133" i="2"/>
  <c r="C103" i="4"/>
  <c r="C104"/>
  <c r="D181" i="3"/>
  <c r="E578" i="2" l="1"/>
  <c r="G578" s="1"/>
  <c r="M578" s="1"/>
  <c r="G489"/>
  <c r="M489" s="1"/>
  <c r="E219"/>
  <c r="E391" s="1"/>
  <c r="E488"/>
  <c r="E579"/>
  <c r="G579" s="1"/>
  <c r="M579" s="1"/>
  <c r="G490"/>
  <c r="M490" s="1"/>
  <c r="I181" i="3"/>
  <c r="M181"/>
  <c r="K178"/>
  <c r="J624" i="1"/>
  <c r="J541"/>
  <c r="G118" i="8" s="1"/>
  <c r="C118"/>
  <c r="E624" i="1"/>
  <c r="D180" i="3"/>
  <c r="C102" i="4"/>
  <c r="D179" i="3"/>
  <c r="E577" i="2" l="1"/>
  <c r="G577" s="1"/>
  <c r="M577" s="1"/>
  <c r="G488"/>
  <c r="M488" s="1"/>
  <c r="E130"/>
  <c r="E538" i="1"/>
  <c r="D178" i="3"/>
  <c r="E128" i="2"/>
  <c r="E536" i="1"/>
  <c r="E131" i="2"/>
  <c r="E539" i="1"/>
  <c r="E129" i="2"/>
  <c r="E537" i="1"/>
  <c r="E214" i="2" l="1"/>
  <c r="E386" s="1"/>
  <c r="E483"/>
  <c r="E216"/>
  <c r="E388" s="1"/>
  <c r="E485"/>
  <c r="E215"/>
  <c r="E387" s="1"/>
  <c r="E484"/>
  <c r="E217"/>
  <c r="E389" s="1"/>
  <c r="E486"/>
  <c r="C114" i="8"/>
  <c r="E620" i="1"/>
  <c r="E622"/>
  <c r="C116" i="8"/>
  <c r="J538" i="1"/>
  <c r="G115" i="8" s="1"/>
  <c r="E619" i="1"/>
  <c r="C113" i="8"/>
  <c r="J539" i="1"/>
  <c r="G116" i="8" s="1"/>
  <c r="E621" i="1"/>
  <c r="C115" i="8"/>
  <c r="J536" i="1"/>
  <c r="G113" i="8" s="1"/>
  <c r="K175" i="3"/>
  <c r="J621" i="1"/>
  <c r="K176" i="3"/>
  <c r="J622" i="1"/>
  <c r="K173" i="3"/>
  <c r="J619" i="1"/>
  <c r="C98" i="4"/>
  <c r="C100"/>
  <c r="C97"/>
  <c r="C99"/>
  <c r="E572" i="2" l="1"/>
  <c r="G572" s="1"/>
  <c r="M572" s="1"/>
  <c r="G483"/>
  <c r="M483" s="1"/>
  <c r="E573"/>
  <c r="G573" s="1"/>
  <c r="M573" s="1"/>
  <c r="G484"/>
  <c r="M484" s="1"/>
  <c r="E575"/>
  <c r="G575" s="1"/>
  <c r="M575" s="1"/>
  <c r="G486"/>
  <c r="M486" s="1"/>
  <c r="E574"/>
  <c r="G574" s="1"/>
  <c r="M574" s="1"/>
  <c r="G485"/>
  <c r="M485" s="1"/>
  <c r="D174" i="3"/>
  <c r="E125" i="2"/>
  <c r="E533" i="1"/>
  <c r="D175" i="3"/>
  <c r="D173"/>
  <c r="D176"/>
  <c r="J366" i="1"/>
  <c r="E366"/>
  <c r="E211" i="2" l="1"/>
  <c r="E383" s="1"/>
  <c r="E480"/>
  <c r="E569" s="1"/>
  <c r="C110" i="8"/>
  <c r="E616" i="1"/>
  <c r="J533"/>
  <c r="G110" i="8" s="1"/>
  <c r="J448" i="1"/>
  <c r="K170" i="3"/>
  <c r="J616" i="1"/>
  <c r="E532"/>
  <c r="E124" i="2"/>
  <c r="E448" i="1"/>
  <c r="C94" i="4"/>
  <c r="K27" i="2"/>
  <c r="E210" l="1"/>
  <c r="E382" s="1"/>
  <c r="E479"/>
  <c r="E568" s="1"/>
  <c r="D90" i="3"/>
  <c r="E27" i="2"/>
  <c r="K169" i="3"/>
  <c r="J615" i="1"/>
  <c r="C109" i="8"/>
  <c r="E615" i="1"/>
  <c r="J532"/>
  <c r="G109" i="8" s="1"/>
  <c r="E137" i="2"/>
  <c r="E545" i="1"/>
  <c r="C93" i="4"/>
  <c r="D170" i="3"/>
  <c r="E546" i="1"/>
  <c r="E138" i="2"/>
  <c r="E224" l="1"/>
  <c r="E396" s="1"/>
  <c r="E493"/>
  <c r="E223"/>
  <c r="E395" s="1"/>
  <c r="E492"/>
  <c r="K184" i="3"/>
  <c r="J630" i="1"/>
  <c r="C122" i="8"/>
  <c r="E628" i="1"/>
  <c r="K124" i="2"/>
  <c r="K210" s="1"/>
  <c r="K382" s="1"/>
  <c r="E629" i="1"/>
  <c r="C123" i="8"/>
  <c r="J547" i="1"/>
  <c r="G124" i="8" s="1"/>
  <c r="E549" i="1"/>
  <c r="E141" i="2"/>
  <c r="C107" i="4"/>
  <c r="E548" i="1"/>
  <c r="E140" i="2"/>
  <c r="D169" i="3"/>
  <c r="C106" i="4"/>
  <c r="E226" i="2" l="1"/>
  <c r="E398" s="1"/>
  <c r="E495"/>
  <c r="E227"/>
  <c r="E399" s="1"/>
  <c r="E496"/>
  <c r="E582"/>
  <c r="G582" s="1"/>
  <c r="M582" s="1"/>
  <c r="G493"/>
  <c r="M493" s="1"/>
  <c r="E581"/>
  <c r="G581" s="1"/>
  <c r="M581" s="1"/>
  <c r="G492"/>
  <c r="M492" s="1"/>
  <c r="C125" i="8"/>
  <c r="E631" i="1"/>
  <c r="E632"/>
  <c r="C126" i="8"/>
  <c r="D183" i="3"/>
  <c r="D182"/>
  <c r="C109" i="4"/>
  <c r="C110"/>
  <c r="E584" i="2" l="1"/>
  <c r="G584" s="1"/>
  <c r="M584" s="1"/>
  <c r="G495"/>
  <c r="M495" s="1"/>
  <c r="E585"/>
  <c r="G585" s="1"/>
  <c r="M585" s="1"/>
  <c r="G496"/>
  <c r="M496" s="1"/>
  <c r="K186" i="3"/>
  <c r="J632" i="1"/>
  <c r="J549"/>
  <c r="G126" i="8" s="1"/>
  <c r="D186" i="3"/>
  <c r="D185"/>
  <c r="K185" l="1"/>
  <c r="J631" i="1"/>
  <c r="J548"/>
  <c r="G125" i="8" s="1"/>
  <c r="E550" i="1" l="1"/>
  <c r="E552"/>
  <c r="E554"/>
  <c r="E551"/>
  <c r="E553"/>
  <c r="J499" i="2" l="1"/>
  <c r="J588" s="1"/>
  <c r="E145"/>
  <c r="E143"/>
  <c r="J500"/>
  <c r="J589" s="1"/>
  <c r="E146"/>
  <c r="E144"/>
  <c r="E142"/>
  <c r="J501"/>
  <c r="J590" s="1"/>
  <c r="K191" i="3"/>
  <c r="J637" i="1"/>
  <c r="K189" i="3"/>
  <c r="J635" i="1"/>
  <c r="C130" i="8"/>
  <c r="E636" i="1"/>
  <c r="C128" i="8"/>
  <c r="E634" i="1"/>
  <c r="J553"/>
  <c r="G130" i="8" s="1"/>
  <c r="C131"/>
  <c r="E637" i="1"/>
  <c r="C129" i="8"/>
  <c r="E635" i="1"/>
  <c r="C127" i="8"/>
  <c r="E633" i="1"/>
  <c r="J554"/>
  <c r="G131" i="8" s="1"/>
  <c r="J552" i="1"/>
  <c r="G129" i="8" s="1"/>
  <c r="K190" i="3"/>
  <c r="J636" i="1"/>
  <c r="E565"/>
  <c r="E566"/>
  <c r="C114" i="4"/>
  <c r="C112"/>
  <c r="C115"/>
  <c r="C113"/>
  <c r="C111"/>
  <c r="E158" i="2" l="1"/>
  <c r="E157"/>
  <c r="E228"/>
  <c r="E400" s="1"/>
  <c r="E497"/>
  <c r="E586" s="1"/>
  <c r="E230"/>
  <c r="E402" s="1"/>
  <c r="E499"/>
  <c r="E588" s="1"/>
  <c r="E232"/>
  <c r="E404" s="1"/>
  <c r="E501"/>
  <c r="E590" s="1"/>
  <c r="E229"/>
  <c r="E401" s="1"/>
  <c r="E498"/>
  <c r="E587" s="1"/>
  <c r="E231"/>
  <c r="E403" s="1"/>
  <c r="E500"/>
  <c r="E589" s="1"/>
  <c r="C143" i="8"/>
  <c r="E649" i="1"/>
  <c r="E648"/>
  <c r="C142" i="8"/>
  <c r="C127" i="4"/>
  <c r="D187" i="3"/>
  <c r="E801" i="1"/>
  <c r="D188" i="3"/>
  <c r="E802" i="1"/>
  <c r="D190" i="3"/>
  <c r="E804" i="1"/>
  <c r="D189" i="3"/>
  <c r="E803" i="1"/>
  <c r="D191" i="3"/>
  <c r="E805" i="1"/>
  <c r="C126" i="4"/>
  <c r="E243" i="2" l="1"/>
  <c r="E415" s="1"/>
  <c r="E512"/>
  <c r="E601" s="1"/>
  <c r="E244"/>
  <c r="E416" s="1"/>
  <c r="E513"/>
  <c r="E602" s="1"/>
  <c r="E558" i="1"/>
  <c r="E557"/>
  <c r="D203" i="3"/>
  <c r="E817" i="1"/>
  <c r="D202" i="3"/>
  <c r="E816" i="1"/>
  <c r="E149" i="2" l="1"/>
  <c r="E150"/>
  <c r="E640" i="1"/>
  <c r="C134" i="8"/>
  <c r="E641" i="1"/>
  <c r="C135" i="8"/>
  <c r="I202" i="3"/>
  <c r="M202"/>
  <c r="I203"/>
  <c r="M203"/>
  <c r="C118" i="4"/>
  <c r="C119"/>
  <c r="E236" i="2" l="1"/>
  <c r="E408" s="1"/>
  <c r="E505"/>
  <c r="E594" s="1"/>
  <c r="E235"/>
  <c r="E407" s="1"/>
  <c r="E504"/>
  <c r="E593" s="1"/>
  <c r="D195" i="3"/>
  <c r="E809" i="1"/>
  <c r="D194" i="3"/>
  <c r="E808" i="1"/>
  <c r="M195" i="3" l="1"/>
  <c r="I195"/>
  <c r="E521" i="1"/>
  <c r="E564"/>
  <c r="E576"/>
  <c r="E168" i="2" l="1"/>
  <c r="E156"/>
  <c r="E113"/>
  <c r="E468" s="1"/>
  <c r="C153" i="8"/>
  <c r="E659" i="1"/>
  <c r="E647"/>
  <c r="C141" i="8"/>
  <c r="C98"/>
  <c r="E604" i="1"/>
  <c r="E568"/>
  <c r="C137" i="4"/>
  <c r="C125"/>
  <c r="C82"/>
  <c r="E199" i="2" l="1"/>
  <c r="E371" s="1"/>
  <c r="E160"/>
  <c r="E557"/>
  <c r="E242"/>
  <c r="E414" s="1"/>
  <c r="E511"/>
  <c r="E600" s="1"/>
  <c r="E254"/>
  <c r="E426" s="1"/>
  <c r="E523"/>
  <c r="E651" i="1"/>
  <c r="C145" i="8"/>
  <c r="E560" i="1"/>
  <c r="D201" i="3"/>
  <c r="E815" i="1"/>
  <c r="E772"/>
  <c r="D158" i="3"/>
  <c r="C129" i="4"/>
  <c r="D213" i="3"/>
  <c r="E827" i="1"/>
  <c r="E246" i="2" l="1"/>
  <c r="E418" s="1"/>
  <c r="E515"/>
  <c r="E604" s="1"/>
  <c r="E152"/>
  <c r="E612"/>
  <c r="C137" i="8"/>
  <c r="E643" i="1"/>
  <c r="C121" i="4"/>
  <c r="D205" i="3"/>
  <c r="E819" i="1"/>
  <c r="E238" i="2" l="1"/>
  <c r="E410" s="1"/>
  <c r="E507"/>
  <c r="D197" i="3"/>
  <c r="E811" i="1"/>
  <c r="E834" s="1"/>
  <c r="E837" s="1"/>
  <c r="J496"/>
  <c r="E596" i="2" l="1"/>
  <c r="J501" i="1"/>
  <c r="E495"/>
  <c r="J663"/>
  <c r="J668" s="1"/>
  <c r="J580"/>
  <c r="E579"/>
  <c r="E171" i="2"/>
  <c r="K75"/>
  <c r="E257" l="1"/>
  <c r="E429" s="1"/>
  <c r="E526"/>
  <c r="C156" i="8"/>
  <c r="E662" i="1"/>
  <c r="J585"/>
  <c r="G157" i="8"/>
  <c r="D137" i="3"/>
  <c r="E74" i="2"/>
  <c r="C140" i="4"/>
  <c r="K217" i="3"/>
  <c r="G526" i="2" l="1"/>
  <c r="M526" s="1"/>
  <c r="E615"/>
  <c r="G615" s="1"/>
  <c r="M615" s="1"/>
  <c r="K172"/>
  <c r="K258" s="1"/>
  <c r="K430" s="1"/>
  <c r="D216" i="3"/>
  <c r="J804" i="1" l="1"/>
  <c r="J803"/>
  <c r="J805"/>
  <c r="G284" l="1"/>
  <c r="D698" s="1"/>
  <c r="G698" s="1"/>
  <c r="D783" l="1"/>
  <c r="G783" s="1"/>
  <c r="L284"/>
  <c r="M284" l="1"/>
  <c r="I698"/>
  <c r="L698" s="1"/>
  <c r="L300"/>
  <c r="I714" s="1"/>
  <c r="L714" s="1"/>
  <c r="I799" s="1"/>
  <c r="L799" s="1"/>
  <c r="I783" l="1"/>
  <c r="L783" s="1"/>
  <c r="M783" s="1"/>
  <c r="M698"/>
  <c r="L293"/>
  <c r="M293" l="1"/>
  <c r="I707"/>
  <c r="L707" s="1"/>
  <c r="E476"/>
  <c r="I792" l="1"/>
  <c r="L792" s="1"/>
  <c r="M792" s="1"/>
  <c r="M707"/>
  <c r="D118" i="3"/>
  <c r="E55" i="2"/>
  <c r="E726" i="1" l="1"/>
  <c r="E484"/>
  <c r="D126" i="3" l="1"/>
  <c r="E63" i="2"/>
  <c r="E480" i="1"/>
  <c r="E492"/>
  <c r="E437"/>
  <c r="E16" i="2"/>
  <c r="E734" i="1" l="1"/>
  <c r="D134" i="3"/>
  <c r="E71" i="2"/>
  <c r="D122" i="3"/>
  <c r="E59" i="2"/>
  <c r="D79" i="3"/>
  <c r="E730" i="1" l="1"/>
  <c r="E742"/>
  <c r="E687"/>
  <c r="E474"/>
  <c r="E473"/>
  <c r="D115" i="3" l="1"/>
  <c r="E52" i="2"/>
  <c r="D116" i="3"/>
  <c r="E53" i="2"/>
  <c r="E724" i="1" l="1"/>
  <c r="E723"/>
  <c r="M53" i="8"/>
  <c r="I116" i="3"/>
  <c r="M116"/>
  <c r="E481" i="1" l="1"/>
  <c r="G481" s="1"/>
  <c r="E60" i="2"/>
  <c r="E482" i="1"/>
  <c r="D565" l="1"/>
  <c r="D124" i="3"/>
  <c r="E61" i="2"/>
  <c r="D123" i="3"/>
  <c r="E731" i="1" l="1"/>
  <c r="G731" s="1"/>
  <c r="E732"/>
  <c r="J720"/>
  <c r="J469"/>
  <c r="J468"/>
  <c r="J470"/>
  <c r="I123" i="3"/>
  <c r="M123"/>
  <c r="M61" i="8"/>
  <c r="M124" i="3"/>
  <c r="I124"/>
  <c r="D648" i="1"/>
  <c r="G565"/>
  <c r="M60" i="8"/>
  <c r="E467" i="1"/>
  <c r="E469"/>
  <c r="E466"/>
  <c r="E468"/>
  <c r="E470"/>
  <c r="D816" l="1"/>
  <c r="G816" s="1"/>
  <c r="J718"/>
  <c r="J719"/>
  <c r="D110" i="3"/>
  <c r="E47" i="2"/>
  <c r="D111" i="3"/>
  <c r="E48" i="2"/>
  <c r="D109" i="3"/>
  <c r="E46" i="2"/>
  <c r="D112" i="3"/>
  <c r="E49" i="2"/>
  <c r="D108" i="3"/>
  <c r="E45" i="2"/>
  <c r="E717" i="1" l="1"/>
  <c r="E719"/>
  <c r="E716"/>
  <c r="E720"/>
  <c r="E718"/>
  <c r="E749"/>
  <c r="E752" s="1"/>
  <c r="J464"/>
  <c r="J465"/>
  <c r="E465"/>
  <c r="E464"/>
  <c r="D106" i="3" l="1"/>
  <c r="E43" i="2"/>
  <c r="D107" i="3"/>
  <c r="E44" i="2"/>
  <c r="E462" i="1" l="1"/>
  <c r="E461"/>
  <c r="E463"/>
  <c r="D104" i="3" l="1"/>
  <c r="E41" i="2"/>
  <c r="J463" i="1"/>
  <c r="D105" i="3"/>
  <c r="E42" i="2"/>
  <c r="D103" i="3"/>
  <c r="E40" i="2"/>
  <c r="L291" i="1" l="1"/>
  <c r="L289"/>
  <c r="I703" s="1"/>
  <c r="L703" s="1"/>
  <c r="I788" s="1"/>
  <c r="L788" s="1"/>
  <c r="L290"/>
  <c r="M291" l="1"/>
  <c r="I705"/>
  <c r="L705" s="1"/>
  <c r="M290"/>
  <c r="I704"/>
  <c r="L704" s="1"/>
  <c r="J458"/>
  <c r="J459"/>
  <c r="K37" i="2"/>
  <c r="K38"/>
  <c r="I789" i="1" l="1"/>
  <c r="L789" s="1"/>
  <c r="M789" s="1"/>
  <c r="M704"/>
  <c r="I790"/>
  <c r="L790" s="1"/>
  <c r="M790" s="1"/>
  <c r="M705"/>
  <c r="J457"/>
  <c r="K36" i="2"/>
  <c r="K134" l="1"/>
  <c r="K220" s="1"/>
  <c r="K392" s="1"/>
  <c r="K135"/>
  <c r="K221" s="1"/>
  <c r="K393" s="1"/>
  <c r="J455" i="1" l="1"/>
  <c r="J452"/>
  <c r="K133" i="2"/>
  <c r="K219" s="1"/>
  <c r="K391" s="1"/>
  <c r="J454" i="1"/>
  <c r="E28" i="2" l="1"/>
  <c r="E449" i="1"/>
  <c r="J449" l="1"/>
  <c r="D91" i="3"/>
  <c r="K28" i="2"/>
  <c r="K125" l="1"/>
  <c r="K211" s="1"/>
  <c r="K383" s="1"/>
  <c r="E453" i="1" l="1"/>
  <c r="E452"/>
  <c r="E455"/>
  <c r="E454"/>
  <c r="D96" i="3" l="1"/>
  <c r="E33" i="2"/>
  <c r="D97" i="3"/>
  <c r="E34" i="2"/>
  <c r="D94" i="3"/>
  <c r="E31" i="2"/>
  <c r="D95" i="3"/>
  <c r="E32" i="2"/>
  <c r="D102" i="3" l="1"/>
  <c r="E459" i="1" l="1"/>
  <c r="E457"/>
  <c r="E458"/>
  <c r="D100" i="3" l="1"/>
  <c r="E37" i="2"/>
  <c r="D101" i="3"/>
  <c r="E38" i="2"/>
  <c r="D99" i="3"/>
  <c r="E36" i="2"/>
  <c r="O72" i="9" l="1"/>
  <c r="O73"/>
  <c r="O71"/>
  <c r="O67"/>
  <c r="O68"/>
  <c r="O66"/>
  <c r="M72"/>
  <c r="M71"/>
  <c r="M73"/>
  <c r="M67"/>
  <c r="M68"/>
  <c r="M66"/>
  <c r="F98" i="3"/>
  <c r="F99"/>
  <c r="H35" i="7" l="1"/>
  <c r="J31" i="5"/>
  <c r="L31" s="1"/>
  <c r="I31"/>
  <c r="G35" i="7"/>
  <c r="E35" i="8"/>
  <c r="I36" i="6"/>
  <c r="I35"/>
  <c r="G36" i="7"/>
  <c r="D102" i="4"/>
  <c r="G99" i="3"/>
  <c r="M99"/>
  <c r="I99"/>
  <c r="D117" i="8"/>
  <c r="E117" s="1"/>
  <c r="J97" i="10"/>
  <c r="L97" s="1"/>
  <c r="I97"/>
  <c r="I172"/>
  <c r="J172"/>
  <c r="L172" s="1"/>
  <c r="I171"/>
  <c r="J171"/>
  <c r="L171" s="1"/>
  <c r="I167"/>
  <c r="J167"/>
  <c r="L167" s="1"/>
  <c r="M36" i="8"/>
  <c r="E36"/>
  <c r="D118"/>
  <c r="E118" s="1"/>
  <c r="G98" i="3"/>
  <c r="D101" i="4"/>
  <c r="J96" i="10"/>
  <c r="L96" s="1"/>
  <c r="I96"/>
  <c r="I178" i="3"/>
  <c r="G178"/>
  <c r="M178"/>
  <c r="G177"/>
  <c r="G300" i="1"/>
  <c r="M300" l="1"/>
  <c r="D714"/>
  <c r="G714" s="1"/>
  <c r="E101" i="4"/>
  <c r="E102"/>
  <c r="D799" i="1" l="1"/>
  <c r="G799" s="1"/>
  <c r="M799" s="1"/>
  <c r="M714"/>
  <c r="J414"/>
  <c r="J419" l="1"/>
  <c r="L419" s="1"/>
  <c r="L414"/>
  <c r="I496" l="1"/>
  <c r="L496" s="1"/>
  <c r="M414"/>
  <c r="I501"/>
  <c r="L501" s="1"/>
  <c r="M419"/>
  <c r="E394"/>
  <c r="G394" s="1"/>
  <c r="D476" l="1"/>
  <c r="G476" s="1"/>
  <c r="I585"/>
  <c r="M501"/>
  <c r="M496"/>
  <c r="I580"/>
  <c r="I75" i="2"/>
  <c r="L75" s="1"/>
  <c r="E402" i="1"/>
  <c r="G402" s="1"/>
  <c r="I172" i="2" l="1"/>
  <c r="M75"/>
  <c r="I663" i="1"/>
  <c r="L663" s="1"/>
  <c r="M663" s="1"/>
  <c r="L580"/>
  <c r="M580" s="1"/>
  <c r="D484"/>
  <c r="G484" s="1"/>
  <c r="I80" i="2"/>
  <c r="L80" s="1"/>
  <c r="I668" i="1"/>
  <c r="L668" s="1"/>
  <c r="M668" s="1"/>
  <c r="L585"/>
  <c r="M585" s="1"/>
  <c r="D560"/>
  <c r="E410"/>
  <c r="G410" s="1"/>
  <c r="E355"/>
  <c r="E398"/>
  <c r="G398" s="1"/>
  <c r="D492" l="1"/>
  <c r="G492" s="1"/>
  <c r="C217" i="3"/>
  <c r="H217" s="1"/>
  <c r="I177" i="2"/>
  <c r="M80"/>
  <c r="G355" i="1"/>
  <c r="C138" i="3"/>
  <c r="H138" s="1"/>
  <c r="G560" i="1"/>
  <c r="D643"/>
  <c r="D568"/>
  <c r="L172" i="2"/>
  <c r="M172" s="1"/>
  <c r="I258"/>
  <c r="D258"/>
  <c r="D480" i="1"/>
  <c r="G480" s="1"/>
  <c r="D71" i="7"/>
  <c r="D55" i="2"/>
  <c r="E391" i="1"/>
  <c r="E392"/>
  <c r="I430" i="2" l="1"/>
  <c r="L430" s="1"/>
  <c r="L258"/>
  <c r="D430"/>
  <c r="G430" s="1"/>
  <c r="G258"/>
  <c r="D651" i="1"/>
  <c r="G568"/>
  <c r="D437"/>
  <c r="L177" i="2"/>
  <c r="M177" s="1"/>
  <c r="I263"/>
  <c r="D263"/>
  <c r="D576" i="1"/>
  <c r="D564"/>
  <c r="D63" i="2"/>
  <c r="M430" l="1"/>
  <c r="G392" i="1"/>
  <c r="M53" i="7"/>
  <c r="I53"/>
  <c r="D659" i="1"/>
  <c r="G659" s="1"/>
  <c r="G576"/>
  <c r="L263" i="2"/>
  <c r="I435"/>
  <c r="L435" s="1"/>
  <c r="G437" i="1"/>
  <c r="G391"/>
  <c r="D647"/>
  <c r="G647" s="1"/>
  <c r="G564"/>
  <c r="G263" i="2"/>
  <c r="M263" s="1"/>
  <c r="D435"/>
  <c r="G435" s="1"/>
  <c r="M258"/>
  <c r="D71"/>
  <c r="G71" s="1"/>
  <c r="D16"/>
  <c r="D59"/>
  <c r="G59" s="1"/>
  <c r="M435" l="1"/>
  <c r="H52" i="7"/>
  <c r="D168" i="2"/>
  <c r="D473" i="1"/>
  <c r="G473" s="1"/>
  <c r="D474"/>
  <c r="G474" s="1"/>
  <c r="D156" i="2"/>
  <c r="G16"/>
  <c r="D521" i="1"/>
  <c r="D310"/>
  <c r="D309"/>
  <c r="I309"/>
  <c r="J388"/>
  <c r="J387"/>
  <c r="J386"/>
  <c r="E388"/>
  <c r="E387"/>
  <c r="E386"/>
  <c r="E385"/>
  <c r="E384"/>
  <c r="G384" l="1"/>
  <c r="G386"/>
  <c r="G388"/>
  <c r="L387"/>
  <c r="I469" s="1"/>
  <c r="L469" s="1"/>
  <c r="I553" s="1"/>
  <c r="G521"/>
  <c r="D604"/>
  <c r="D113" i="2"/>
  <c r="G156"/>
  <c r="D558" i="1"/>
  <c r="D557"/>
  <c r="G168" i="2"/>
  <c r="G385" i="1"/>
  <c r="G387"/>
  <c r="L386"/>
  <c r="I468" s="1"/>
  <c r="L468" s="1"/>
  <c r="I552" s="1"/>
  <c r="L388"/>
  <c r="I470" s="1"/>
  <c r="L470" s="1"/>
  <c r="I554" s="1"/>
  <c r="J382"/>
  <c r="E382"/>
  <c r="D53" i="2" l="1"/>
  <c r="G53" s="1"/>
  <c r="I48"/>
  <c r="L48" s="1"/>
  <c r="I145" s="1"/>
  <c r="D52"/>
  <c r="G52" s="1"/>
  <c r="H49" i="7"/>
  <c r="H47"/>
  <c r="L552" i="1"/>
  <c r="I635"/>
  <c r="L635" s="1"/>
  <c r="E52" i="6"/>
  <c r="E53"/>
  <c r="I49" i="2"/>
  <c r="L49" s="1"/>
  <c r="I146" s="1"/>
  <c r="I47"/>
  <c r="L47" s="1"/>
  <c r="I144" s="1"/>
  <c r="H48" i="7"/>
  <c r="D640" i="1"/>
  <c r="G640" s="1"/>
  <c r="G557"/>
  <c r="D641"/>
  <c r="G641" s="1"/>
  <c r="G558"/>
  <c r="I637"/>
  <c r="L637" s="1"/>
  <c r="L554"/>
  <c r="M387"/>
  <c r="D469"/>
  <c r="G469" s="1"/>
  <c r="D467"/>
  <c r="G467" s="1"/>
  <c r="G113" i="2"/>
  <c r="G604" i="1"/>
  <c r="I636"/>
  <c r="L636" s="1"/>
  <c r="L553"/>
  <c r="M388"/>
  <c r="D470"/>
  <c r="G470" s="1"/>
  <c r="M386"/>
  <c r="D468"/>
  <c r="G468" s="1"/>
  <c r="D466"/>
  <c r="G466" s="1"/>
  <c r="I306"/>
  <c r="I305"/>
  <c r="D305"/>
  <c r="G305" s="1"/>
  <c r="D719" s="1"/>
  <c r="G719" s="1"/>
  <c r="I304"/>
  <c r="D306"/>
  <c r="D302"/>
  <c r="D303"/>
  <c r="D304"/>
  <c r="G304" s="1"/>
  <c r="D718" s="1"/>
  <c r="G718" s="1"/>
  <c r="D803" l="1"/>
  <c r="G803" s="1"/>
  <c r="D804"/>
  <c r="G804" s="1"/>
  <c r="M468"/>
  <c r="D552"/>
  <c r="D554"/>
  <c r="M470"/>
  <c r="D551"/>
  <c r="D550"/>
  <c r="D553"/>
  <c r="M469"/>
  <c r="L144" i="2"/>
  <c r="I230"/>
  <c r="I232"/>
  <c r="L146"/>
  <c r="D149"/>
  <c r="L145"/>
  <c r="I231"/>
  <c r="D150"/>
  <c r="D49"/>
  <c r="G49" s="1"/>
  <c r="D46"/>
  <c r="G46" s="1"/>
  <c r="D48"/>
  <c r="G48" s="1"/>
  <c r="D47"/>
  <c r="G47" s="1"/>
  <c r="J383" i="1"/>
  <c r="E383"/>
  <c r="D499" i="2" l="1"/>
  <c r="D501"/>
  <c r="D500"/>
  <c r="G382" i="1"/>
  <c r="L382"/>
  <c r="I464" s="1"/>
  <c r="L464" s="1"/>
  <c r="I548" s="1"/>
  <c r="E49" i="6"/>
  <c r="E46"/>
  <c r="E48"/>
  <c r="G48" s="1"/>
  <c r="M47" i="2"/>
  <c r="D144"/>
  <c r="E45" i="6"/>
  <c r="M49" i="2"/>
  <c r="D146"/>
  <c r="L231"/>
  <c r="I403"/>
  <c r="L403" s="1"/>
  <c r="L230"/>
  <c r="I402"/>
  <c r="L402" s="1"/>
  <c r="D634" i="1"/>
  <c r="G634" s="1"/>
  <c r="G551"/>
  <c r="D637"/>
  <c r="G637" s="1"/>
  <c r="M637" s="1"/>
  <c r="G554"/>
  <c r="M554" s="1"/>
  <c r="G383"/>
  <c r="L383"/>
  <c r="I465" s="1"/>
  <c r="L465" s="1"/>
  <c r="I549" s="1"/>
  <c r="E47" i="6"/>
  <c r="G47" s="1"/>
  <c r="M48" i="2"/>
  <c r="D145"/>
  <c r="D143"/>
  <c r="D45"/>
  <c r="G45" s="1"/>
  <c r="G150"/>
  <c r="G149"/>
  <c r="L232"/>
  <c r="I404"/>
  <c r="L404" s="1"/>
  <c r="G553" i="1"/>
  <c r="M553" s="1"/>
  <c r="D636"/>
  <c r="G636" s="1"/>
  <c r="M636" s="1"/>
  <c r="G550"/>
  <c r="D633"/>
  <c r="G633" s="1"/>
  <c r="D635"/>
  <c r="G635" s="1"/>
  <c r="M635" s="1"/>
  <c r="G552"/>
  <c r="M552" s="1"/>
  <c r="J375"/>
  <c r="E375"/>
  <c r="I500" i="2" l="1"/>
  <c r="I501"/>
  <c r="I499"/>
  <c r="G501"/>
  <c r="D590"/>
  <c r="G590" s="1"/>
  <c r="G499"/>
  <c r="D588"/>
  <c r="G588" s="1"/>
  <c r="G500"/>
  <c r="D589"/>
  <c r="G589" s="1"/>
  <c r="C110" i="3"/>
  <c r="H110" s="1"/>
  <c r="C191"/>
  <c r="H191" s="1"/>
  <c r="D142" i="2"/>
  <c r="D231"/>
  <c r="G145"/>
  <c r="M145" s="1"/>
  <c r="M383" i="1"/>
  <c r="D465"/>
  <c r="G465" s="1"/>
  <c r="C112" i="3"/>
  <c r="H112" s="1"/>
  <c r="I43" i="2"/>
  <c r="L43" s="1"/>
  <c r="I140" s="1"/>
  <c r="C111" i="3"/>
  <c r="H111" s="1"/>
  <c r="C189"/>
  <c r="H189" s="1"/>
  <c r="I44" i="2"/>
  <c r="L44" s="1"/>
  <c r="I141" s="1"/>
  <c r="H44" i="7"/>
  <c r="G143" i="2"/>
  <c r="C190" i="3"/>
  <c r="H190" s="1"/>
  <c r="H43" i="7"/>
  <c r="L549" i="1"/>
  <c r="I632"/>
  <c r="L632" s="1"/>
  <c r="G146" i="2"/>
  <c r="M146" s="1"/>
  <c r="D232"/>
  <c r="D230"/>
  <c r="G144"/>
  <c r="M144" s="1"/>
  <c r="I631" i="1"/>
  <c r="L631" s="1"/>
  <c r="L548"/>
  <c r="D464"/>
  <c r="G464" s="1"/>
  <c r="M382"/>
  <c r="J381"/>
  <c r="E381"/>
  <c r="E380"/>
  <c r="E379"/>
  <c r="L499" i="2" l="1"/>
  <c r="I588"/>
  <c r="L588" s="1"/>
  <c r="M588" s="1"/>
  <c r="L501"/>
  <c r="I590"/>
  <c r="L590" s="1"/>
  <c r="M590" s="1"/>
  <c r="L500"/>
  <c r="M500" s="1"/>
  <c r="I589"/>
  <c r="L589" s="1"/>
  <c r="M589" s="1"/>
  <c r="M499"/>
  <c r="M501"/>
  <c r="G381" i="1"/>
  <c r="L381"/>
  <c r="I463" s="1"/>
  <c r="L463" s="1"/>
  <c r="I547" s="1"/>
  <c r="I36" i="7"/>
  <c r="M36"/>
  <c r="D548" i="1"/>
  <c r="M464"/>
  <c r="D402" i="2"/>
  <c r="G402" s="1"/>
  <c r="M402" s="1"/>
  <c r="G230"/>
  <c r="M230" s="1"/>
  <c r="G231"/>
  <c r="M231" s="1"/>
  <c r="D403"/>
  <c r="G403" s="1"/>
  <c r="M403" s="1"/>
  <c r="G142"/>
  <c r="G232"/>
  <c r="M232" s="1"/>
  <c r="D404"/>
  <c r="G404" s="1"/>
  <c r="M404" s="1"/>
  <c r="L141"/>
  <c r="I227"/>
  <c r="L140"/>
  <c r="I226"/>
  <c r="M465" i="1"/>
  <c r="D549"/>
  <c r="D43" i="2"/>
  <c r="G43" s="1"/>
  <c r="D44"/>
  <c r="G44" s="1"/>
  <c r="J373" i="1"/>
  <c r="J372"/>
  <c r="J370"/>
  <c r="E370"/>
  <c r="E372"/>
  <c r="E373"/>
  <c r="D632" l="1"/>
  <c r="G632" s="1"/>
  <c r="M632" s="1"/>
  <c r="G549"/>
  <c r="M549" s="1"/>
  <c r="I399" i="2"/>
  <c r="L399" s="1"/>
  <c r="L227"/>
  <c r="M44"/>
  <c r="D141"/>
  <c r="E44" i="6"/>
  <c r="E43"/>
  <c r="G43" s="1"/>
  <c r="M43" i="2"/>
  <c r="D140"/>
  <c r="D631" i="1"/>
  <c r="G631" s="1"/>
  <c r="M631" s="1"/>
  <c r="G548"/>
  <c r="M548" s="1"/>
  <c r="I42" i="2"/>
  <c r="L42" s="1"/>
  <c r="I139" s="1"/>
  <c r="I398"/>
  <c r="L398" s="1"/>
  <c r="L226"/>
  <c r="I630" i="1"/>
  <c r="L630" s="1"/>
  <c r="L547"/>
  <c r="D463"/>
  <c r="G463" s="1"/>
  <c r="M381"/>
  <c r="E371"/>
  <c r="J367"/>
  <c r="C185" i="3" l="1"/>
  <c r="H185" s="1"/>
  <c r="C106"/>
  <c r="H106" s="1"/>
  <c r="C186"/>
  <c r="H186" s="1"/>
  <c r="L139" i="2"/>
  <c r="I225"/>
  <c r="G140"/>
  <c r="M140" s="1"/>
  <c r="D226"/>
  <c r="D547" i="1"/>
  <c r="M463"/>
  <c r="C107" i="3"/>
  <c r="H107" s="1"/>
  <c r="D227" i="2"/>
  <c r="G141"/>
  <c r="M141" s="1"/>
  <c r="D42"/>
  <c r="G42" s="1"/>
  <c r="E367" i="1"/>
  <c r="E42" i="6" l="1"/>
  <c r="G42" s="1"/>
  <c r="D139" i="2"/>
  <c r="M42"/>
  <c r="G227"/>
  <c r="M227" s="1"/>
  <c r="D399"/>
  <c r="G399" s="1"/>
  <c r="M399" s="1"/>
  <c r="G547" i="1"/>
  <c r="M547" s="1"/>
  <c r="D630"/>
  <c r="G630" s="1"/>
  <c r="M630" s="1"/>
  <c r="G226" i="2"/>
  <c r="M226" s="1"/>
  <c r="D398"/>
  <c r="G398" s="1"/>
  <c r="M398" s="1"/>
  <c r="I397"/>
  <c r="L397" s="1"/>
  <c r="L225"/>
  <c r="C184" i="3"/>
  <c r="C105"/>
  <c r="G372" i="1" l="1"/>
  <c r="G370"/>
  <c r="G373"/>
  <c r="L372"/>
  <c r="I454" s="1"/>
  <c r="L454" s="1"/>
  <c r="I538" s="1"/>
  <c r="D225" i="2"/>
  <c r="G139"/>
  <c r="M139" s="1"/>
  <c r="L370" i="1"/>
  <c r="I452" s="1"/>
  <c r="L452" s="1"/>
  <c r="I536" s="1"/>
  <c r="L373"/>
  <c r="I455" s="1"/>
  <c r="L455" s="1"/>
  <c r="I539" s="1"/>
  <c r="H34" i="7" l="1"/>
  <c r="I31" i="2"/>
  <c r="L31" s="1"/>
  <c r="I128" s="1"/>
  <c r="I619" i="1"/>
  <c r="L619" s="1"/>
  <c r="L536"/>
  <c r="L538"/>
  <c r="I621"/>
  <c r="L621" s="1"/>
  <c r="M370"/>
  <c r="D452"/>
  <c r="G452" s="1"/>
  <c r="I33" i="2"/>
  <c r="L33" s="1"/>
  <c r="I130" s="1"/>
  <c r="H33" i="7"/>
  <c r="G225" i="2"/>
  <c r="M225" s="1"/>
  <c r="D397"/>
  <c r="G397" s="1"/>
  <c r="M397" s="1"/>
  <c r="I34"/>
  <c r="L34" s="1"/>
  <c r="I131" s="1"/>
  <c r="H31" i="7"/>
  <c r="L539" i="1"/>
  <c r="I622"/>
  <c r="L622" s="1"/>
  <c r="M373"/>
  <c r="D455"/>
  <c r="G455" s="1"/>
  <c r="M372"/>
  <c r="D454"/>
  <c r="G454" s="1"/>
  <c r="G367" l="1"/>
  <c r="M454"/>
  <c r="D538"/>
  <c r="D539"/>
  <c r="M455"/>
  <c r="L131" i="2"/>
  <c r="I217"/>
  <c r="G366" i="1"/>
  <c r="L130" i="2"/>
  <c r="I216"/>
  <c r="M452" i="1"/>
  <c r="D536"/>
  <c r="I214" i="2"/>
  <c r="L128"/>
  <c r="D31"/>
  <c r="G31" s="1"/>
  <c r="D34"/>
  <c r="G34" s="1"/>
  <c r="D33"/>
  <c r="G33" s="1"/>
  <c r="E31" i="6" l="1"/>
  <c r="G31" s="1"/>
  <c r="E34"/>
  <c r="G34" s="1"/>
  <c r="G536" i="1"/>
  <c r="M536" s="1"/>
  <c r="D619"/>
  <c r="G619" s="1"/>
  <c r="M619" s="1"/>
  <c r="I388" i="2"/>
  <c r="L388" s="1"/>
  <c r="L216"/>
  <c r="D448" i="1"/>
  <c r="G448" s="1"/>
  <c r="D622"/>
  <c r="G622" s="1"/>
  <c r="M622" s="1"/>
  <c r="G539"/>
  <c r="M539" s="1"/>
  <c r="E33" i="6"/>
  <c r="G33" s="1"/>
  <c r="D130" i="2"/>
  <c r="M33"/>
  <c r="D131"/>
  <c r="M34"/>
  <c r="M31"/>
  <c r="D128"/>
  <c r="L214"/>
  <c r="I386"/>
  <c r="L386" s="1"/>
  <c r="I389"/>
  <c r="L389" s="1"/>
  <c r="L217"/>
  <c r="G538" i="1"/>
  <c r="M538" s="1"/>
  <c r="D621"/>
  <c r="G621" s="1"/>
  <c r="M621" s="1"/>
  <c r="D449"/>
  <c r="G449" s="1"/>
  <c r="J377"/>
  <c r="J376"/>
  <c r="E376"/>
  <c r="E377"/>
  <c r="G376" l="1"/>
  <c r="G378"/>
  <c r="C175" i="3"/>
  <c r="H175" s="1"/>
  <c r="D533" i="1"/>
  <c r="G131" i="2"/>
  <c r="M131" s="1"/>
  <c r="D217"/>
  <c r="D216"/>
  <c r="G130"/>
  <c r="M130" s="1"/>
  <c r="D532" i="1"/>
  <c r="G377"/>
  <c r="C173" i="3"/>
  <c r="H173" s="1"/>
  <c r="C176"/>
  <c r="H176" s="1"/>
  <c r="C94"/>
  <c r="H94" s="1"/>
  <c r="C97"/>
  <c r="H97" s="1"/>
  <c r="C96"/>
  <c r="H96" s="1"/>
  <c r="D214" i="2"/>
  <c r="G128"/>
  <c r="M128" s="1"/>
  <c r="D28"/>
  <c r="G28" s="1"/>
  <c r="D27"/>
  <c r="G27" s="1"/>
  <c r="E28" i="6" l="1"/>
  <c r="D124" i="2"/>
  <c r="D125"/>
  <c r="E35" i="6"/>
  <c r="G35" s="1"/>
  <c r="J35" s="1"/>
  <c r="D459" i="1"/>
  <c r="G459" s="1"/>
  <c r="G532"/>
  <c r="D615"/>
  <c r="G615" s="1"/>
  <c r="G216" i="2"/>
  <c r="M216" s="1"/>
  <c r="D388"/>
  <c r="G388" s="1"/>
  <c r="M388" s="1"/>
  <c r="G533" i="1"/>
  <c r="D616"/>
  <c r="G616" s="1"/>
  <c r="E27" i="6"/>
  <c r="G27" s="1"/>
  <c r="D386" i="2"/>
  <c r="G386" s="1"/>
  <c r="M386" s="1"/>
  <c r="G214"/>
  <c r="M214" s="1"/>
  <c r="G217"/>
  <c r="M217" s="1"/>
  <c r="D389"/>
  <c r="G389" s="1"/>
  <c r="M389" s="1"/>
  <c r="D460" i="1"/>
  <c r="G460" s="1"/>
  <c r="D458"/>
  <c r="G458" s="1"/>
  <c r="J326"/>
  <c r="J325"/>
  <c r="J323"/>
  <c r="J312"/>
  <c r="J321"/>
  <c r="J320"/>
  <c r="M98" i="9"/>
  <c r="J328" i="1"/>
  <c r="E273"/>
  <c r="J276"/>
  <c r="J305"/>
  <c r="J304"/>
  <c r="G301"/>
  <c r="D715" s="1"/>
  <c r="G715" s="1"/>
  <c r="G289"/>
  <c r="G285"/>
  <c r="D699" s="1"/>
  <c r="G699" s="1"/>
  <c r="G298"/>
  <c r="D712" s="1"/>
  <c r="G712" s="1"/>
  <c r="G297"/>
  <c r="D711" s="1"/>
  <c r="G711" s="1"/>
  <c r="D796" l="1"/>
  <c r="G796" s="1"/>
  <c r="D800"/>
  <c r="G800" s="1"/>
  <c r="D784"/>
  <c r="G784" s="1"/>
  <c r="D797"/>
  <c r="G797" s="1"/>
  <c r="M289"/>
  <c r="D703"/>
  <c r="G703" s="1"/>
  <c r="E310"/>
  <c r="G310" s="1"/>
  <c r="D724" s="1"/>
  <c r="G724" s="1"/>
  <c r="E309"/>
  <c r="G309" s="1"/>
  <c r="D723" s="1"/>
  <c r="G723" s="1"/>
  <c r="E320"/>
  <c r="G320" s="1"/>
  <c r="E312"/>
  <c r="G312" s="1"/>
  <c r="D726" s="1"/>
  <c r="G726" s="1"/>
  <c r="E316"/>
  <c r="G316" s="1"/>
  <c r="D730" s="1"/>
  <c r="G730" s="1"/>
  <c r="E328"/>
  <c r="G328" s="1"/>
  <c r="D742" s="1"/>
  <c r="G742" s="1"/>
  <c r="E303"/>
  <c r="G303" s="1"/>
  <c r="D717" s="1"/>
  <c r="G717" s="1"/>
  <c r="E302"/>
  <c r="G302" s="1"/>
  <c r="D716" s="1"/>
  <c r="E306"/>
  <c r="G306" s="1"/>
  <c r="D720" s="1"/>
  <c r="G720" s="1"/>
  <c r="O58" i="9"/>
  <c r="O56"/>
  <c r="O55"/>
  <c r="O32"/>
  <c r="O64"/>
  <c r="O65"/>
  <c r="O20"/>
  <c r="O17"/>
  <c r="O22"/>
  <c r="O19"/>
  <c r="O21"/>
  <c r="O18"/>
  <c r="O26"/>
  <c r="L285" i="1"/>
  <c r="M29" i="9"/>
  <c r="M34"/>
  <c r="M33"/>
  <c r="M30"/>
  <c r="M61"/>
  <c r="M31"/>
  <c r="O109"/>
  <c r="O108"/>
  <c r="L19" i="6"/>
  <c r="L276" i="1"/>
  <c r="M87" i="9"/>
  <c r="M90"/>
  <c r="M88"/>
  <c r="M91"/>
  <c r="M89"/>
  <c r="M92"/>
  <c r="M35"/>
  <c r="G273" i="1"/>
  <c r="D687" s="1"/>
  <c r="G687" s="1"/>
  <c r="O97" i="9"/>
  <c r="O74"/>
  <c r="L320" i="1"/>
  <c r="I734" s="1"/>
  <c r="L321"/>
  <c r="O100" i="9"/>
  <c r="O101"/>
  <c r="M102"/>
  <c r="L312" i="1"/>
  <c r="L323"/>
  <c r="L326"/>
  <c r="M197" i="3"/>
  <c r="G197"/>
  <c r="I197"/>
  <c r="M104" i="9"/>
  <c r="J211" i="10"/>
  <c r="L211" s="1"/>
  <c r="I211"/>
  <c r="D543" i="1"/>
  <c r="G125" i="2"/>
  <c r="G124"/>
  <c r="L295" i="1"/>
  <c r="I709" s="1"/>
  <c r="L709" s="1"/>
  <c r="I794" s="1"/>
  <c r="L794" s="1"/>
  <c r="M58" i="9"/>
  <c r="M55"/>
  <c r="M56"/>
  <c r="M32"/>
  <c r="M64"/>
  <c r="M65"/>
  <c r="M20"/>
  <c r="M17"/>
  <c r="M19"/>
  <c r="M18"/>
  <c r="M22"/>
  <c r="M21"/>
  <c r="M26"/>
  <c r="L288" i="1"/>
  <c r="O29" i="9"/>
  <c r="O34"/>
  <c r="O33"/>
  <c r="O30"/>
  <c r="O61"/>
  <c r="O31"/>
  <c r="M106"/>
  <c r="M105"/>
  <c r="O107"/>
  <c r="O111"/>
  <c r="O112"/>
  <c r="O110"/>
  <c r="L304" i="1"/>
  <c r="L305"/>
  <c r="O106" i="9"/>
  <c r="O105"/>
  <c r="M110"/>
  <c r="M111"/>
  <c r="M112"/>
  <c r="M161" i="3"/>
  <c r="F162"/>
  <c r="I161"/>
  <c r="G161"/>
  <c r="M86" i="9"/>
  <c r="O87"/>
  <c r="O92"/>
  <c r="O35"/>
  <c r="L328" i="1"/>
  <c r="M97" i="9"/>
  <c r="O98"/>
  <c r="M74"/>
  <c r="M100"/>
  <c r="M101"/>
  <c r="O102"/>
  <c r="L325" i="1"/>
  <c r="O104" i="9"/>
  <c r="I210" i="3"/>
  <c r="G210"/>
  <c r="M210"/>
  <c r="G211"/>
  <c r="I211"/>
  <c r="M211"/>
  <c r="L332" i="1"/>
  <c r="J337"/>
  <c r="L337" s="1"/>
  <c r="I751" s="1"/>
  <c r="L751" s="1"/>
  <c r="I836" s="1"/>
  <c r="L836" s="1"/>
  <c r="I217" i="3"/>
  <c r="J217" s="1"/>
  <c r="L217" s="1"/>
  <c r="G217"/>
  <c r="M217"/>
  <c r="O217" s="1"/>
  <c r="D542" i="1"/>
  <c r="D544"/>
  <c r="F101" i="3"/>
  <c r="F100"/>
  <c r="F103"/>
  <c r="F104"/>
  <c r="F105"/>
  <c r="F90"/>
  <c r="F91"/>
  <c r="F92"/>
  <c r="D111" i="8"/>
  <c r="D95" i="4"/>
  <c r="F93" i="3"/>
  <c r="F109"/>
  <c r="F111"/>
  <c r="F122"/>
  <c r="F134"/>
  <c r="F125"/>
  <c r="F126"/>
  <c r="F118"/>
  <c r="D37" i="2"/>
  <c r="G37" s="1"/>
  <c r="D38"/>
  <c r="G38" s="1"/>
  <c r="D39"/>
  <c r="G39" s="1"/>
  <c r="I38" i="6"/>
  <c r="F102" i="3"/>
  <c r="I28" i="6"/>
  <c r="F94" i="3"/>
  <c r="F96"/>
  <c r="F97"/>
  <c r="F95"/>
  <c r="F106"/>
  <c r="F107"/>
  <c r="F110"/>
  <c r="F112"/>
  <c r="F108"/>
  <c r="D85" i="4"/>
  <c r="F82" i="3"/>
  <c r="D101" i="8"/>
  <c r="E101" s="1"/>
  <c r="F115" i="3"/>
  <c r="F84"/>
  <c r="F88"/>
  <c r="D98" i="8"/>
  <c r="D82" i="4"/>
  <c r="F79" i="3"/>
  <c r="F127"/>
  <c r="F129"/>
  <c r="F131"/>
  <c r="F132"/>
  <c r="F138"/>
  <c r="G295" i="1"/>
  <c r="J306"/>
  <c r="M295" l="1"/>
  <c r="D709"/>
  <c r="G709" s="1"/>
  <c r="M332"/>
  <c r="I746"/>
  <c r="L746" s="1"/>
  <c r="M288"/>
  <c r="I702"/>
  <c r="L702" s="1"/>
  <c r="D788"/>
  <c r="G788" s="1"/>
  <c r="M788" s="1"/>
  <c r="M703"/>
  <c r="M285"/>
  <c r="I699"/>
  <c r="L699" s="1"/>
  <c r="D808"/>
  <c r="G808" s="1"/>
  <c r="D809"/>
  <c r="G809" s="1"/>
  <c r="I53" i="6"/>
  <c r="I52"/>
  <c r="M276" i="1"/>
  <c r="I690"/>
  <c r="I20" i="5"/>
  <c r="I42"/>
  <c r="D734" i="1"/>
  <c r="G734" s="1"/>
  <c r="M320"/>
  <c r="I63" i="6"/>
  <c r="J50" i="5"/>
  <c r="L50" s="1"/>
  <c r="I62" i="6"/>
  <c r="M321" i="1"/>
  <c r="I735"/>
  <c r="J51" i="5"/>
  <c r="L51" s="1"/>
  <c r="I55" i="6"/>
  <c r="D811" i="1"/>
  <c r="G811" s="1"/>
  <c r="I66" i="6"/>
  <c r="I54" i="5"/>
  <c r="M326" i="1"/>
  <c r="I740"/>
  <c r="M323"/>
  <c r="I737"/>
  <c r="M325"/>
  <c r="I739"/>
  <c r="M312"/>
  <c r="I726"/>
  <c r="D815"/>
  <c r="G815" s="1"/>
  <c r="I71" i="6"/>
  <c r="J46" i="5"/>
  <c r="L46" s="1"/>
  <c r="I16" i="6"/>
  <c r="J57"/>
  <c r="L57" s="1"/>
  <c r="I49"/>
  <c r="J36" i="5"/>
  <c r="L36" s="1"/>
  <c r="I45" i="6"/>
  <c r="M328" i="1"/>
  <c r="I742"/>
  <c r="D772"/>
  <c r="G772" s="1"/>
  <c r="D827"/>
  <c r="G827" s="1"/>
  <c r="D105" i="4"/>
  <c r="E105" s="1"/>
  <c r="M102" i="3"/>
  <c r="I102"/>
  <c r="G102"/>
  <c r="D805" i="1"/>
  <c r="G805" s="1"/>
  <c r="D802"/>
  <c r="G802" s="1"/>
  <c r="G716"/>
  <c r="M305"/>
  <c r="I719"/>
  <c r="L719" s="1"/>
  <c r="M304"/>
  <c r="I718"/>
  <c r="L718" s="1"/>
  <c r="L306"/>
  <c r="L301"/>
  <c r="G138" i="3"/>
  <c r="M138"/>
  <c r="O138" s="1"/>
  <c r="I138"/>
  <c r="J138" s="1"/>
  <c r="L138" s="1"/>
  <c r="D157" i="8"/>
  <c r="E157" s="1"/>
  <c r="M75"/>
  <c r="E75"/>
  <c r="J62" i="5"/>
  <c r="L62" s="1"/>
  <c r="I62"/>
  <c r="D151" i="8"/>
  <c r="E151" s="1"/>
  <c r="I69" i="7"/>
  <c r="J69" s="1"/>
  <c r="G69"/>
  <c r="M69"/>
  <c r="O69" s="1"/>
  <c r="E69" i="8"/>
  <c r="M69"/>
  <c r="D134" i="4"/>
  <c r="D150" i="8"/>
  <c r="E150" s="1"/>
  <c r="I131" i="3"/>
  <c r="M131"/>
  <c r="G131"/>
  <c r="I68" i="6"/>
  <c r="J68"/>
  <c r="L68" s="1"/>
  <c r="D148" i="8"/>
  <c r="E148" s="1"/>
  <c r="M129" i="3"/>
  <c r="I129"/>
  <c r="G129"/>
  <c r="D146" i="8"/>
  <c r="E146" s="1"/>
  <c r="D130" i="4"/>
  <c r="G64" i="7"/>
  <c r="M64"/>
  <c r="O64" s="1"/>
  <c r="I64"/>
  <c r="J64" s="1"/>
  <c r="I50" i="5"/>
  <c r="J62" i="6"/>
  <c r="L62" s="1"/>
  <c r="G63"/>
  <c r="E16" i="8"/>
  <c r="M16"/>
  <c r="E82" i="4"/>
  <c r="E98" i="8"/>
  <c r="I47" i="5"/>
  <c r="J47"/>
  <c r="L47" s="1"/>
  <c r="D85" s="1"/>
  <c r="D86" s="1"/>
  <c r="G59" i="6"/>
  <c r="D91" i="4"/>
  <c r="M88" i="3"/>
  <c r="I88"/>
  <c r="G88"/>
  <c r="E25" i="8"/>
  <c r="M25"/>
  <c r="D103"/>
  <c r="E103" s="1"/>
  <c r="D87" i="4"/>
  <c r="G21" i="7"/>
  <c r="I21"/>
  <c r="J21" s="1"/>
  <c r="L21" s="1"/>
  <c r="M21"/>
  <c r="O21" s="1"/>
  <c r="G53" i="6"/>
  <c r="J53" s="1"/>
  <c r="M52" i="7"/>
  <c r="O52" s="1"/>
  <c r="G52"/>
  <c r="I52"/>
  <c r="J52" s="1"/>
  <c r="E52" i="8"/>
  <c r="M52"/>
  <c r="J20" i="5"/>
  <c r="E19" i="8"/>
  <c r="M19"/>
  <c r="I82" i="3"/>
  <c r="G82"/>
  <c r="M82"/>
  <c r="I37" i="5"/>
  <c r="J37"/>
  <c r="L37" s="1"/>
  <c r="E85" s="1"/>
  <c r="E86" s="1"/>
  <c r="D127" i="8"/>
  <c r="E127" s="1"/>
  <c r="D111" i="4"/>
  <c r="G49" i="7"/>
  <c r="I49"/>
  <c r="J49" s="1"/>
  <c r="L49" s="1"/>
  <c r="M49"/>
  <c r="O49" s="1"/>
  <c r="I112" i="3"/>
  <c r="J112" s="1"/>
  <c r="L112" s="1"/>
  <c r="G112"/>
  <c r="M112"/>
  <c r="O112" s="1"/>
  <c r="D131" i="8"/>
  <c r="E131" s="1"/>
  <c r="D113" i="4"/>
  <c r="D129" i="8"/>
  <c r="E129" s="1"/>
  <c r="D126"/>
  <c r="E126" s="1"/>
  <c r="G107" i="3"/>
  <c r="M107"/>
  <c r="O107" s="1"/>
  <c r="I107"/>
  <c r="J107" s="1"/>
  <c r="L107" s="1"/>
  <c r="E44" i="8"/>
  <c r="M44"/>
  <c r="G106" i="3"/>
  <c r="M106"/>
  <c r="O106" s="1"/>
  <c r="I106"/>
  <c r="J106" s="1"/>
  <c r="L106" s="1"/>
  <c r="D109" i="4"/>
  <c r="D98"/>
  <c r="M32" i="8"/>
  <c r="E32"/>
  <c r="M34"/>
  <c r="E34"/>
  <c r="I34" i="7"/>
  <c r="J34" s="1"/>
  <c r="L34" s="1"/>
  <c r="M34"/>
  <c r="O34" s="1"/>
  <c r="G34"/>
  <c r="G33"/>
  <c r="M33"/>
  <c r="O33" s="1"/>
  <c r="I33"/>
  <c r="J33" s="1"/>
  <c r="L33" s="1"/>
  <c r="D115" i="8"/>
  <c r="E115" s="1"/>
  <c r="I31" i="7"/>
  <c r="J31" s="1"/>
  <c r="L31" s="1"/>
  <c r="G31"/>
  <c r="M31"/>
  <c r="O31" s="1"/>
  <c r="E31" i="8"/>
  <c r="M31"/>
  <c r="D113"/>
  <c r="E113" s="1"/>
  <c r="I29" i="5"/>
  <c r="J29"/>
  <c r="L29" s="1"/>
  <c r="I27"/>
  <c r="J27"/>
  <c r="L27" s="1"/>
  <c r="J27" i="6"/>
  <c r="L27" s="1"/>
  <c r="I27"/>
  <c r="I37"/>
  <c r="I32" i="5"/>
  <c r="J32"/>
  <c r="L32" s="1"/>
  <c r="D136" i="2"/>
  <c r="E39" i="6"/>
  <c r="G39" s="1"/>
  <c r="J39" s="1"/>
  <c r="L39" s="1"/>
  <c r="E38"/>
  <c r="I63" i="5"/>
  <c r="J63"/>
  <c r="L63" s="1"/>
  <c r="J75" i="6"/>
  <c r="L75" s="1"/>
  <c r="I75"/>
  <c r="E55" i="8"/>
  <c r="M55"/>
  <c r="D121" i="4"/>
  <c r="D129"/>
  <c r="E63" i="8"/>
  <c r="M63"/>
  <c r="M126" i="3"/>
  <c r="I126"/>
  <c r="G126"/>
  <c r="D144" i="8"/>
  <c r="E144" s="1"/>
  <c r="I62" i="7"/>
  <c r="J62" s="1"/>
  <c r="L62" s="1"/>
  <c r="M62"/>
  <c r="O62" s="1"/>
  <c r="G62"/>
  <c r="D128" i="4"/>
  <c r="G71" i="7"/>
  <c r="M71"/>
  <c r="O71" s="1"/>
  <c r="I71"/>
  <c r="J71" s="1"/>
  <c r="D153" i="8"/>
  <c r="E153" s="1"/>
  <c r="D137" i="4"/>
  <c r="E59" i="8"/>
  <c r="M59"/>
  <c r="I122" i="3"/>
  <c r="G122"/>
  <c r="M122"/>
  <c r="J54" i="6"/>
  <c r="L54" s="1"/>
  <c r="I54"/>
  <c r="I40" i="5"/>
  <c r="J40"/>
  <c r="L40" s="1"/>
  <c r="J39"/>
  <c r="L39" s="1"/>
  <c r="I39"/>
  <c r="G49" i="6"/>
  <c r="J49" s="1"/>
  <c r="E48" i="8"/>
  <c r="M48"/>
  <c r="D114" i="4"/>
  <c r="I109" i="3"/>
  <c r="M109"/>
  <c r="G109"/>
  <c r="I46" i="7"/>
  <c r="G46"/>
  <c r="M46"/>
  <c r="I44" i="6"/>
  <c r="J43"/>
  <c r="L43" s="1"/>
  <c r="I43"/>
  <c r="J35" i="5"/>
  <c r="L35" s="1"/>
  <c r="I35"/>
  <c r="G44" i="6"/>
  <c r="J44" s="1"/>
  <c r="I30" i="5"/>
  <c r="J30"/>
  <c r="L30" s="1"/>
  <c r="I32" i="6"/>
  <c r="J33"/>
  <c r="L33" s="1"/>
  <c r="I33"/>
  <c r="I31"/>
  <c r="J31"/>
  <c r="L31" s="1"/>
  <c r="D96" i="4"/>
  <c r="E30" i="8"/>
  <c r="M30"/>
  <c r="E95" i="4"/>
  <c r="E29" i="8"/>
  <c r="G92" i="3"/>
  <c r="M91"/>
  <c r="G91"/>
  <c r="I91"/>
  <c r="M28" i="7"/>
  <c r="G28"/>
  <c r="I28"/>
  <c r="D93" i="4"/>
  <c r="E27" i="8"/>
  <c r="M27"/>
  <c r="G42" i="7"/>
  <c r="I42"/>
  <c r="J42" s="1"/>
  <c r="L42" s="1"/>
  <c r="M42"/>
  <c r="O42" s="1"/>
  <c r="D108" i="4"/>
  <c r="M105" i="3"/>
  <c r="O105" s="1"/>
  <c r="G105"/>
  <c r="I105"/>
  <c r="J105" s="1"/>
  <c r="L105" s="1"/>
  <c r="D123" i="8"/>
  <c r="E123" s="1"/>
  <c r="I41" i="7"/>
  <c r="M41"/>
  <c r="G41"/>
  <c r="G104" i="3"/>
  <c r="I104"/>
  <c r="M104"/>
  <c r="E40" i="8"/>
  <c r="M40"/>
  <c r="I103" i="3"/>
  <c r="M103"/>
  <c r="G103"/>
  <c r="D119" i="8"/>
  <c r="E119" s="1"/>
  <c r="M100" i="3"/>
  <c r="I100"/>
  <c r="G100"/>
  <c r="D104" i="4"/>
  <c r="D627" i="1"/>
  <c r="G627" s="1"/>
  <c r="G544"/>
  <c r="D625"/>
  <c r="G625" s="1"/>
  <c r="G542"/>
  <c r="I135" i="10"/>
  <c r="J135"/>
  <c r="L135" s="1"/>
  <c r="J192"/>
  <c r="L192" s="1"/>
  <c r="I192"/>
  <c r="G208" i="3"/>
  <c r="I208"/>
  <c r="M208"/>
  <c r="J116" i="10"/>
  <c r="L116" s="1"/>
  <c r="I116"/>
  <c r="G206" i="3"/>
  <c r="M206"/>
  <c r="I206"/>
  <c r="J124" i="10"/>
  <c r="L124" s="1"/>
  <c r="I124"/>
  <c r="J207"/>
  <c r="L207" s="1"/>
  <c r="I207"/>
  <c r="J132"/>
  <c r="L132" s="1"/>
  <c r="I132"/>
  <c r="G158" i="3"/>
  <c r="I158"/>
  <c r="M158"/>
  <c r="J119" i="10"/>
  <c r="L119" s="1"/>
  <c r="I119"/>
  <c r="J193"/>
  <c r="L193" s="1"/>
  <c r="I193"/>
  <c r="G167" i="3"/>
  <c r="I167"/>
  <c r="M167"/>
  <c r="G163"/>
  <c r="I163"/>
  <c r="J163" s="1"/>
  <c r="L163" s="1"/>
  <c r="M163"/>
  <c r="O163" s="1"/>
  <c r="M194"/>
  <c r="G194"/>
  <c r="I194"/>
  <c r="I156" i="10"/>
  <c r="J156"/>
  <c r="I185"/>
  <c r="J185"/>
  <c r="L185" s="1"/>
  <c r="M187" i="3"/>
  <c r="G187"/>
  <c r="I187"/>
  <c r="I189"/>
  <c r="J189" s="1"/>
  <c r="L189" s="1"/>
  <c r="G189"/>
  <c r="M189"/>
  <c r="O189" s="1"/>
  <c r="J106" i="10"/>
  <c r="L106" s="1"/>
  <c r="I106"/>
  <c r="I186" i="3"/>
  <c r="J186" s="1"/>
  <c r="L186" s="1"/>
  <c r="M186"/>
  <c r="O186" s="1"/>
  <c r="G186"/>
  <c r="I185"/>
  <c r="J185" s="1"/>
  <c r="L185" s="1"/>
  <c r="G185"/>
  <c r="M185"/>
  <c r="O185" s="1"/>
  <c r="G174"/>
  <c r="M174"/>
  <c r="I174"/>
  <c r="G176"/>
  <c r="M176"/>
  <c r="O176" s="1"/>
  <c r="I176"/>
  <c r="J176" s="1"/>
  <c r="L176" s="1"/>
  <c r="M175"/>
  <c r="O175" s="1"/>
  <c r="G175"/>
  <c r="I175"/>
  <c r="J175" s="1"/>
  <c r="L175" s="1"/>
  <c r="I173"/>
  <c r="J173" s="1"/>
  <c r="L173" s="1"/>
  <c r="M173"/>
  <c r="O173" s="1"/>
  <c r="G173"/>
  <c r="I90" i="10"/>
  <c r="J90"/>
  <c r="L90" s="1"/>
  <c r="J163"/>
  <c r="L163" s="1"/>
  <c r="I163"/>
  <c r="J102"/>
  <c r="L102" s="1"/>
  <c r="I102"/>
  <c r="J170"/>
  <c r="L170" s="1"/>
  <c r="I170"/>
  <c r="J176"/>
  <c r="L176" s="1"/>
  <c r="I176"/>
  <c r="J173"/>
  <c r="L173" s="1"/>
  <c r="I173"/>
  <c r="J98"/>
  <c r="L98" s="1"/>
  <c r="I98"/>
  <c r="I174"/>
  <c r="J174"/>
  <c r="L174" s="1"/>
  <c r="M174" s="1"/>
  <c r="J168"/>
  <c r="L168" s="1"/>
  <c r="I168"/>
  <c r="G543" i="1"/>
  <c r="D626"/>
  <c r="G626" s="1"/>
  <c r="J130" i="10"/>
  <c r="L130" s="1"/>
  <c r="I130"/>
  <c r="G359" i="1"/>
  <c r="J115" i="10"/>
  <c r="L115" s="1"/>
  <c r="I115"/>
  <c r="J114"/>
  <c r="L114" s="1"/>
  <c r="I114"/>
  <c r="J113"/>
  <c r="L113" s="1"/>
  <c r="I113"/>
  <c r="J112"/>
  <c r="L112" s="1"/>
  <c r="I112"/>
  <c r="I105"/>
  <c r="J105"/>
  <c r="L105" s="1"/>
  <c r="I95"/>
  <c r="J95"/>
  <c r="L95" s="1"/>
  <c r="G171" i="3"/>
  <c r="G170"/>
  <c r="I170"/>
  <c r="M170"/>
  <c r="G169"/>
  <c r="M169"/>
  <c r="I169"/>
  <c r="I184"/>
  <c r="J184" s="1"/>
  <c r="L184" s="1"/>
  <c r="G184"/>
  <c r="M184"/>
  <c r="O184" s="1"/>
  <c r="M183"/>
  <c r="I183"/>
  <c r="G183"/>
  <c r="M182"/>
  <c r="I182"/>
  <c r="G182"/>
  <c r="M179"/>
  <c r="I179"/>
  <c r="G179"/>
  <c r="D141" i="4"/>
  <c r="M75" i="7"/>
  <c r="O75" s="1"/>
  <c r="G75"/>
  <c r="I75"/>
  <c r="J75" s="1"/>
  <c r="L75" s="1"/>
  <c r="I74" i="6"/>
  <c r="G132" i="3"/>
  <c r="I132"/>
  <c r="M132"/>
  <c r="D135" i="4"/>
  <c r="M68" i="8"/>
  <c r="E68"/>
  <c r="I68" i="7"/>
  <c r="J68" s="1"/>
  <c r="M68"/>
  <c r="O68" s="1"/>
  <c r="G68"/>
  <c r="I56" i="5"/>
  <c r="J56"/>
  <c r="L56" s="1"/>
  <c r="I66" i="7"/>
  <c r="J66" s="1"/>
  <c r="M66"/>
  <c r="O66" s="1"/>
  <c r="G66"/>
  <c r="E66" i="8"/>
  <c r="M66"/>
  <c r="D132" i="4"/>
  <c r="G55" i="6"/>
  <c r="J55" s="1"/>
  <c r="L55" s="1"/>
  <c r="I127" i="3"/>
  <c r="G127"/>
  <c r="M127"/>
  <c r="M64" i="8"/>
  <c r="E64"/>
  <c r="J43" i="5"/>
  <c r="L43" s="1"/>
  <c r="I43"/>
  <c r="I59"/>
  <c r="J59"/>
  <c r="L59" s="1"/>
  <c r="M16" i="7"/>
  <c r="G16"/>
  <c r="I16"/>
  <c r="I79" i="3"/>
  <c r="G79"/>
  <c r="M79"/>
  <c r="I45" i="5"/>
  <c r="J45"/>
  <c r="L45" s="1"/>
  <c r="I57" i="6"/>
  <c r="J58"/>
  <c r="L58" s="1"/>
  <c r="I58"/>
  <c r="D107" i="8"/>
  <c r="E107" s="1"/>
  <c r="M25" i="7"/>
  <c r="O25" s="1"/>
  <c r="I25"/>
  <c r="J25" s="1"/>
  <c r="G25"/>
  <c r="I84" i="3"/>
  <c r="J84" s="1"/>
  <c r="L84" s="1"/>
  <c r="G84"/>
  <c r="M84"/>
  <c r="O84" s="1"/>
  <c r="M21" i="8"/>
  <c r="E21"/>
  <c r="G115" i="3"/>
  <c r="I115"/>
  <c r="M115"/>
  <c r="D134" i="8"/>
  <c r="E134" s="1"/>
  <c r="D118" i="4"/>
  <c r="I20" i="6"/>
  <c r="M19" i="7"/>
  <c r="O19" s="1"/>
  <c r="G19"/>
  <c r="I19"/>
  <c r="J19" s="1"/>
  <c r="E85" i="4"/>
  <c r="E45" i="8"/>
  <c r="M45"/>
  <c r="I108" i="3"/>
  <c r="G108"/>
  <c r="M108"/>
  <c r="I45" i="7"/>
  <c r="G45"/>
  <c r="M45"/>
  <c r="G46" i="6"/>
  <c r="E49" i="8"/>
  <c r="M49"/>
  <c r="D115" i="4"/>
  <c r="I47" i="7"/>
  <c r="J47" s="1"/>
  <c r="L47" s="1"/>
  <c r="M47"/>
  <c r="O47" s="1"/>
  <c r="G47"/>
  <c r="I110" i="3"/>
  <c r="J110" s="1"/>
  <c r="L110" s="1"/>
  <c r="G110"/>
  <c r="M110"/>
  <c r="O110" s="1"/>
  <c r="E47" i="8"/>
  <c r="M47"/>
  <c r="D110" i="4"/>
  <c r="I44" i="7"/>
  <c r="J44" s="1"/>
  <c r="L44" s="1"/>
  <c r="G44"/>
  <c r="M44"/>
  <c r="O44" s="1"/>
  <c r="I43"/>
  <c r="J43" s="1"/>
  <c r="L43" s="1"/>
  <c r="G43"/>
  <c r="M43"/>
  <c r="O43" s="1"/>
  <c r="D125" i="8"/>
  <c r="E125" s="1"/>
  <c r="E43"/>
  <c r="M43"/>
  <c r="I32" i="7"/>
  <c r="G32"/>
  <c r="M32"/>
  <c r="D114" i="8"/>
  <c r="E114" s="1"/>
  <c r="I95" i="3"/>
  <c r="M95"/>
  <c r="G95"/>
  <c r="D116" i="8"/>
  <c r="E116" s="1"/>
  <c r="I97" i="3"/>
  <c r="J97" s="1"/>
  <c r="L97" s="1"/>
  <c r="M97"/>
  <c r="O97" s="1"/>
  <c r="G97"/>
  <c r="D100" i="4"/>
  <c r="I96" i="3"/>
  <c r="J96" s="1"/>
  <c r="L96" s="1"/>
  <c r="M96"/>
  <c r="O96" s="1"/>
  <c r="G96"/>
  <c r="D99" i="4"/>
  <c r="M33" i="8"/>
  <c r="E33"/>
  <c r="G94" i="3"/>
  <c r="M94"/>
  <c r="O94" s="1"/>
  <c r="I94"/>
  <c r="J94" s="1"/>
  <c r="L94" s="1"/>
  <c r="D97" i="4"/>
  <c r="G28" i="6"/>
  <c r="J28" s="1"/>
  <c r="L28" s="1"/>
  <c r="I30"/>
  <c r="I29"/>
  <c r="J28" i="5"/>
  <c r="L28" s="1"/>
  <c r="I28"/>
  <c r="J42" i="6"/>
  <c r="L42" s="1"/>
  <c r="I42"/>
  <c r="I41"/>
  <c r="I40"/>
  <c r="J34" i="5"/>
  <c r="L34" s="1"/>
  <c r="I34"/>
  <c r="D135" i="2"/>
  <c r="D134"/>
  <c r="E37" i="6"/>
  <c r="G37" s="1"/>
  <c r="J37" s="1"/>
  <c r="I57" i="5"/>
  <c r="J57"/>
  <c r="L57" s="1"/>
  <c r="I69" i="6"/>
  <c r="J69"/>
  <c r="L69" s="1"/>
  <c r="J54" i="5"/>
  <c r="L54" s="1"/>
  <c r="D137" i="8"/>
  <c r="E137" s="1"/>
  <c r="I55" i="7"/>
  <c r="J55" s="1"/>
  <c r="G55"/>
  <c r="M55"/>
  <c r="O55" s="1"/>
  <c r="M118" i="3"/>
  <c r="G118"/>
  <c r="I118"/>
  <c r="J52" i="5"/>
  <c r="L52" s="1"/>
  <c r="I52"/>
  <c r="J64" i="6"/>
  <c r="L64" s="1"/>
  <c r="I64"/>
  <c r="D145" i="8"/>
  <c r="E145" s="1"/>
  <c r="G63" i="7"/>
  <c r="I63"/>
  <c r="J63" s="1"/>
  <c r="M63"/>
  <c r="O63" s="1"/>
  <c r="E62" i="8"/>
  <c r="M62"/>
  <c r="I125" i="3"/>
  <c r="J125" s="1"/>
  <c r="L125" s="1"/>
  <c r="G125"/>
  <c r="M125"/>
  <c r="O125" s="1"/>
  <c r="I134"/>
  <c r="G134"/>
  <c r="M134"/>
  <c r="E71" i="8"/>
  <c r="M71"/>
  <c r="D125" i="4"/>
  <c r="D141" i="8"/>
  <c r="E141" s="1"/>
  <c r="M59" i="7"/>
  <c r="O59" s="1"/>
  <c r="G59"/>
  <c r="I59"/>
  <c r="J59" s="1"/>
  <c r="G71" i="6"/>
  <c r="G16"/>
  <c r="J42" i="5"/>
  <c r="L42" s="1"/>
  <c r="I41"/>
  <c r="J41"/>
  <c r="L41" s="1"/>
  <c r="G52" i="6"/>
  <c r="I51"/>
  <c r="J51"/>
  <c r="L51" s="1"/>
  <c r="G45"/>
  <c r="J45" s="1"/>
  <c r="D130" i="8"/>
  <c r="E130" s="1"/>
  <c r="M48" i="7"/>
  <c r="O48" s="1"/>
  <c r="I48"/>
  <c r="J48" s="1"/>
  <c r="L48" s="1"/>
  <c r="G48"/>
  <c r="M111" i="3"/>
  <c r="O111" s="1"/>
  <c r="G111"/>
  <c r="I111"/>
  <c r="J111" s="1"/>
  <c r="L111" s="1"/>
  <c r="D112" i="4"/>
  <c r="M46" i="8"/>
  <c r="E46"/>
  <c r="D128"/>
  <c r="E128" s="1"/>
  <c r="J34" i="6"/>
  <c r="L34" s="1"/>
  <c r="I34"/>
  <c r="D112" i="8"/>
  <c r="E112" s="1"/>
  <c r="M30" i="7"/>
  <c r="G30"/>
  <c r="I30"/>
  <c r="G93" i="3"/>
  <c r="I93"/>
  <c r="M93"/>
  <c r="G29" i="7"/>
  <c r="M29"/>
  <c r="I29"/>
  <c r="E111" i="8"/>
  <c r="D110"/>
  <c r="E110" s="1"/>
  <c r="E28"/>
  <c r="M28"/>
  <c r="D94" i="4"/>
  <c r="D109" i="8"/>
  <c r="E109" s="1"/>
  <c r="M27" i="7"/>
  <c r="G27"/>
  <c r="I27"/>
  <c r="M90" i="3"/>
  <c r="I90"/>
  <c r="G90"/>
  <c r="M42" i="8"/>
  <c r="E42"/>
  <c r="D124"/>
  <c r="E124" s="1"/>
  <c r="M41"/>
  <c r="E41"/>
  <c r="D107" i="4"/>
  <c r="G40" i="7"/>
  <c r="M40"/>
  <c r="I40"/>
  <c r="D106" i="4"/>
  <c r="D122" i="8"/>
  <c r="E122" s="1"/>
  <c r="D103" i="4"/>
  <c r="E37" i="8"/>
  <c r="M37"/>
  <c r="M37" i="7"/>
  <c r="I37"/>
  <c r="G37"/>
  <c r="D120" i="8"/>
  <c r="E120" s="1"/>
  <c r="G38" i="7"/>
  <c r="I38"/>
  <c r="M38"/>
  <c r="E38" i="8"/>
  <c r="M38"/>
  <c r="I101" i="3"/>
  <c r="G101"/>
  <c r="M101"/>
  <c r="I210" i="10"/>
  <c r="J210"/>
  <c r="L210" s="1"/>
  <c r="I204"/>
  <c r="J204"/>
  <c r="L204" s="1"/>
  <c r="I129"/>
  <c r="J129"/>
  <c r="L129" s="1"/>
  <c r="I191"/>
  <c r="J191"/>
  <c r="L191" s="1"/>
  <c r="J199"/>
  <c r="L199" s="1"/>
  <c r="I199"/>
  <c r="J123"/>
  <c r="L123" s="1"/>
  <c r="I123"/>
  <c r="I198"/>
  <c r="J198"/>
  <c r="L198" s="1"/>
  <c r="I195"/>
  <c r="J195"/>
  <c r="L195" s="1"/>
  <c r="I118"/>
  <c r="J118"/>
  <c r="L118" s="1"/>
  <c r="J120"/>
  <c r="L120" s="1"/>
  <c r="I120"/>
  <c r="I194"/>
  <c r="J194"/>
  <c r="L194" s="1"/>
  <c r="I81"/>
  <c r="J81"/>
  <c r="G162" i="3"/>
  <c r="M162"/>
  <c r="I162"/>
  <c r="I110" i="10"/>
  <c r="J110"/>
  <c r="L110" s="1"/>
  <c r="G191" i="3"/>
  <c r="M191"/>
  <c r="O191" s="1"/>
  <c r="I191"/>
  <c r="J191" s="1"/>
  <c r="L191" s="1"/>
  <c r="J181" i="10"/>
  <c r="L181" s="1"/>
  <c r="I181"/>
  <c r="J91"/>
  <c r="L91" s="1"/>
  <c r="I91"/>
  <c r="J165"/>
  <c r="L165" s="1"/>
  <c r="I165"/>
  <c r="I164"/>
  <c r="J164"/>
  <c r="L164" s="1"/>
  <c r="J89"/>
  <c r="L89" s="1"/>
  <c r="I89"/>
  <c r="I88"/>
  <c r="J88"/>
  <c r="L88" s="1"/>
  <c r="J103"/>
  <c r="L103" s="1"/>
  <c r="I103"/>
  <c r="I178"/>
  <c r="J178"/>
  <c r="L178" s="1"/>
  <c r="J177"/>
  <c r="L177" s="1"/>
  <c r="I177"/>
  <c r="J101"/>
  <c r="L101" s="1"/>
  <c r="I101"/>
  <c r="J99"/>
  <c r="L99" s="1"/>
  <c r="M99" s="1"/>
  <c r="I99"/>
  <c r="I205"/>
  <c r="J205"/>
  <c r="L205" s="1"/>
  <c r="I127"/>
  <c r="J127"/>
  <c r="L127" s="1"/>
  <c r="J202"/>
  <c r="L202" s="1"/>
  <c r="I202"/>
  <c r="I125"/>
  <c r="J125"/>
  <c r="L125" s="1"/>
  <c r="I200"/>
  <c r="J200"/>
  <c r="L200" s="1"/>
  <c r="M205" i="3"/>
  <c r="G205"/>
  <c r="I205"/>
  <c r="G204"/>
  <c r="M204"/>
  <c r="O204" s="1"/>
  <c r="I204"/>
  <c r="J204" s="1"/>
  <c r="L204" s="1"/>
  <c r="G213"/>
  <c r="M213"/>
  <c r="I213"/>
  <c r="I201"/>
  <c r="M201"/>
  <c r="G201"/>
  <c r="I190" i="10"/>
  <c r="J190"/>
  <c r="L190" s="1"/>
  <c r="I189"/>
  <c r="J189"/>
  <c r="L189" s="1"/>
  <c r="J188"/>
  <c r="L188" s="1"/>
  <c r="I188"/>
  <c r="I187"/>
  <c r="J187"/>
  <c r="L187" s="1"/>
  <c r="I190" i="3"/>
  <c r="J190" s="1"/>
  <c r="L190" s="1"/>
  <c r="G190"/>
  <c r="M190"/>
  <c r="O190" s="1"/>
  <c r="M188"/>
  <c r="G188"/>
  <c r="I188"/>
  <c r="I180" i="10"/>
  <c r="J180"/>
  <c r="L180" s="1"/>
  <c r="J104"/>
  <c r="L104" s="1"/>
  <c r="I104"/>
  <c r="I179"/>
  <c r="J179"/>
  <c r="L179" s="1"/>
  <c r="I166"/>
  <c r="J166"/>
  <c r="L166" s="1"/>
  <c r="I94"/>
  <c r="J94"/>
  <c r="L94" s="1"/>
  <c r="J93"/>
  <c r="L93" s="1"/>
  <c r="I93"/>
  <c r="J92"/>
  <c r="L92" s="1"/>
  <c r="I92"/>
  <c r="M172" i="3"/>
  <c r="G172"/>
  <c r="I172"/>
  <c r="G180"/>
  <c r="M180"/>
  <c r="I180"/>
  <c r="F83"/>
  <c r="D277" i="1"/>
  <c r="D102" i="8"/>
  <c r="J309" i="1"/>
  <c r="J310"/>
  <c r="J59" i="6" l="1"/>
  <c r="M301" i="1"/>
  <c r="I715"/>
  <c r="L715" s="1"/>
  <c r="I787"/>
  <c r="L787" s="1"/>
  <c r="M787" s="1"/>
  <c r="M702"/>
  <c r="J52" i="6"/>
  <c r="J66"/>
  <c r="L66" s="1"/>
  <c r="I36" i="5"/>
  <c r="I59" i="6"/>
  <c r="I51" i="5"/>
  <c r="I46"/>
  <c r="D794" i="1"/>
  <c r="G794" s="1"/>
  <c r="M794" s="1"/>
  <c r="M709"/>
  <c r="I784"/>
  <c r="L784" s="1"/>
  <c r="M784" s="1"/>
  <c r="M699"/>
  <c r="I831"/>
  <c r="L831" s="1"/>
  <c r="M831" s="1"/>
  <c r="M746"/>
  <c r="J71" i="6"/>
  <c r="L71" s="1"/>
  <c r="L44"/>
  <c r="G277" i="1"/>
  <c r="D691" s="1"/>
  <c r="G691" s="1"/>
  <c r="D335"/>
  <c r="D338" s="1"/>
  <c r="D819"/>
  <c r="G819" s="1"/>
  <c r="J63" i="6"/>
  <c r="L63" s="1"/>
  <c r="M306" i="1"/>
  <c r="I720"/>
  <c r="L720" s="1"/>
  <c r="D801"/>
  <c r="L49" i="6"/>
  <c r="I803" i="1"/>
  <c r="L803" s="1"/>
  <c r="M803" s="1"/>
  <c r="M718"/>
  <c r="I804"/>
  <c r="L804" s="1"/>
  <c r="M804" s="1"/>
  <c r="M719"/>
  <c r="M88" i="10"/>
  <c r="L53" i="6"/>
  <c r="M20" i="7"/>
  <c r="I20"/>
  <c r="G20"/>
  <c r="E102" i="8"/>
  <c r="E103" i="4"/>
  <c r="E106"/>
  <c r="E112"/>
  <c r="J16" i="6"/>
  <c r="E97" i="4"/>
  <c r="F97"/>
  <c r="H97" s="1"/>
  <c r="E99"/>
  <c r="F99"/>
  <c r="H99" s="1"/>
  <c r="E115"/>
  <c r="F115"/>
  <c r="H115" s="1"/>
  <c r="J16" i="7"/>
  <c r="O16"/>
  <c r="L156" i="10"/>
  <c r="E104" i="4"/>
  <c r="E108"/>
  <c r="F108"/>
  <c r="H108" s="1"/>
  <c r="E93"/>
  <c r="E137"/>
  <c r="E129"/>
  <c r="E121"/>
  <c r="G136" i="2"/>
  <c r="E113" i="4"/>
  <c r="F113"/>
  <c r="H113" s="1"/>
  <c r="E111"/>
  <c r="M165" i="10"/>
  <c r="F42" i="8"/>
  <c r="F62"/>
  <c r="F43"/>
  <c r="F49"/>
  <c r="F21"/>
  <c r="F68"/>
  <c r="O68" s="1"/>
  <c r="F150" s="1"/>
  <c r="M90" i="10"/>
  <c r="F55" i="8"/>
  <c r="O55" s="1"/>
  <c r="F137" s="1"/>
  <c r="F44"/>
  <c r="F52"/>
  <c r="O52" s="1"/>
  <c r="F134" s="1"/>
  <c r="L309" i="1"/>
  <c r="D86" i="4"/>
  <c r="M83" i="3"/>
  <c r="I83"/>
  <c r="G83"/>
  <c r="M20" i="8"/>
  <c r="E20"/>
  <c r="G38" i="6"/>
  <c r="J38" s="1"/>
  <c r="L38" s="1"/>
  <c r="L81" i="10"/>
  <c r="E107" i="4"/>
  <c r="E94"/>
  <c r="E125"/>
  <c r="G134" i="2"/>
  <c r="G135"/>
  <c r="E100" i="4"/>
  <c r="F100"/>
  <c r="H100" s="1"/>
  <c r="E110"/>
  <c r="F110"/>
  <c r="H110" s="1"/>
  <c r="E118"/>
  <c r="E132"/>
  <c r="E135"/>
  <c r="E141"/>
  <c r="F141"/>
  <c r="H141" s="1"/>
  <c r="D441" i="1"/>
  <c r="E96" i="4"/>
  <c r="E114"/>
  <c r="F114"/>
  <c r="H114" s="1"/>
  <c r="E128"/>
  <c r="F128"/>
  <c r="H128" s="1"/>
  <c r="E98"/>
  <c r="E109"/>
  <c r="F109"/>
  <c r="H109" s="1"/>
  <c r="L20" i="5"/>
  <c r="L66" s="1"/>
  <c r="F85" s="1"/>
  <c r="F86" s="1"/>
  <c r="J66"/>
  <c r="E87" i="4"/>
  <c r="F87"/>
  <c r="H87" s="1"/>
  <c r="E91"/>
  <c r="E130"/>
  <c r="E134"/>
  <c r="F71" i="8"/>
  <c r="O71" s="1"/>
  <c r="F153" s="1"/>
  <c r="F33"/>
  <c r="F47"/>
  <c r="F64"/>
  <c r="O64" s="1"/>
  <c r="F146" s="1"/>
  <c r="F66"/>
  <c r="O66" s="1"/>
  <c r="F148" s="1"/>
  <c r="M163" i="10"/>
  <c r="F48" i="8"/>
  <c r="F59"/>
  <c r="O59" s="1"/>
  <c r="F141" s="1"/>
  <c r="F63"/>
  <c r="O63" s="1"/>
  <c r="F145" s="1"/>
  <c r="F31"/>
  <c r="F34"/>
  <c r="F19"/>
  <c r="O19" s="1"/>
  <c r="F101" s="1"/>
  <c r="F25"/>
  <c r="O25" s="1"/>
  <c r="F107" s="1"/>
  <c r="F69"/>
  <c r="O69" s="1"/>
  <c r="F151" s="1"/>
  <c r="F75"/>
  <c r="D20" i="2"/>
  <c r="F16" i="8"/>
  <c r="L52" i="6" l="1"/>
  <c r="I800" i="1"/>
  <c r="L800" s="1"/>
  <c r="M800" s="1"/>
  <c r="M715"/>
  <c r="D776"/>
  <c r="G776" s="1"/>
  <c r="M309"/>
  <c r="I723"/>
  <c r="G801"/>
  <c r="I805"/>
  <c r="L805" s="1"/>
  <c r="M805" s="1"/>
  <c r="M720"/>
  <c r="G20" i="2"/>
  <c r="H31" i="8"/>
  <c r="O31"/>
  <c r="F113" s="1"/>
  <c r="H113" s="1"/>
  <c r="H47"/>
  <c r="O47"/>
  <c r="F129" s="1"/>
  <c r="H129" s="1"/>
  <c r="G441" i="1"/>
  <c r="H44" i="8"/>
  <c r="O44"/>
  <c r="F126" s="1"/>
  <c r="H126" s="1"/>
  <c r="O21"/>
  <c r="F103" s="1"/>
  <c r="H103" s="1"/>
  <c r="H21"/>
  <c r="O49"/>
  <c r="F131" s="1"/>
  <c r="H131" s="1"/>
  <c r="H49"/>
  <c r="O16"/>
  <c r="E20" i="6"/>
  <c r="O75" i="8"/>
  <c r="F157" s="1"/>
  <c r="H157" s="1"/>
  <c r="H75"/>
  <c r="O34"/>
  <c r="F116" s="1"/>
  <c r="H116" s="1"/>
  <c r="H34"/>
  <c r="H48"/>
  <c r="O48"/>
  <c r="F130" s="1"/>
  <c r="H130" s="1"/>
  <c r="H33"/>
  <c r="O33"/>
  <c r="F115" s="1"/>
  <c r="H115" s="1"/>
  <c r="E86" i="4"/>
  <c r="H43" i="8"/>
  <c r="O43"/>
  <c r="F125" s="1"/>
  <c r="H125" s="1"/>
  <c r="O62"/>
  <c r="F144" s="1"/>
  <c r="H144" s="1"/>
  <c r="H62"/>
  <c r="O42"/>
  <c r="F124" s="1"/>
  <c r="H124" s="1"/>
  <c r="H42"/>
  <c r="G20" i="6" l="1"/>
  <c r="J20" s="1"/>
  <c r="L20" s="1"/>
  <c r="F98" i="8"/>
  <c r="D525" i="1"/>
  <c r="D117" i="2"/>
  <c r="G525" i="1" l="1"/>
  <c r="D608"/>
  <c r="G117" i="2"/>
  <c r="G608" i="1" l="1"/>
  <c r="I318" l="1"/>
  <c r="I317" l="1"/>
  <c r="E275" l="1"/>
  <c r="E337" l="1"/>
  <c r="F275"/>
  <c r="G18" i="6" l="1"/>
  <c r="F335" i="1"/>
  <c r="F337"/>
  <c r="G337" s="1"/>
  <c r="G275"/>
  <c r="M337" l="1"/>
  <c r="D751"/>
  <c r="G751" s="1"/>
  <c r="M275"/>
  <c r="D689"/>
  <c r="G689" s="1"/>
  <c r="F338"/>
  <c r="D774" l="1"/>
  <c r="G774" s="1"/>
  <c r="M774" s="1"/>
  <c r="M689"/>
  <c r="D836"/>
  <c r="G836" s="1"/>
  <c r="M836" s="1"/>
  <c r="M751"/>
  <c r="L366" l="1"/>
  <c r="H27" i="7" l="1"/>
  <c r="I448" i="1"/>
  <c r="L448" s="1"/>
  <c r="M366"/>
  <c r="J27" i="7" l="1"/>
  <c r="L27" s="1"/>
  <c r="O27"/>
  <c r="F27" i="8"/>
  <c r="I532" i="1"/>
  <c r="M448"/>
  <c r="I27" i="2"/>
  <c r="L27" s="1"/>
  <c r="D479" l="1"/>
  <c r="H27" i="8"/>
  <c r="O27"/>
  <c r="F109" s="1"/>
  <c r="H109" s="1"/>
  <c r="I124" i="2"/>
  <c r="M27"/>
  <c r="L532" i="1"/>
  <c r="M532" s="1"/>
  <c r="I615"/>
  <c r="L615" s="1"/>
  <c r="M615" s="1"/>
  <c r="I479" i="2" l="1"/>
  <c r="G479"/>
  <c r="D568"/>
  <c r="G568" s="1"/>
  <c r="C90" i="3"/>
  <c r="H90" s="1"/>
  <c r="C169"/>
  <c r="H169" s="1"/>
  <c r="I210" i="2"/>
  <c r="L124"/>
  <c r="M124" s="1"/>
  <c r="D210"/>
  <c r="L479" l="1"/>
  <c r="I568"/>
  <c r="L568" s="1"/>
  <c r="M568" s="1"/>
  <c r="M479"/>
  <c r="J169" i="3"/>
  <c r="L169" s="1"/>
  <c r="O169"/>
  <c r="J90"/>
  <c r="L90" s="1"/>
  <c r="O90"/>
  <c r="F93" i="4"/>
  <c r="H93" s="1"/>
  <c r="D382" i="2"/>
  <c r="G382" s="1"/>
  <c r="G210"/>
  <c r="L210"/>
  <c r="I382"/>
  <c r="L382" s="1"/>
  <c r="M210" l="1"/>
  <c r="M382"/>
  <c r="K74" l="1"/>
  <c r="F662" i="1" l="1"/>
  <c r="F74" i="2"/>
  <c r="L399" i="1" l="1"/>
  <c r="I481" l="1"/>
  <c r="M399"/>
  <c r="H60" i="7"/>
  <c r="F60" i="8" l="1"/>
  <c r="O60" s="1"/>
  <c r="F142" s="1"/>
  <c r="H61" i="7"/>
  <c r="J60"/>
  <c r="L60" s="1"/>
  <c r="O60"/>
  <c r="I60" i="2"/>
  <c r="M109" i="9" l="1"/>
  <c r="M107" l="1"/>
  <c r="J46" i="6"/>
  <c r="I46"/>
  <c r="I182" i="10"/>
  <c r="J182"/>
  <c r="I107"/>
  <c r="J107"/>
  <c r="J47" i="6" l="1"/>
  <c r="L47" s="1"/>
  <c r="M108" i="9"/>
  <c r="I47" i="6"/>
  <c r="I183" i="10"/>
  <c r="J183"/>
  <c r="L183" s="1"/>
  <c r="L107"/>
  <c r="L182"/>
  <c r="I108"/>
  <c r="J108"/>
  <c r="L108" s="1"/>
  <c r="I48" i="6" l="1"/>
  <c r="I109" i="10"/>
  <c r="J109"/>
  <c r="L109" s="1"/>
  <c r="L139" s="1"/>
  <c r="I184"/>
  <c r="J184"/>
  <c r="J48" i="6" l="1"/>
  <c r="L48" s="1"/>
  <c r="L184" i="10"/>
  <c r="L214" s="1"/>
  <c r="J214"/>
  <c r="J139"/>
  <c r="L367" i="1" l="1"/>
  <c r="I449" l="1"/>
  <c r="L449" s="1"/>
  <c r="M367"/>
  <c r="I533" l="1"/>
  <c r="M449"/>
  <c r="H28" i="7"/>
  <c r="I616" i="1" l="1"/>
  <c r="L616" s="1"/>
  <c r="M616" s="1"/>
  <c r="L533"/>
  <c r="M533" s="1"/>
  <c r="F28" i="8"/>
  <c r="J28" i="7"/>
  <c r="L28" s="1"/>
  <c r="O28"/>
  <c r="I28" i="2"/>
  <c r="L28" s="1"/>
  <c r="D480" l="1"/>
  <c r="H28" i="8"/>
  <c r="O28"/>
  <c r="F110" s="1"/>
  <c r="H110" s="1"/>
  <c r="I125" i="2"/>
  <c r="M28"/>
  <c r="I480" l="1"/>
  <c r="G480"/>
  <c r="D569"/>
  <c r="G569" s="1"/>
  <c r="C91" i="3"/>
  <c r="H91" s="1"/>
  <c r="C170"/>
  <c r="H170" s="1"/>
  <c r="L125" i="2"/>
  <c r="M125" s="1"/>
  <c r="I211"/>
  <c r="D211"/>
  <c r="L480" l="1"/>
  <c r="M480" s="1"/>
  <c r="I569"/>
  <c r="L569" s="1"/>
  <c r="M569" s="1"/>
  <c r="I383"/>
  <c r="L383" s="1"/>
  <c r="L211"/>
  <c r="J170" i="3"/>
  <c r="L170" s="1"/>
  <c r="O170"/>
  <c r="J91"/>
  <c r="L91" s="1"/>
  <c r="O91"/>
  <c r="F94" i="4"/>
  <c r="H94" s="1"/>
  <c r="G211" i="2"/>
  <c r="D383"/>
  <c r="G383" s="1"/>
  <c r="M383" l="1"/>
  <c r="M211"/>
  <c r="L282" i="1" l="1"/>
  <c r="L25" i="6"/>
  <c r="M282" i="1" l="1"/>
  <c r="I696"/>
  <c r="L696" s="1"/>
  <c r="J364"/>
  <c r="I781" l="1"/>
  <c r="L781" s="1"/>
  <c r="M781" s="1"/>
  <c r="M696"/>
  <c r="J25" i="2"/>
  <c r="K88" i="3"/>
  <c r="L25" i="7"/>
  <c r="L364" i="1"/>
  <c r="I446" l="1"/>
  <c r="M364"/>
  <c r="J122" i="2"/>
  <c r="J208" s="1"/>
  <c r="J380" s="1"/>
  <c r="J446" i="1" l="1"/>
  <c r="H25" i="8" s="1"/>
  <c r="G91" i="4"/>
  <c r="I25" i="2"/>
  <c r="K25"/>
  <c r="L25" l="1"/>
  <c r="L446" i="1"/>
  <c r="I530" l="1"/>
  <c r="M446"/>
  <c r="C88" i="3"/>
  <c r="H88" s="1"/>
  <c r="C167"/>
  <c r="H167" s="1"/>
  <c r="I122" i="2"/>
  <c r="M25"/>
  <c r="F91" i="4" l="1"/>
  <c r="H91" s="1"/>
  <c r="J530" i="1"/>
  <c r="G107" i="8" s="1"/>
  <c r="H107" s="1"/>
  <c r="I208" i="2"/>
  <c r="D208"/>
  <c r="I613" i="1"/>
  <c r="K122" i="2"/>
  <c r="K208" s="1"/>
  <c r="K380" s="1"/>
  <c r="K167" i="3"/>
  <c r="J613" i="1"/>
  <c r="J167" i="3"/>
  <c r="O167"/>
  <c r="J88"/>
  <c r="L88" s="1"/>
  <c r="O88"/>
  <c r="L122" i="2" l="1"/>
  <c r="M122" s="1"/>
  <c r="L167" i="3"/>
  <c r="G208" i="2"/>
  <c r="D380"/>
  <c r="G380" s="1"/>
  <c r="I380"/>
  <c r="L380" s="1"/>
  <c r="L208"/>
  <c r="L530" i="1"/>
  <c r="M530" s="1"/>
  <c r="K613"/>
  <c r="L613" s="1"/>
  <c r="M613" s="1"/>
  <c r="M208" i="2" l="1"/>
  <c r="M380"/>
  <c r="J820" i="1" l="1"/>
  <c r="K651"/>
  <c r="J734" l="1"/>
  <c r="L734" s="1"/>
  <c r="J735"/>
  <c r="L735" s="1"/>
  <c r="F63" i="2"/>
  <c r="G63" s="1"/>
  <c r="J819" i="1"/>
  <c r="I819" l="1"/>
  <c r="L819" s="1"/>
  <c r="M819" s="1"/>
  <c r="M734"/>
  <c r="I820"/>
  <c r="L820" s="1"/>
  <c r="M820" s="1"/>
  <c r="M735"/>
  <c r="F160" i="2"/>
  <c r="F246" s="1"/>
  <c r="F418" s="1"/>
  <c r="D160"/>
  <c r="J403" i="1"/>
  <c r="F515" i="2" l="1"/>
  <c r="F604" s="1"/>
  <c r="L64" i="7"/>
  <c r="L403" i="1"/>
  <c r="F651"/>
  <c r="G651" s="1"/>
  <c r="G160" i="2"/>
  <c r="J402" i="1"/>
  <c r="J64" i="2" l="1"/>
  <c r="K127" i="3"/>
  <c r="M403" i="1"/>
  <c r="I485"/>
  <c r="L63" i="7"/>
  <c r="L402" i="1"/>
  <c r="I484" l="1"/>
  <c r="M402"/>
  <c r="J485"/>
  <c r="H64" i="8" s="1"/>
  <c r="I64" i="2"/>
  <c r="L64" s="1"/>
  <c r="D516" l="1"/>
  <c r="J63"/>
  <c r="K126" i="3"/>
  <c r="I161" i="2"/>
  <c r="M64"/>
  <c r="L485" i="1"/>
  <c r="I63" i="2"/>
  <c r="J161"/>
  <c r="J247" s="1"/>
  <c r="J419" s="1"/>
  <c r="J516" l="1"/>
  <c r="J605" s="1"/>
  <c r="I516"/>
  <c r="G516"/>
  <c r="D605"/>
  <c r="G605" s="1"/>
  <c r="C127" i="3"/>
  <c r="H127" s="1"/>
  <c r="K206"/>
  <c r="J652" i="1"/>
  <c r="C206" i="3"/>
  <c r="H206" s="1"/>
  <c r="J484" i="1"/>
  <c r="J569"/>
  <c r="G146" i="8" s="1"/>
  <c r="H146" s="1"/>
  <c r="I569" i="1"/>
  <c r="M485"/>
  <c r="I247" i="2"/>
  <c r="L161"/>
  <c r="M161" s="1"/>
  <c r="D247"/>
  <c r="G130" i="4"/>
  <c r="L516" i="2" l="1"/>
  <c r="M516" s="1"/>
  <c r="I605"/>
  <c r="L605" s="1"/>
  <c r="M605" s="1"/>
  <c r="D515"/>
  <c r="H63" i="8"/>
  <c r="L484" i="1"/>
  <c r="K63" i="2"/>
  <c r="L63" s="1"/>
  <c r="F130" i="4"/>
  <c r="H130" s="1"/>
  <c r="D419" i="2"/>
  <c r="G419" s="1"/>
  <c r="G247"/>
  <c r="L247"/>
  <c r="I419"/>
  <c r="L419" s="1"/>
  <c r="L569" i="1"/>
  <c r="M569" s="1"/>
  <c r="I652"/>
  <c r="L652" s="1"/>
  <c r="M652" s="1"/>
  <c r="J206" i="3"/>
  <c r="L206" s="1"/>
  <c r="O206"/>
  <c r="J127"/>
  <c r="L127" s="1"/>
  <c r="O127"/>
  <c r="J160" i="2"/>
  <c r="J246" s="1"/>
  <c r="J418" s="1"/>
  <c r="G515" l="1"/>
  <c r="D604"/>
  <c r="G604" s="1"/>
  <c r="I515"/>
  <c r="J515"/>
  <c r="J604" s="1"/>
  <c r="K160"/>
  <c r="K246" s="1"/>
  <c r="K418" s="1"/>
  <c r="C205" i="3"/>
  <c r="H205" s="1"/>
  <c r="K205"/>
  <c r="J651" i="1"/>
  <c r="C126" i="3"/>
  <c r="H126" s="1"/>
  <c r="M247" i="2"/>
  <c r="M419"/>
  <c r="J568" i="1"/>
  <c r="G145" i="8" s="1"/>
  <c r="H145" s="1"/>
  <c r="I160" i="2"/>
  <c r="M63"/>
  <c r="I568" i="1"/>
  <c r="M484"/>
  <c r="L515" i="2" l="1"/>
  <c r="M515" s="1"/>
  <c r="I604"/>
  <c r="L604" s="1"/>
  <c r="M604" s="1"/>
  <c r="J126" i="3"/>
  <c r="L126" s="1"/>
  <c r="O126"/>
  <c r="G129" i="4"/>
  <c r="L568" i="1"/>
  <c r="M568" s="1"/>
  <c r="I651"/>
  <c r="L651" s="1"/>
  <c r="M651" s="1"/>
  <c r="L160" i="2"/>
  <c r="M160" s="1"/>
  <c r="I246"/>
  <c r="D246"/>
  <c r="J205" i="3"/>
  <c r="L205" s="1"/>
  <c r="O205"/>
  <c r="I418" i="2" l="1"/>
  <c r="L418" s="1"/>
  <c r="L246"/>
  <c r="F129" i="4"/>
  <c r="H129" s="1"/>
  <c r="D418" i="2"/>
  <c r="G418" s="1"/>
  <c r="G246"/>
  <c r="M246" s="1"/>
  <c r="M418" l="1"/>
  <c r="E126"/>
  <c r="E481" s="1"/>
  <c r="E534" i="1"/>
  <c r="E570" i="2" l="1"/>
  <c r="G481"/>
  <c r="M481" s="1"/>
  <c r="E212"/>
  <c r="C111" i="8"/>
  <c r="E617" i="1"/>
  <c r="C95" i="4"/>
  <c r="G570" i="2" l="1"/>
  <c r="M570" s="1"/>
  <c r="E384"/>
  <c r="D171" i="3"/>
  <c r="M171" l="1"/>
  <c r="I171"/>
  <c r="J450" i="1" l="1"/>
  <c r="E29" i="2"/>
  <c r="E450" i="1"/>
  <c r="J126" i="2"/>
  <c r="J212" s="1"/>
  <c r="J384" s="1"/>
  <c r="K617" i="1"/>
  <c r="K171" i="3" l="1"/>
  <c r="J617" i="1"/>
  <c r="J534"/>
  <c r="G111" i="8" s="1"/>
  <c r="G95" i="4"/>
  <c r="D92" i="3"/>
  <c r="M92" l="1"/>
  <c r="I92"/>
  <c r="M29" i="8"/>
  <c r="L286" i="1" l="1"/>
  <c r="J368"/>
  <c r="M286" l="1"/>
  <c r="I700"/>
  <c r="L700" s="1"/>
  <c r="J29" i="2"/>
  <c r="K92" i="3"/>
  <c r="F29" i="2"/>
  <c r="K29"/>
  <c r="I785" i="1" l="1"/>
  <c r="L785" s="1"/>
  <c r="M785" s="1"/>
  <c r="M700"/>
  <c r="F126" i="2"/>
  <c r="F212" l="1"/>
  <c r="K126"/>
  <c r="K212" s="1"/>
  <c r="K384" s="1"/>
  <c r="F617" i="1"/>
  <c r="F384" i="2" l="1"/>
  <c r="J776" i="1" l="1"/>
  <c r="J775"/>
  <c r="J724" l="1"/>
  <c r="J691"/>
  <c r="J808"/>
  <c r="J690" l="1"/>
  <c r="L690" s="1"/>
  <c r="J723"/>
  <c r="L723" s="1"/>
  <c r="I775" l="1"/>
  <c r="L775" s="1"/>
  <c r="M775" s="1"/>
  <c r="M690"/>
  <c r="I808"/>
  <c r="L808" s="1"/>
  <c r="M808" s="1"/>
  <c r="M723"/>
  <c r="J809" l="1"/>
  <c r="H53" i="7" l="1"/>
  <c r="H20"/>
  <c r="I277" i="1"/>
  <c r="L277" s="1"/>
  <c r="J359"/>
  <c r="M277" l="1"/>
  <c r="I691"/>
  <c r="L691" s="1"/>
  <c r="I310"/>
  <c r="L310" s="1"/>
  <c r="J20" i="7"/>
  <c r="O20"/>
  <c r="F53" i="8"/>
  <c r="O53" s="1"/>
  <c r="F135" s="1"/>
  <c r="J53" i="7"/>
  <c r="O53"/>
  <c r="L359" i="1"/>
  <c r="F20" i="8"/>
  <c r="K20" i="2"/>
  <c r="M310" i="1" l="1"/>
  <c r="I724"/>
  <c r="L724" s="1"/>
  <c r="I776"/>
  <c r="L776" s="1"/>
  <c r="M776" s="1"/>
  <c r="M691"/>
  <c r="I441"/>
  <c r="M359"/>
  <c r="O20" i="8"/>
  <c r="L20" i="7"/>
  <c r="J358" i="1"/>
  <c r="I809" l="1"/>
  <c r="L809" s="1"/>
  <c r="M809" s="1"/>
  <c r="M724"/>
  <c r="J20" i="2"/>
  <c r="K83" i="3"/>
  <c r="L19" i="7"/>
  <c r="L358" i="1"/>
  <c r="J441"/>
  <c r="H20" i="8" s="1"/>
  <c r="F102"/>
  <c r="J474" i="1"/>
  <c r="H53" i="8" s="1"/>
  <c r="I20" i="2"/>
  <c r="L20" s="1"/>
  <c r="J150"/>
  <c r="J236" s="1"/>
  <c r="J408" s="1"/>
  <c r="L441" i="1" l="1"/>
  <c r="K608"/>
  <c r="F472" i="2"/>
  <c r="F561" s="1"/>
  <c r="J505"/>
  <c r="J594" s="1"/>
  <c r="D472"/>
  <c r="K117"/>
  <c r="K203" s="1"/>
  <c r="K375" s="1"/>
  <c r="J558" i="1"/>
  <c r="G135" i="8" s="1"/>
  <c r="H135" s="1"/>
  <c r="I117" i="2"/>
  <c r="M20"/>
  <c r="M358" i="1"/>
  <c r="I440"/>
  <c r="J440"/>
  <c r="H19" i="8" s="1"/>
  <c r="K195" i="3"/>
  <c r="J641" i="1"/>
  <c r="I525"/>
  <c r="M441"/>
  <c r="G119" i="4"/>
  <c r="J117" i="2"/>
  <c r="J203" s="1"/>
  <c r="J375" s="1"/>
  <c r="I472" l="1"/>
  <c r="G472"/>
  <c r="D561"/>
  <c r="G561" s="1"/>
  <c r="C162" i="3"/>
  <c r="H162" s="1"/>
  <c r="I608" i="1"/>
  <c r="L117" i="2"/>
  <c r="M117" s="1"/>
  <c r="I203"/>
  <c r="D203"/>
  <c r="L440" i="1"/>
  <c r="C83" i="3"/>
  <c r="H83" s="1"/>
  <c r="G86" i="4"/>
  <c r="I19" i="2"/>
  <c r="J116"/>
  <c r="J202" s="1"/>
  <c r="J374" s="1"/>
  <c r="J472" l="1"/>
  <c r="J561" s="1"/>
  <c r="K607" i="1"/>
  <c r="F471" i="2"/>
  <c r="F560" s="1"/>
  <c r="D471"/>
  <c r="I561"/>
  <c r="L561" s="1"/>
  <c r="M561" s="1"/>
  <c r="J525" i="1"/>
  <c r="J83" i="3"/>
  <c r="L83" s="1"/>
  <c r="O83"/>
  <c r="L203" i="2"/>
  <c r="I375"/>
  <c r="L375" s="1"/>
  <c r="J162" i="3"/>
  <c r="O162"/>
  <c r="F86" i="4"/>
  <c r="H86" s="1"/>
  <c r="K162" i="3"/>
  <c r="J608" i="1"/>
  <c r="L608" s="1"/>
  <c r="M608" s="1"/>
  <c r="G203" i="2"/>
  <c r="D375"/>
  <c r="G375" s="1"/>
  <c r="M440" i="1"/>
  <c r="I524"/>
  <c r="G85" i="4"/>
  <c r="L472" i="2" l="1"/>
  <c r="M472" s="1"/>
  <c r="J471"/>
  <c r="J560" s="1"/>
  <c r="I471"/>
  <c r="G471"/>
  <c r="D560"/>
  <c r="G560" s="1"/>
  <c r="J524" i="1"/>
  <c r="G101" i="8" s="1"/>
  <c r="H101" s="1"/>
  <c r="K161" i="3"/>
  <c r="J607" i="1"/>
  <c r="L607" s="1"/>
  <c r="M607" s="1"/>
  <c r="C161" i="3"/>
  <c r="H161" s="1"/>
  <c r="I607" i="1"/>
  <c r="L524"/>
  <c r="M524" s="1"/>
  <c r="L162" i="3"/>
  <c r="M203" i="2"/>
  <c r="G102" i="8"/>
  <c r="H102" s="1"/>
  <c r="L525" i="1"/>
  <c r="M525" s="1"/>
  <c r="M375" i="2"/>
  <c r="L471" l="1"/>
  <c r="M471" s="1"/>
  <c r="I560"/>
  <c r="L560" s="1"/>
  <c r="M560" s="1"/>
  <c r="J161" i="3"/>
  <c r="L161" s="1"/>
  <c r="O161"/>
  <c r="J391" i="1" l="1"/>
  <c r="L52" i="7" l="1"/>
  <c r="L391" i="1"/>
  <c r="I473" l="1"/>
  <c r="M391"/>
  <c r="I52" i="2" l="1"/>
  <c r="J473" i="1" l="1"/>
  <c r="J149" i="2"/>
  <c r="J235" s="1"/>
  <c r="J407" s="1"/>
  <c r="D504" l="1"/>
  <c r="J504"/>
  <c r="J593" s="1"/>
  <c r="J557" i="1"/>
  <c r="G134" i="8" s="1"/>
  <c r="H134" s="1"/>
  <c r="H52"/>
  <c r="L473" i="1"/>
  <c r="K194" i="3"/>
  <c r="J640" i="1"/>
  <c r="G118" i="4"/>
  <c r="J392" i="1"/>
  <c r="G504" i="2" l="1"/>
  <c r="D593"/>
  <c r="G593" s="1"/>
  <c r="I504"/>
  <c r="L53" i="7"/>
  <c r="L392" i="1"/>
  <c r="I557"/>
  <c r="M473"/>
  <c r="C194" i="3"/>
  <c r="H194" s="1"/>
  <c r="L504" i="2" l="1"/>
  <c r="M504" s="1"/>
  <c r="I593"/>
  <c r="L593" s="1"/>
  <c r="M593" s="1"/>
  <c r="I640" i="1"/>
  <c r="L640" s="1"/>
  <c r="M640" s="1"/>
  <c r="L557"/>
  <c r="M557" s="1"/>
  <c r="J194" i="3"/>
  <c r="L194" s="1"/>
  <c r="O194"/>
  <c r="I474" i="1"/>
  <c r="L474" s="1"/>
  <c r="M392"/>
  <c r="I558" l="1"/>
  <c r="M474"/>
  <c r="I53" i="2"/>
  <c r="D505" l="1"/>
  <c r="L558" i="1"/>
  <c r="M558" s="1"/>
  <c r="I641"/>
  <c r="L641" s="1"/>
  <c r="M641" s="1"/>
  <c r="I505" i="2" l="1"/>
  <c r="G505"/>
  <c r="D594"/>
  <c r="G594" s="1"/>
  <c r="J53"/>
  <c r="K116" i="3"/>
  <c r="C195"/>
  <c r="H195" s="1"/>
  <c r="L505" i="2" l="1"/>
  <c r="M505" s="1"/>
  <c r="I594"/>
  <c r="L594" s="1"/>
  <c r="M594" s="1"/>
  <c r="J52"/>
  <c r="K115" i="3"/>
  <c r="K53" i="2"/>
  <c r="L53" s="1"/>
  <c r="J19"/>
  <c r="K82" i="3"/>
  <c r="J195"/>
  <c r="L195" s="1"/>
  <c r="O195"/>
  <c r="K19" i="2" l="1"/>
  <c r="L19" s="1"/>
  <c r="K150"/>
  <c r="K236" s="1"/>
  <c r="K408" s="1"/>
  <c r="I150"/>
  <c r="M53"/>
  <c r="K52"/>
  <c r="L52" s="1"/>
  <c r="C116" i="3"/>
  <c r="H116" s="1"/>
  <c r="K149" i="2" l="1"/>
  <c r="K235" s="1"/>
  <c r="K407" s="1"/>
  <c r="J116" i="3"/>
  <c r="L116" s="1"/>
  <c r="O116"/>
  <c r="I149" i="2"/>
  <c r="M52"/>
  <c r="I116"/>
  <c r="M19"/>
  <c r="K116"/>
  <c r="K202" s="1"/>
  <c r="K374" s="1"/>
  <c r="C115" i="3"/>
  <c r="I236" i="2"/>
  <c r="L150"/>
  <c r="M150" s="1"/>
  <c r="D236"/>
  <c r="C82" i="3"/>
  <c r="H82" s="1"/>
  <c r="J82" l="1"/>
  <c r="L82" s="1"/>
  <c r="O82"/>
  <c r="G236" i="2"/>
  <c r="D408"/>
  <c r="G408" s="1"/>
  <c r="L236"/>
  <c r="I408"/>
  <c r="L408" s="1"/>
  <c r="E115" i="3"/>
  <c r="H115" s="1"/>
  <c r="F119" i="4"/>
  <c r="H119" s="1"/>
  <c r="I202" i="2"/>
  <c r="L116"/>
  <c r="M116" s="1"/>
  <c r="D202"/>
  <c r="L149"/>
  <c r="M149" s="1"/>
  <c r="I235"/>
  <c r="D235"/>
  <c r="F85" i="4" l="1"/>
  <c r="H85" s="1"/>
  <c r="D407" i="2"/>
  <c r="G407" s="1"/>
  <c r="G235"/>
  <c r="J115" i="3"/>
  <c r="L115" s="1"/>
  <c r="O115"/>
  <c r="I407" i="2"/>
  <c r="L407" s="1"/>
  <c r="L235"/>
  <c r="G202"/>
  <c r="D374"/>
  <c r="G374" s="1"/>
  <c r="L202"/>
  <c r="I374"/>
  <c r="L374" s="1"/>
  <c r="M408"/>
  <c r="M236"/>
  <c r="M202" l="1"/>
  <c r="M407"/>
  <c r="F118" i="4"/>
  <c r="H118" s="1"/>
  <c r="M374" i="2"/>
  <c r="M235"/>
  <c r="F40" l="1"/>
  <c r="F137" l="1"/>
  <c r="F223" s="1"/>
  <c r="F395" s="1"/>
  <c r="F628" i="1"/>
  <c r="L375" l="1"/>
  <c r="I457" s="1"/>
  <c r="L457" s="1"/>
  <c r="I541" s="1"/>
  <c r="G380"/>
  <c r="G375"/>
  <c r="D462" l="1"/>
  <c r="G462" s="1"/>
  <c r="I624"/>
  <c r="L624" s="1"/>
  <c r="L541"/>
  <c r="G379"/>
  <c r="H36" i="7"/>
  <c r="I36" i="2"/>
  <c r="L36" s="1"/>
  <c r="I133" s="1"/>
  <c r="M375" i="1"/>
  <c r="D457"/>
  <c r="G457" s="1"/>
  <c r="F36" i="8" l="1"/>
  <c r="D546" i="1"/>
  <c r="L298"/>
  <c r="M457"/>
  <c r="D541"/>
  <c r="L133" i="2"/>
  <c r="I219"/>
  <c r="J36" i="7"/>
  <c r="L36" s="1"/>
  <c r="O36"/>
  <c r="D461" i="1"/>
  <c r="G461" s="1"/>
  <c r="D36" i="2"/>
  <c r="G36" s="1"/>
  <c r="M298" i="1" l="1"/>
  <c r="I712"/>
  <c r="L712" s="1"/>
  <c r="L297"/>
  <c r="H40" i="7"/>
  <c r="E36" i="6"/>
  <c r="G36" s="1"/>
  <c r="J36" s="1"/>
  <c r="L36" s="1"/>
  <c r="E41"/>
  <c r="G41" s="1"/>
  <c r="J41" s="1"/>
  <c r="L41" s="1"/>
  <c r="H41" i="7"/>
  <c r="D545" i="1"/>
  <c r="D629"/>
  <c r="G629" s="1"/>
  <c r="G546"/>
  <c r="D41" i="2"/>
  <c r="G41" s="1"/>
  <c r="M36"/>
  <c r="D133"/>
  <c r="I391"/>
  <c r="L391" s="1"/>
  <c r="L219"/>
  <c r="D624" i="1"/>
  <c r="G624" s="1"/>
  <c r="M624" s="1"/>
  <c r="G541"/>
  <c r="M541" s="1"/>
  <c r="H36" i="8"/>
  <c r="O36"/>
  <c r="F118" s="1"/>
  <c r="H118" s="1"/>
  <c r="D40" i="2"/>
  <c r="G40" s="1"/>
  <c r="J379" i="1"/>
  <c r="J380"/>
  <c r="I797" l="1"/>
  <c r="L797" s="1"/>
  <c r="M797" s="1"/>
  <c r="M712"/>
  <c r="M297"/>
  <c r="I711"/>
  <c r="L711" s="1"/>
  <c r="F41" i="8"/>
  <c r="O41" s="1"/>
  <c r="F123" s="1"/>
  <c r="C178" i="3"/>
  <c r="H178" s="1"/>
  <c r="E40" i="6"/>
  <c r="G40" s="1"/>
  <c r="J40" s="1"/>
  <c r="L40" s="1"/>
  <c r="K182" i="3"/>
  <c r="J628" i="1"/>
  <c r="D628"/>
  <c r="G628" s="1"/>
  <c r="G545"/>
  <c r="L379"/>
  <c r="D137" i="2"/>
  <c r="F40" i="8"/>
  <c r="C99" i="3"/>
  <c r="H99" s="1"/>
  <c r="J545" i="1"/>
  <c r="G122" i="8" s="1"/>
  <c r="D219" i="2"/>
  <c r="G133"/>
  <c r="M133" s="1"/>
  <c r="D138"/>
  <c r="J41" i="7"/>
  <c r="L41" s="1"/>
  <c r="O41"/>
  <c r="J40"/>
  <c r="L40" s="1"/>
  <c r="O40"/>
  <c r="L380" i="1"/>
  <c r="I796" l="1"/>
  <c r="L796" s="1"/>
  <c r="M796" s="1"/>
  <c r="M711"/>
  <c r="F102" i="4"/>
  <c r="H102" s="1"/>
  <c r="I462" i="1"/>
  <c r="M380"/>
  <c r="G138" i="2"/>
  <c r="G219"/>
  <c r="M219" s="1"/>
  <c r="D391"/>
  <c r="G391" s="1"/>
  <c r="M391" s="1"/>
  <c r="G137"/>
  <c r="I461" i="1"/>
  <c r="M379"/>
  <c r="J461"/>
  <c r="H40" i="8" s="1"/>
  <c r="J99" i="3"/>
  <c r="L99" s="1"/>
  <c r="O99"/>
  <c r="O40" i="8"/>
  <c r="F122" s="1"/>
  <c r="H122" s="1"/>
  <c r="J178" i="3"/>
  <c r="L178" s="1"/>
  <c r="O178"/>
  <c r="J462" i="1" l="1"/>
  <c r="H41" i="8" s="1"/>
  <c r="K103" i="3"/>
  <c r="J40" i="2"/>
  <c r="J546" i="1"/>
  <c r="G123" i="8" s="1"/>
  <c r="H123" s="1"/>
  <c r="L461" i="1"/>
  <c r="K183" i="3"/>
  <c r="J629" i="1"/>
  <c r="I41" i="2"/>
  <c r="I40"/>
  <c r="K40"/>
  <c r="J138"/>
  <c r="J224" s="1"/>
  <c r="J396" s="1"/>
  <c r="L40" l="1"/>
  <c r="L462" i="1"/>
  <c r="K104" i="3"/>
  <c r="J41" i="2"/>
  <c r="I545" i="1"/>
  <c r="M461"/>
  <c r="G107" i="4"/>
  <c r="J137" i="2"/>
  <c r="J223" s="1"/>
  <c r="J395" s="1"/>
  <c r="K41" l="1"/>
  <c r="L41" s="1"/>
  <c r="C103" i="3"/>
  <c r="C183"/>
  <c r="H183" s="1"/>
  <c r="C182"/>
  <c r="H182" s="1"/>
  <c r="I137" i="2"/>
  <c r="M40"/>
  <c r="I628" i="1"/>
  <c r="L545"/>
  <c r="M545" s="1"/>
  <c r="I546"/>
  <c r="M462"/>
  <c r="G106" i="4"/>
  <c r="K628" i="1"/>
  <c r="L628" l="1"/>
  <c r="M628" s="1"/>
  <c r="K138" i="2"/>
  <c r="K224" s="1"/>
  <c r="K396" s="1"/>
  <c r="L546" i="1"/>
  <c r="M546" s="1"/>
  <c r="I629"/>
  <c r="L629" s="1"/>
  <c r="M629" s="1"/>
  <c r="I223" i="2"/>
  <c r="D223"/>
  <c r="E103" i="3"/>
  <c r="H103" s="1"/>
  <c r="C104"/>
  <c r="K137" i="2"/>
  <c r="K223" s="1"/>
  <c r="K395" s="1"/>
  <c r="J182" i="3"/>
  <c r="L182" s="1"/>
  <c r="O182"/>
  <c r="J183"/>
  <c r="L183" s="1"/>
  <c r="O183"/>
  <c r="I138" i="2"/>
  <c r="M41"/>
  <c r="L137" l="1"/>
  <c r="M137" s="1"/>
  <c r="I224"/>
  <c r="L138"/>
  <c r="M138" s="1"/>
  <c r="D224"/>
  <c r="E104" i="3"/>
  <c r="H104" s="1"/>
  <c r="J103"/>
  <c r="L103" s="1"/>
  <c r="O103"/>
  <c r="G223" i="2"/>
  <c r="D395"/>
  <c r="G395" s="1"/>
  <c r="L223"/>
  <c r="I395"/>
  <c r="L395" s="1"/>
  <c r="F106" i="4" l="1"/>
  <c r="H106" s="1"/>
  <c r="J104" i="3"/>
  <c r="L104" s="1"/>
  <c r="O104"/>
  <c r="D396" i="2"/>
  <c r="G396" s="1"/>
  <c r="G224"/>
  <c r="I396"/>
  <c r="L396" s="1"/>
  <c r="L224"/>
  <c r="M223"/>
  <c r="M395"/>
  <c r="F107" i="4" l="1"/>
  <c r="H107" s="1"/>
  <c r="M224" i="2"/>
  <c r="M396"/>
  <c r="L37" i="6" l="1"/>
  <c r="L294" i="1"/>
  <c r="M294" l="1"/>
  <c r="I708"/>
  <c r="L708" s="1"/>
  <c r="L376"/>
  <c r="I793" l="1"/>
  <c r="L793" s="1"/>
  <c r="M793" s="1"/>
  <c r="M708"/>
  <c r="H37" i="7"/>
  <c r="I458" i="1"/>
  <c r="L458" s="1"/>
  <c r="M376"/>
  <c r="F37" i="8" l="1"/>
  <c r="J37" i="7"/>
  <c r="L37" s="1"/>
  <c r="O37"/>
  <c r="I542" i="1"/>
  <c r="M458"/>
  <c r="I37" i="2"/>
  <c r="L37" s="1"/>
  <c r="I134" l="1"/>
  <c r="M37"/>
  <c r="H37" i="8"/>
  <c r="O37"/>
  <c r="F119" s="1"/>
  <c r="H119" s="1"/>
  <c r="I625" i="1"/>
  <c r="L625" s="1"/>
  <c r="M625" s="1"/>
  <c r="L542"/>
  <c r="M542" s="1"/>
  <c r="C179" i="3" l="1"/>
  <c r="H179" s="1"/>
  <c r="C100"/>
  <c r="H100" s="1"/>
  <c r="I220" i="2"/>
  <c r="L134"/>
  <c r="M134" s="1"/>
  <c r="D220"/>
  <c r="J100" i="3" l="1"/>
  <c r="L100" s="1"/>
  <c r="O100"/>
  <c r="J179"/>
  <c r="L179" s="1"/>
  <c r="O179"/>
  <c r="F103" i="4"/>
  <c r="H103" s="1"/>
  <c r="D392" i="2"/>
  <c r="G392" s="1"/>
  <c r="G220"/>
  <c r="M220" s="1"/>
  <c r="L220"/>
  <c r="I392"/>
  <c r="L392" s="1"/>
  <c r="M392" l="1"/>
  <c r="L377" i="1" l="1"/>
  <c r="L378" l="1"/>
  <c r="H38" i="7"/>
  <c r="I459" i="1"/>
  <c r="L459" s="1"/>
  <c r="M377"/>
  <c r="H39" i="7" l="1"/>
  <c r="J38"/>
  <c r="L38" s="1"/>
  <c r="O38"/>
  <c r="I460" i="1"/>
  <c r="L460" s="1"/>
  <c r="M378"/>
  <c r="F38" i="8"/>
  <c r="I543" i="1"/>
  <c r="M459"/>
  <c r="I38" i="2"/>
  <c r="L38" s="1"/>
  <c r="I135" l="1"/>
  <c r="M38"/>
  <c r="H38" i="8"/>
  <c r="O38"/>
  <c r="F120" s="1"/>
  <c r="H120" s="1"/>
  <c r="J39" i="7"/>
  <c r="L39" s="1"/>
  <c r="O39"/>
  <c r="F39" i="8"/>
  <c r="L543" i="1"/>
  <c r="M543" s="1"/>
  <c r="I626"/>
  <c r="L626" s="1"/>
  <c r="M626" s="1"/>
  <c r="I544"/>
  <c r="M460"/>
  <c r="I39" i="2"/>
  <c r="L39" s="1"/>
  <c r="C101" i="3" l="1"/>
  <c r="H101" s="1"/>
  <c r="C180"/>
  <c r="H180" s="1"/>
  <c r="H39" i="8"/>
  <c r="O39"/>
  <c r="F121" s="1"/>
  <c r="H121" s="1"/>
  <c r="I136" i="2"/>
  <c r="M39"/>
  <c r="I627" i="1"/>
  <c r="L627" s="1"/>
  <c r="M627" s="1"/>
  <c r="L544"/>
  <c r="M544" s="1"/>
  <c r="I221" i="2"/>
  <c r="L135"/>
  <c r="M135" s="1"/>
  <c r="D221"/>
  <c r="J180" i="3" l="1"/>
  <c r="L180" s="1"/>
  <c r="O180"/>
  <c r="J101"/>
  <c r="L101" s="1"/>
  <c r="O101"/>
  <c r="C181"/>
  <c r="H181" s="1"/>
  <c r="F104" i="4"/>
  <c r="H104" s="1"/>
  <c r="C102" i="3"/>
  <c r="H102" s="1"/>
  <c r="D393" i="2"/>
  <c r="G393" s="1"/>
  <c r="G221"/>
  <c r="M221" s="1"/>
  <c r="L221"/>
  <c r="I393"/>
  <c r="L393" s="1"/>
  <c r="L136"/>
  <c r="M136" s="1"/>
  <c r="I222"/>
  <c r="D222"/>
  <c r="L222" l="1"/>
  <c r="I394"/>
  <c r="L394" s="1"/>
  <c r="O181" i="3"/>
  <c r="J181"/>
  <c r="L181" s="1"/>
  <c r="F105" i="4"/>
  <c r="H105" s="1"/>
  <c r="G222" i="2"/>
  <c r="D394"/>
  <c r="G394" s="1"/>
  <c r="M393"/>
  <c r="O102" i="3"/>
  <c r="J102"/>
  <c r="L102" s="1"/>
  <c r="M222" i="2" l="1"/>
  <c r="M394"/>
  <c r="J802" i="1"/>
  <c r="J801"/>
  <c r="J716" l="1"/>
  <c r="J717"/>
  <c r="J498" i="2" l="1"/>
  <c r="J587" s="1"/>
  <c r="J551" i="1"/>
  <c r="G128" i="8" s="1"/>
  <c r="K188" i="3"/>
  <c r="J634" i="1"/>
  <c r="J497" i="2" l="1"/>
  <c r="J586" s="1"/>
  <c r="J550" i="1"/>
  <c r="G127" i="8" s="1"/>
  <c r="K187" i="3"/>
  <c r="J633" i="1"/>
  <c r="J302"/>
  <c r="L45" i="6" l="1"/>
  <c r="J303" i="1"/>
  <c r="L46" i="6" l="1"/>
  <c r="K633" i="1" l="1"/>
  <c r="F497" i="2"/>
  <c r="F586" s="1"/>
  <c r="H45" i="7"/>
  <c r="J46" i="2"/>
  <c r="K109" i="3"/>
  <c r="H46" i="7"/>
  <c r="J385" i="1"/>
  <c r="J384"/>
  <c r="I303" l="1"/>
  <c r="L303" s="1"/>
  <c r="L384"/>
  <c r="I466" s="1"/>
  <c r="F45" i="8"/>
  <c r="O45" s="1"/>
  <c r="F127" s="1"/>
  <c r="H127" s="1"/>
  <c r="M384" i="1"/>
  <c r="J45" i="7"/>
  <c r="L45" s="1"/>
  <c r="O45"/>
  <c r="J46"/>
  <c r="L46" s="1"/>
  <c r="O46"/>
  <c r="L385" i="1"/>
  <c r="I302" l="1"/>
  <c r="M303"/>
  <c r="I717"/>
  <c r="L717" s="1"/>
  <c r="I467"/>
  <c r="M385"/>
  <c r="F46" i="8"/>
  <c r="O46" s="1"/>
  <c r="F128" s="1"/>
  <c r="H128" s="1"/>
  <c r="I802" i="1" l="1"/>
  <c r="L802" s="1"/>
  <c r="M802" s="1"/>
  <c r="M717"/>
  <c r="I335"/>
  <c r="I338" s="1"/>
  <c r="L302"/>
  <c r="I45" i="2"/>
  <c r="I46"/>
  <c r="L46" s="1"/>
  <c r="M302" i="1" l="1"/>
  <c r="I716"/>
  <c r="J466"/>
  <c r="I143" i="2"/>
  <c r="M46"/>
  <c r="J45"/>
  <c r="K108" i="3"/>
  <c r="J143" i="2"/>
  <c r="J229" s="1"/>
  <c r="J401" s="1"/>
  <c r="D497" l="1"/>
  <c r="L716" i="1"/>
  <c r="K45" i="2"/>
  <c r="L45" s="1"/>
  <c r="C109" i="3"/>
  <c r="H109" s="1"/>
  <c r="L143" i="2"/>
  <c r="M143" s="1"/>
  <c r="I229"/>
  <c r="D229"/>
  <c r="H45" i="8"/>
  <c r="L466" i="1"/>
  <c r="G112" i="4"/>
  <c r="J467" i="1"/>
  <c r="G497" i="2" l="1"/>
  <c r="D586"/>
  <c r="G586" s="1"/>
  <c r="I497"/>
  <c r="I801" i="1"/>
  <c r="M716"/>
  <c r="H46" i="8"/>
  <c r="L467" i="1"/>
  <c r="I550"/>
  <c r="M466"/>
  <c r="G229" i="2"/>
  <c r="D401"/>
  <c r="G401" s="1"/>
  <c r="C108" i="3"/>
  <c r="H108" s="1"/>
  <c r="F112" i="4"/>
  <c r="H112" s="1"/>
  <c r="C187" i="3"/>
  <c r="H187" s="1"/>
  <c r="L229" i="2"/>
  <c r="I401"/>
  <c r="L401" s="1"/>
  <c r="J109" i="3"/>
  <c r="L109" s="1"/>
  <c r="O109"/>
  <c r="I142" i="2"/>
  <c r="M45"/>
  <c r="L497" l="1"/>
  <c r="M497" s="1"/>
  <c r="I586"/>
  <c r="L586" s="1"/>
  <c r="M586" s="1"/>
  <c r="D498"/>
  <c r="L801" i="1"/>
  <c r="J108" i="3"/>
  <c r="L108" s="1"/>
  <c r="O108"/>
  <c r="I228" i="2"/>
  <c r="D228"/>
  <c r="L550" i="1"/>
  <c r="M550" s="1"/>
  <c r="I633"/>
  <c r="L633" s="1"/>
  <c r="M633" s="1"/>
  <c r="M229" i="2"/>
  <c r="J187" i="3"/>
  <c r="L187" s="1"/>
  <c r="O187"/>
  <c r="I551" i="1"/>
  <c r="M467"/>
  <c r="M401" i="2"/>
  <c r="I498" l="1"/>
  <c r="G498"/>
  <c r="D587"/>
  <c r="G587" s="1"/>
  <c r="M801" i="1"/>
  <c r="C188" i="3"/>
  <c r="H188" s="1"/>
  <c r="L551" i="1"/>
  <c r="M551" s="1"/>
  <c r="I634"/>
  <c r="L634" s="1"/>
  <c r="M634" s="1"/>
  <c r="F111" i="4"/>
  <c r="D400" i="2"/>
  <c r="G400" s="1"/>
  <c r="G228"/>
  <c r="I400"/>
  <c r="J142"/>
  <c r="L498" l="1"/>
  <c r="M498" s="1"/>
  <c r="I587"/>
  <c r="L587" s="1"/>
  <c r="M587" s="1"/>
  <c r="J228"/>
  <c r="J188" i="3"/>
  <c r="L188" s="1"/>
  <c r="O188"/>
  <c r="K142" i="2" l="1"/>
  <c r="G111" i="4"/>
  <c r="H111" s="1"/>
  <c r="J400" i="2"/>
  <c r="K228" l="1"/>
  <c r="L142"/>
  <c r="M142" s="1"/>
  <c r="K400" l="1"/>
  <c r="L400" s="1"/>
  <c r="M400" s="1"/>
  <c r="L228"/>
  <c r="M228" s="1"/>
  <c r="J811" i="1" l="1"/>
  <c r="J726" l="1"/>
  <c r="L726" s="1"/>
  <c r="J825"/>
  <c r="J822"/>
  <c r="J824"/>
  <c r="I811" l="1"/>
  <c r="L811" s="1"/>
  <c r="M811" s="1"/>
  <c r="M726"/>
  <c r="J737" l="1"/>
  <c r="L737" s="1"/>
  <c r="J739"/>
  <c r="L739" s="1"/>
  <c r="I822" l="1"/>
  <c r="L822" s="1"/>
  <c r="M822" s="1"/>
  <c r="M737"/>
  <c r="I824"/>
  <c r="L824" s="1"/>
  <c r="M824" s="1"/>
  <c r="M739"/>
  <c r="F152" i="2"/>
  <c r="F238" s="1"/>
  <c r="F410" s="1"/>
  <c r="F55"/>
  <c r="G55" s="1"/>
  <c r="D152" l="1"/>
  <c r="J740" i="1" l="1"/>
  <c r="L740" s="1"/>
  <c r="F643"/>
  <c r="G643" s="1"/>
  <c r="G152" i="2"/>
  <c r="I825" i="1" l="1"/>
  <c r="L825" s="1"/>
  <c r="M825" s="1"/>
  <c r="M740"/>
  <c r="J407"/>
  <c r="L68" i="7" l="1"/>
  <c r="L407" i="1"/>
  <c r="J408"/>
  <c r="L69" i="7" l="1"/>
  <c r="L408" i="1"/>
  <c r="I489"/>
  <c r="M407"/>
  <c r="I490" l="1"/>
  <c r="M408"/>
  <c r="J489"/>
  <c r="H68" i="8" s="1"/>
  <c r="I68" i="2"/>
  <c r="J405" i="1"/>
  <c r="J394"/>
  <c r="D520" i="2" l="1"/>
  <c r="L394" i="1"/>
  <c r="L55" i="7"/>
  <c r="J68" i="2"/>
  <c r="K131" i="3"/>
  <c r="L489" i="1"/>
  <c r="J69" i="2"/>
  <c r="K132" i="3"/>
  <c r="L66" i="7"/>
  <c r="L405" i="1"/>
  <c r="I69" i="2"/>
  <c r="I520" l="1"/>
  <c r="G520"/>
  <c r="D609"/>
  <c r="G609" s="1"/>
  <c r="J490" i="1"/>
  <c r="K68" i="2"/>
  <c r="L68" s="1"/>
  <c r="C210" i="3"/>
  <c r="H210" s="1"/>
  <c r="I476" i="1"/>
  <c r="M394"/>
  <c r="J66" i="2"/>
  <c r="K129" i="3"/>
  <c r="I487" i="1"/>
  <c r="M405"/>
  <c r="M489"/>
  <c r="I573"/>
  <c r="J165" i="2"/>
  <c r="J251" s="1"/>
  <c r="J423" s="1"/>
  <c r="J520" l="1"/>
  <c r="J609" s="1"/>
  <c r="D521"/>
  <c r="L520"/>
  <c r="M520" s="1"/>
  <c r="I609"/>
  <c r="J476" i="1"/>
  <c r="H55" i="8" s="1"/>
  <c r="K165" i="2"/>
  <c r="K251" s="1"/>
  <c r="K423" s="1"/>
  <c r="J573" i="1"/>
  <c r="G150" i="8" s="1"/>
  <c r="H150" s="1"/>
  <c r="C131" i="3"/>
  <c r="H131" s="1"/>
  <c r="I656" i="1"/>
  <c r="L573"/>
  <c r="M573" s="1"/>
  <c r="J55" i="2"/>
  <c r="K118" i="3"/>
  <c r="K69" i="2"/>
  <c r="L69" s="1"/>
  <c r="J487" i="1"/>
  <c r="H66" i="8" s="1"/>
  <c r="K210" i="3"/>
  <c r="J656" i="1"/>
  <c r="J210" i="3"/>
  <c r="O210"/>
  <c r="I165" i="2"/>
  <c r="M68"/>
  <c r="H69" i="8"/>
  <c r="L490" i="1"/>
  <c r="I55" i="2"/>
  <c r="G134" i="4"/>
  <c r="I66" i="2"/>
  <c r="K55"/>
  <c r="K66"/>
  <c r="J163"/>
  <c r="J249" s="1"/>
  <c r="J421" s="1"/>
  <c r="J166"/>
  <c r="J252" s="1"/>
  <c r="J424" s="1"/>
  <c r="J152"/>
  <c r="J238" s="1"/>
  <c r="J410" s="1"/>
  <c r="L609" l="1"/>
  <c r="M609" s="1"/>
  <c r="D507"/>
  <c r="I521"/>
  <c r="D518"/>
  <c r="J521"/>
  <c r="J610" s="1"/>
  <c r="G521"/>
  <c r="D610"/>
  <c r="G610" s="1"/>
  <c r="L66"/>
  <c r="K166"/>
  <c r="K252" s="1"/>
  <c r="K424" s="1"/>
  <c r="C132" i="3"/>
  <c r="H132" s="1"/>
  <c r="K211"/>
  <c r="J657" i="1"/>
  <c r="I251" i="2"/>
  <c r="L165"/>
  <c r="M165" s="1"/>
  <c r="D251"/>
  <c r="L55"/>
  <c r="L487" i="1"/>
  <c r="L210" i="3"/>
  <c r="L476" i="1"/>
  <c r="L656"/>
  <c r="M656" s="1"/>
  <c r="I163" i="2"/>
  <c r="M66"/>
  <c r="J574" i="1"/>
  <c r="G151" i="8" s="1"/>
  <c r="H151" s="1"/>
  <c r="F134" i="4"/>
  <c r="H134" s="1"/>
  <c r="I574" i="1"/>
  <c r="M490"/>
  <c r="I166" i="2"/>
  <c r="M69"/>
  <c r="J131" i="3"/>
  <c r="L131" s="1"/>
  <c r="O131"/>
  <c r="G121" i="4"/>
  <c r="G135"/>
  <c r="G132"/>
  <c r="I507" i="2" l="1"/>
  <c r="I518"/>
  <c r="D607"/>
  <c r="C211" i="3"/>
  <c r="H211" s="1"/>
  <c r="L521" i="2"/>
  <c r="M521" s="1"/>
  <c r="I610"/>
  <c r="L610" s="1"/>
  <c r="M610" s="1"/>
  <c r="D596"/>
  <c r="C129" i="3"/>
  <c r="H129" s="1"/>
  <c r="I152" i="2"/>
  <c r="M55"/>
  <c r="D423"/>
  <c r="G423" s="1"/>
  <c r="G251"/>
  <c r="L251"/>
  <c r="I423"/>
  <c r="L423" s="1"/>
  <c r="C197" i="3"/>
  <c r="H197" s="1"/>
  <c r="C118"/>
  <c r="H118" s="1"/>
  <c r="C208"/>
  <c r="H208" s="1"/>
  <c r="F135" i="4"/>
  <c r="H135" s="1"/>
  <c r="L166" i="2"/>
  <c r="M166" s="1"/>
  <c r="I252"/>
  <c r="D252"/>
  <c r="I657" i="1"/>
  <c r="L657" s="1"/>
  <c r="M657" s="1"/>
  <c r="L574"/>
  <c r="M574" s="1"/>
  <c r="I249" i="2"/>
  <c r="D249"/>
  <c r="I560" i="1"/>
  <c r="M476"/>
  <c r="I571"/>
  <c r="M487"/>
  <c r="J132" i="3"/>
  <c r="L132" s="1"/>
  <c r="O132"/>
  <c r="J507" i="2" l="1"/>
  <c r="J596" s="1"/>
  <c r="J211" i="3"/>
  <c r="L211" s="1"/>
  <c r="O211"/>
  <c r="I607" i="2"/>
  <c r="J518"/>
  <c r="J607" s="1"/>
  <c r="I596"/>
  <c r="M251"/>
  <c r="F121" i="4"/>
  <c r="H121" s="1"/>
  <c r="K208" i="3"/>
  <c r="J654" i="1"/>
  <c r="F132" i="4"/>
  <c r="H132" s="1"/>
  <c r="J560" i="1"/>
  <c r="G137" i="8" s="1"/>
  <c r="H137" s="1"/>
  <c r="I654" i="1"/>
  <c r="I643"/>
  <c r="G252" i="2"/>
  <c r="D424"/>
  <c r="G424" s="1"/>
  <c r="I238"/>
  <c r="D238"/>
  <c r="M423"/>
  <c r="K152"/>
  <c r="K238" s="1"/>
  <c r="K410" s="1"/>
  <c r="J571" i="1"/>
  <c r="G148" i="8" s="1"/>
  <c r="H148" s="1"/>
  <c r="K197" i="3"/>
  <c r="J643" i="1"/>
  <c r="G249" i="2"/>
  <c r="D421"/>
  <c r="G421" s="1"/>
  <c r="I421"/>
  <c r="I424"/>
  <c r="L424" s="1"/>
  <c r="L252"/>
  <c r="J208" i="3"/>
  <c r="O208"/>
  <c r="J118"/>
  <c r="L118" s="1"/>
  <c r="O118"/>
  <c r="J197"/>
  <c r="O197"/>
  <c r="J129"/>
  <c r="L129" s="1"/>
  <c r="O129"/>
  <c r="L596" i="2" l="1"/>
  <c r="L507"/>
  <c r="L518"/>
  <c r="F507"/>
  <c r="L607"/>
  <c r="M424"/>
  <c r="L560" i="1"/>
  <c r="M560" s="1"/>
  <c r="L238" i="2"/>
  <c r="I410"/>
  <c r="L410" s="1"/>
  <c r="K163"/>
  <c r="K643" i="1"/>
  <c r="L643" s="1"/>
  <c r="M643" s="1"/>
  <c r="D410" i="2"/>
  <c r="G410" s="1"/>
  <c r="G238"/>
  <c r="M238" s="1"/>
  <c r="L197" i="3"/>
  <c r="L152" i="2"/>
  <c r="M152" s="1"/>
  <c r="M252"/>
  <c r="L208" i="3"/>
  <c r="L571" i="1"/>
  <c r="M571" s="1"/>
  <c r="F518" i="2" l="1"/>
  <c r="F596"/>
  <c r="G596" s="1"/>
  <c r="M596" s="1"/>
  <c r="G507"/>
  <c r="M507" s="1"/>
  <c r="M410"/>
  <c r="K654" i="1"/>
  <c r="L654" s="1"/>
  <c r="M654" s="1"/>
  <c r="K249" i="2"/>
  <c r="L163"/>
  <c r="M163" s="1"/>
  <c r="F607" l="1"/>
  <c r="G607" s="1"/>
  <c r="M607" s="1"/>
  <c r="G518"/>
  <c r="M518" s="1"/>
  <c r="K421"/>
  <c r="L421" s="1"/>
  <c r="M421" s="1"/>
  <c r="L249"/>
  <c r="M249" s="1"/>
  <c r="E132" l="1"/>
  <c r="E487" s="1"/>
  <c r="E540" i="1"/>
  <c r="E576" i="2" l="1"/>
  <c r="G487"/>
  <c r="M487" s="1"/>
  <c r="E530"/>
  <c r="E533" s="1"/>
  <c r="E218"/>
  <c r="E175"/>
  <c r="E178" s="1"/>
  <c r="C117" i="8"/>
  <c r="C160" s="1"/>
  <c r="E623" i="1"/>
  <c r="E666" s="1"/>
  <c r="E669" s="1"/>
  <c r="E583"/>
  <c r="E586" s="1"/>
  <c r="E374"/>
  <c r="G576" i="2" l="1"/>
  <c r="M576" s="1"/>
  <c r="E619"/>
  <c r="E622" s="1"/>
  <c r="G374" i="1"/>
  <c r="C101" i="4"/>
  <c r="C144" s="1"/>
  <c r="E390" i="2"/>
  <c r="E433" s="1"/>
  <c r="E436" s="1"/>
  <c r="E261"/>
  <c r="E264" s="1"/>
  <c r="E35"/>
  <c r="E78" s="1"/>
  <c r="E81" s="1"/>
  <c r="E456" i="1"/>
  <c r="E499" s="1"/>
  <c r="E502" s="1"/>
  <c r="D177" i="3"/>
  <c r="K132" i="2" l="1"/>
  <c r="K218" s="1"/>
  <c r="K390" s="1"/>
  <c r="M177" i="3"/>
  <c r="I177"/>
  <c r="D220"/>
  <c r="D456" i="1"/>
  <c r="G456" s="1"/>
  <c r="M35" i="7"/>
  <c r="I35"/>
  <c r="D98" i="3"/>
  <c r="M98" l="1"/>
  <c r="I98"/>
  <c r="D141"/>
  <c r="J35" i="7"/>
  <c r="M35" i="8"/>
  <c r="C78"/>
  <c r="O35" i="7"/>
  <c r="D540" i="1"/>
  <c r="D35" i="2"/>
  <c r="F35"/>
  <c r="F35" i="8" l="1"/>
  <c r="O35" s="1"/>
  <c r="F117" s="1"/>
  <c r="G540" i="1"/>
  <c r="D623"/>
  <c r="G35" i="2"/>
  <c r="K35"/>
  <c r="F623" i="1" l="1"/>
  <c r="F132" i="2"/>
  <c r="D132"/>
  <c r="F218" l="1"/>
  <c r="G132"/>
  <c r="G623" i="1"/>
  <c r="F390" i="2" l="1"/>
  <c r="L35" i="6" l="1"/>
  <c r="L292" i="1"/>
  <c r="J374"/>
  <c r="M292" l="1"/>
  <c r="I706"/>
  <c r="L706" s="1"/>
  <c r="J35" i="2"/>
  <c r="K98" i="3"/>
  <c r="L35" i="7"/>
  <c r="L374" i="1"/>
  <c r="I791" l="1"/>
  <c r="L791" s="1"/>
  <c r="M791" s="1"/>
  <c r="M706"/>
  <c r="I456"/>
  <c r="M374"/>
  <c r="J456" l="1"/>
  <c r="H35" i="8" s="1"/>
  <c r="I35" i="2"/>
  <c r="L35" s="1"/>
  <c r="I132" l="1"/>
  <c r="M35"/>
  <c r="L456" i="1"/>
  <c r="C177" i="3" l="1"/>
  <c r="H177" s="1"/>
  <c r="C98"/>
  <c r="H98" s="1"/>
  <c r="I540" i="1"/>
  <c r="M456"/>
  <c r="I218" i="2"/>
  <c r="D218"/>
  <c r="J132"/>
  <c r="J218" s="1"/>
  <c r="J390" s="1"/>
  <c r="J98" i="3" l="1"/>
  <c r="L98" s="1"/>
  <c r="O98"/>
  <c r="G218" i="2"/>
  <c r="D390"/>
  <c r="G390" s="1"/>
  <c r="L218"/>
  <c r="I390"/>
  <c r="L390" s="1"/>
  <c r="I623" i="1"/>
  <c r="L132" i="2"/>
  <c r="M132" s="1"/>
  <c r="F101" i="4"/>
  <c r="J177" i="3"/>
  <c r="O177"/>
  <c r="G101" i="4" l="1"/>
  <c r="H101" s="1"/>
  <c r="M390" i="2"/>
  <c r="M218"/>
  <c r="J623" i="1"/>
  <c r="L623" s="1"/>
  <c r="M623" s="1"/>
  <c r="J540"/>
  <c r="G117" i="8" l="1"/>
  <c r="H117" s="1"/>
  <c r="L540" i="1"/>
  <c r="M540" s="1"/>
  <c r="K177" i="3" l="1"/>
  <c r="L177" s="1"/>
  <c r="J772" i="1" l="1"/>
  <c r="J815"/>
  <c r="J742" l="1"/>
  <c r="L742" s="1"/>
  <c r="J827"/>
  <c r="J730" l="1"/>
  <c r="I827"/>
  <c r="L827" s="1"/>
  <c r="M827" s="1"/>
  <c r="M742"/>
  <c r="J273"/>
  <c r="J316"/>
  <c r="J687" l="1"/>
  <c r="L59" i="6"/>
  <c r="L316" i="1"/>
  <c r="L273"/>
  <c r="I687" s="1"/>
  <c r="L687" l="1"/>
  <c r="M316"/>
  <c r="I730"/>
  <c r="L730" s="1"/>
  <c r="L16" i="6"/>
  <c r="M273" i="1"/>
  <c r="I772" l="1"/>
  <c r="M687"/>
  <c r="I815"/>
  <c r="L815" s="1"/>
  <c r="M815" s="1"/>
  <c r="M730"/>
  <c r="L772" l="1"/>
  <c r="J355"/>
  <c r="J410"/>
  <c r="M772" l="1"/>
  <c r="K79" i="3"/>
  <c r="J16" i="2"/>
  <c r="L355" i="1"/>
  <c r="L16" i="7"/>
  <c r="L71"/>
  <c r="L410" i="1"/>
  <c r="K16" i="2"/>
  <c r="I492" i="1" l="1"/>
  <c r="M410"/>
  <c r="I437"/>
  <c r="M355"/>
  <c r="K59" i="2"/>
  <c r="J113"/>
  <c r="K134" i="3" l="1"/>
  <c r="J71" i="2"/>
  <c r="J199"/>
  <c r="I71"/>
  <c r="I16"/>
  <c r="G82" i="4"/>
  <c r="J437" i="1"/>
  <c r="L437" s="1"/>
  <c r="L71" i="2" l="1"/>
  <c r="I168" s="1"/>
  <c r="J492" i="1"/>
  <c r="L16" i="2"/>
  <c r="I521" i="1"/>
  <c r="M437"/>
  <c r="J371" i="2"/>
  <c r="H16" i="8"/>
  <c r="M71" i="2"/>
  <c r="C79" i="3"/>
  <c r="K113" i="2"/>
  <c r="D523" l="1"/>
  <c r="K604" i="1"/>
  <c r="F468" i="2"/>
  <c r="D468"/>
  <c r="H79" i="3"/>
  <c r="I254" i="2"/>
  <c r="D254"/>
  <c r="H71" i="8"/>
  <c r="L492" i="1"/>
  <c r="K199" i="2"/>
  <c r="I604" i="1"/>
  <c r="I113" i="2"/>
  <c r="M16"/>
  <c r="C134" i="3"/>
  <c r="H134" s="1"/>
  <c r="J521" i="1"/>
  <c r="J168" i="2"/>
  <c r="J254" s="1"/>
  <c r="J426" s="1"/>
  <c r="I523" l="1"/>
  <c r="D557"/>
  <c r="G468"/>
  <c r="F557"/>
  <c r="I468"/>
  <c r="J604" i="1"/>
  <c r="L604" s="1"/>
  <c r="M604" s="1"/>
  <c r="J468" i="2"/>
  <c r="D612"/>
  <c r="G612" s="1"/>
  <c r="G523"/>
  <c r="K156"/>
  <c r="K242" s="1"/>
  <c r="K414" s="1"/>
  <c r="J134" i="3"/>
  <c r="L134" s="1"/>
  <c r="O134"/>
  <c r="I199" i="2"/>
  <c r="L113"/>
  <c r="M113" s="1"/>
  <c r="D199"/>
  <c r="I576" i="1"/>
  <c r="M492"/>
  <c r="D426" i="2"/>
  <c r="G426" s="1"/>
  <c r="G254"/>
  <c r="I426"/>
  <c r="L426" s="1"/>
  <c r="L254"/>
  <c r="F137" i="4"/>
  <c r="C213" i="3"/>
  <c r="H213" s="1"/>
  <c r="G98" i="8"/>
  <c r="H98" s="1"/>
  <c r="K371" i="2"/>
  <c r="J79" i="3"/>
  <c r="O79"/>
  <c r="L521" i="1"/>
  <c r="M521" s="1"/>
  <c r="L168" i="2"/>
  <c r="M168" s="1"/>
  <c r="G137" i="4"/>
  <c r="F82"/>
  <c r="C158" i="3"/>
  <c r="K158"/>
  <c r="K647" i="1" l="1"/>
  <c r="F511" i="2"/>
  <c r="I557"/>
  <c r="L468"/>
  <c r="G557"/>
  <c r="I612"/>
  <c r="J557"/>
  <c r="M468"/>
  <c r="J213" i="3"/>
  <c r="O213"/>
  <c r="H158"/>
  <c r="H82" i="4"/>
  <c r="L79" i="3"/>
  <c r="I659" i="1"/>
  <c r="L199" i="2"/>
  <c r="I371"/>
  <c r="H137" i="4"/>
  <c r="M426" i="2"/>
  <c r="D371"/>
  <c r="G199"/>
  <c r="M254"/>
  <c r="L557" l="1"/>
  <c r="M557" s="1"/>
  <c r="F600"/>
  <c r="G371"/>
  <c r="L371"/>
  <c r="M199"/>
  <c r="J158" i="3"/>
  <c r="O158"/>
  <c r="L158" l="1"/>
  <c r="M371" i="2"/>
  <c r="J398" i="1"/>
  <c r="K122" i="3" l="1"/>
  <c r="J59" i="2"/>
  <c r="L398" i="1"/>
  <c r="L59" i="7"/>
  <c r="J480" i="1" l="1"/>
  <c r="H59" i="8" s="1"/>
  <c r="I480" i="1"/>
  <c r="M398"/>
  <c r="L480" l="1"/>
  <c r="I59" i="2"/>
  <c r="L59" s="1"/>
  <c r="J156"/>
  <c r="J242" s="1"/>
  <c r="J414" s="1"/>
  <c r="D511" l="1"/>
  <c r="J511"/>
  <c r="I156"/>
  <c r="M59"/>
  <c r="K201" i="3"/>
  <c r="J647" i="1"/>
  <c r="J564"/>
  <c r="G141" i="8" s="1"/>
  <c r="H141" s="1"/>
  <c r="I564" i="1"/>
  <c r="M480"/>
  <c r="G125" i="4"/>
  <c r="J600" i="2" l="1"/>
  <c r="I511"/>
  <c r="G511"/>
  <c r="D600"/>
  <c r="I647" i="1"/>
  <c r="L647" s="1"/>
  <c r="M647" s="1"/>
  <c r="L564"/>
  <c r="M564" s="1"/>
  <c r="L156" i="2"/>
  <c r="M156" s="1"/>
  <c r="I242"/>
  <c r="D242"/>
  <c r="C201" i="3"/>
  <c r="H201" s="1"/>
  <c r="C122"/>
  <c r="H122" s="1"/>
  <c r="J576" i="1"/>
  <c r="J659" l="1"/>
  <c r="L659" s="1"/>
  <c r="M659" s="1"/>
  <c r="J523" i="2"/>
  <c r="G600"/>
  <c r="L511"/>
  <c r="I600"/>
  <c r="F125" i="4"/>
  <c r="H125" s="1"/>
  <c r="G153" i="8"/>
  <c r="H153" s="1"/>
  <c r="L576" i="1"/>
  <c r="M576" s="1"/>
  <c r="L242" i="2"/>
  <c r="I414"/>
  <c r="L414" s="1"/>
  <c r="J122" i="3"/>
  <c r="L122" s="1"/>
  <c r="O122"/>
  <c r="J201"/>
  <c r="L201" s="1"/>
  <c r="O201"/>
  <c r="D414" i="2"/>
  <c r="G414" s="1"/>
  <c r="G242"/>
  <c r="J612" l="1"/>
  <c r="L523"/>
  <c r="M523" s="1"/>
  <c r="M511"/>
  <c r="L600"/>
  <c r="M600" s="1"/>
  <c r="M242"/>
  <c r="M414"/>
  <c r="K213" i="3"/>
  <c r="L213" s="1"/>
  <c r="L612" i="2" l="1"/>
  <c r="M612" s="1"/>
  <c r="E400" i="1" l="1"/>
  <c r="G400" l="1"/>
  <c r="E318"/>
  <c r="G318" l="1"/>
  <c r="D732" s="1"/>
  <c r="M61" i="7"/>
  <c r="I61"/>
  <c r="D482" i="1"/>
  <c r="G482" s="1"/>
  <c r="G61" i="6" l="1"/>
  <c r="J61" s="1"/>
  <c r="G732" i="1"/>
  <c r="J61" i="7"/>
  <c r="D566" i="1"/>
  <c r="O61" i="7"/>
  <c r="D61" i="2"/>
  <c r="D817" i="1" l="1"/>
  <c r="G566"/>
  <c r="D649"/>
  <c r="F61" i="8"/>
  <c r="O61" s="1"/>
  <c r="F143" s="1"/>
  <c r="G817" i="1" l="1"/>
  <c r="K158" i="2" l="1"/>
  <c r="K244" s="1"/>
  <c r="K416" s="1"/>
  <c r="F158"/>
  <c r="F244" s="1"/>
  <c r="F416" s="1"/>
  <c r="K649" i="1"/>
  <c r="F157" i="2"/>
  <c r="F243" l="1"/>
  <c r="F175"/>
  <c r="F178" s="1"/>
  <c r="K61"/>
  <c r="F60"/>
  <c r="G60" s="1"/>
  <c r="F61"/>
  <c r="F78" l="1"/>
  <c r="F81" s="1"/>
  <c r="G61"/>
  <c r="F415"/>
  <c r="F433" s="1"/>
  <c r="F436" s="1"/>
  <c r="F261"/>
  <c r="F264" s="1"/>
  <c r="D157"/>
  <c r="J817" i="1"/>
  <c r="F649" l="1"/>
  <c r="F513" i="2"/>
  <c r="F602" s="1"/>
  <c r="F648" i="1"/>
  <c r="G648" s="1"/>
  <c r="G649"/>
  <c r="G157" i="2"/>
  <c r="D158"/>
  <c r="G158" l="1"/>
  <c r="F666" i="1"/>
  <c r="F669" s="1"/>
  <c r="J732" l="1"/>
  <c r="J816"/>
  <c r="J834" s="1"/>
  <c r="J837" s="1"/>
  <c r="K842" s="1"/>
  <c r="O84" i="9" l="1"/>
  <c r="J318" i="1" l="1"/>
  <c r="J731" l="1"/>
  <c r="J749" s="1"/>
  <c r="J752" s="1"/>
  <c r="L318"/>
  <c r="L61" i="6"/>
  <c r="M318" i="1" l="1"/>
  <c r="I732"/>
  <c r="L732" s="1"/>
  <c r="J317"/>
  <c r="J400"/>
  <c r="I817" l="1"/>
  <c r="L817" s="1"/>
  <c r="M817" s="1"/>
  <c r="M732"/>
  <c r="L61" i="7"/>
  <c r="L400" i="1"/>
  <c r="L317"/>
  <c r="I731" s="1"/>
  <c r="K60" i="2"/>
  <c r="L731" i="1" l="1"/>
  <c r="C123" i="3"/>
  <c r="H123" s="1"/>
  <c r="L60" i="6"/>
  <c r="I482" i="1"/>
  <c r="M400"/>
  <c r="J61" i="2"/>
  <c r="K124" i="3"/>
  <c r="M317" i="1"/>
  <c r="J481"/>
  <c r="I816" l="1"/>
  <c r="M731"/>
  <c r="J123" i="3"/>
  <c r="O123"/>
  <c r="H60" i="8"/>
  <c r="L481" i="1"/>
  <c r="I61" i="2"/>
  <c r="L61" s="1"/>
  <c r="D512" l="1"/>
  <c r="L816" i="1"/>
  <c r="J513" i="2"/>
  <c r="J602" s="1"/>
  <c r="J482" i="1"/>
  <c r="K203" i="3"/>
  <c r="J649" i="1"/>
  <c r="I158" i="2"/>
  <c r="M61"/>
  <c r="I565" i="1"/>
  <c r="M481"/>
  <c r="J566"/>
  <c r="G143" i="8" s="1"/>
  <c r="H143" s="1"/>
  <c r="F126" i="4"/>
  <c r="D513" i="2" l="1"/>
  <c r="M816" i="1"/>
  <c r="D601" i="2"/>
  <c r="D530"/>
  <c r="D533" s="1"/>
  <c r="I512"/>
  <c r="J512"/>
  <c r="J565" i="1"/>
  <c r="G142" i="8" s="1"/>
  <c r="H142" s="1"/>
  <c r="I648" i="1"/>
  <c r="I244" i="2"/>
  <c r="D244"/>
  <c r="C202" i="3"/>
  <c r="H202" s="1"/>
  <c r="C124"/>
  <c r="H124" s="1"/>
  <c r="K202"/>
  <c r="J648" i="1"/>
  <c r="H61" i="8"/>
  <c r="L482" i="1"/>
  <c r="J158" i="2"/>
  <c r="J244" s="1"/>
  <c r="J416" s="1"/>
  <c r="L565" i="1" l="1"/>
  <c r="M565" s="1"/>
  <c r="I513" i="2"/>
  <c r="I530" s="1"/>
  <c r="I533" s="1"/>
  <c r="J601"/>
  <c r="J619" s="1"/>
  <c r="J622" s="1"/>
  <c r="J624" s="1"/>
  <c r="K629" s="1"/>
  <c r="J530"/>
  <c r="J533" s="1"/>
  <c r="J535" s="1"/>
  <c r="K540" s="1"/>
  <c r="L512"/>
  <c r="I601"/>
  <c r="G513"/>
  <c r="D602"/>
  <c r="G602" s="1"/>
  <c r="D619"/>
  <c r="D622" s="1"/>
  <c r="F127" i="4"/>
  <c r="C203" i="3"/>
  <c r="H203" s="1"/>
  <c r="I566" i="1"/>
  <c r="M482"/>
  <c r="J124" i="3"/>
  <c r="L124" s="1"/>
  <c r="O124"/>
  <c r="J202"/>
  <c r="L202" s="1"/>
  <c r="O202"/>
  <c r="D416" i="2"/>
  <c r="G416" s="1"/>
  <c r="G244"/>
  <c r="L244"/>
  <c r="I416"/>
  <c r="L416" s="1"/>
  <c r="L158"/>
  <c r="M158" s="1"/>
  <c r="G127" i="4"/>
  <c r="L601" i="2" l="1"/>
  <c r="L513"/>
  <c r="M513" s="1"/>
  <c r="I602"/>
  <c r="L602" s="1"/>
  <c r="M602" s="1"/>
  <c r="H127" i="4"/>
  <c r="M244" i="2"/>
  <c r="K123" i="3"/>
  <c r="L123" s="1"/>
  <c r="J60" i="2"/>
  <c r="L60" s="1"/>
  <c r="K157"/>
  <c r="K243" s="1"/>
  <c r="K415" s="1"/>
  <c r="L566" i="1"/>
  <c r="M566" s="1"/>
  <c r="I649"/>
  <c r="L649" s="1"/>
  <c r="M649" s="1"/>
  <c r="M416" i="2"/>
  <c r="J203" i="3"/>
  <c r="L203" s="1"/>
  <c r="O203"/>
  <c r="J157" i="2"/>
  <c r="J243" s="1"/>
  <c r="J415" s="1"/>
  <c r="L530" l="1"/>
  <c r="L533" s="1"/>
  <c r="L619"/>
  <c r="L622" s="1"/>
  <c r="F512"/>
  <c r="I619"/>
  <c r="I622" s="1"/>
  <c r="K648" i="1"/>
  <c r="L648" s="1"/>
  <c r="M648" s="1"/>
  <c r="I157" i="2"/>
  <c r="M60"/>
  <c r="F601" l="1"/>
  <c r="F530"/>
  <c r="F533" s="1"/>
  <c r="G512"/>
  <c r="L157"/>
  <c r="M157" s="1"/>
  <c r="I243"/>
  <c r="D243"/>
  <c r="G126" i="4"/>
  <c r="H126" s="1"/>
  <c r="M512" i="2" l="1"/>
  <c r="M530" s="1"/>
  <c r="M533" s="1"/>
  <c r="G530"/>
  <c r="G533" s="1"/>
  <c r="F619"/>
  <c r="F622" s="1"/>
  <c r="G601"/>
  <c r="I415"/>
  <c r="L415" s="1"/>
  <c r="L243"/>
  <c r="D415"/>
  <c r="G415" s="1"/>
  <c r="M415" s="1"/>
  <c r="G243"/>
  <c r="M243" s="1"/>
  <c r="M601" l="1"/>
  <c r="M619" s="1"/>
  <c r="M622" s="1"/>
  <c r="G619"/>
  <c r="G622" s="1"/>
  <c r="G331" i="1" l="1"/>
  <c r="D745" s="1"/>
  <c r="E335"/>
  <c r="E338" s="1"/>
  <c r="G745" l="1"/>
  <c r="D749"/>
  <c r="D752" s="1"/>
  <c r="G335"/>
  <c r="G338" s="1"/>
  <c r="G74" i="6"/>
  <c r="J74" s="1"/>
  <c r="F78"/>
  <c r="D830" i="1" l="1"/>
  <c r="G749"/>
  <c r="G752" s="1"/>
  <c r="E413"/>
  <c r="G830" l="1"/>
  <c r="D834"/>
  <c r="D837" s="1"/>
  <c r="G413"/>
  <c r="E417"/>
  <c r="E420" s="1"/>
  <c r="G834" l="1"/>
  <c r="G837" s="1"/>
  <c r="I74" i="7"/>
  <c r="M74"/>
  <c r="D78"/>
  <c r="D495" i="1"/>
  <c r="G495" s="1"/>
  <c r="D579" l="1"/>
  <c r="O74" i="7"/>
  <c r="M78"/>
  <c r="J74"/>
  <c r="I78"/>
  <c r="D74" i="2"/>
  <c r="G74" s="1"/>
  <c r="D171" l="1"/>
  <c r="G579" i="1"/>
  <c r="D662"/>
  <c r="G662" s="1"/>
  <c r="G171" i="2" l="1"/>
  <c r="L331" i="1" l="1"/>
  <c r="I745" s="1"/>
  <c r="J335"/>
  <c r="J338" s="1"/>
  <c r="K343" s="1"/>
  <c r="L745" l="1"/>
  <c r="I749"/>
  <c r="I752" s="1"/>
  <c r="L335"/>
  <c r="L338" s="1"/>
  <c r="M331"/>
  <c r="M335" s="1"/>
  <c r="M338" s="1"/>
  <c r="K78" i="6"/>
  <c r="L74"/>
  <c r="I830" i="1" l="1"/>
  <c r="L749"/>
  <c r="L752" s="1"/>
  <c r="M745"/>
  <c r="M749" s="1"/>
  <c r="M752" s="1"/>
  <c r="M216" i="3"/>
  <c r="I216"/>
  <c r="I220" s="1"/>
  <c r="G216"/>
  <c r="F137"/>
  <c r="L830" i="1" l="1"/>
  <c r="I834"/>
  <c r="I837" s="1"/>
  <c r="D156" i="8"/>
  <c r="E156" s="1"/>
  <c r="F74"/>
  <c r="E74"/>
  <c r="M74"/>
  <c r="M78" s="1"/>
  <c r="M220" i="3"/>
  <c r="G137"/>
  <c r="M137"/>
  <c r="I137"/>
  <c r="I141" s="1"/>
  <c r="D140" i="4"/>
  <c r="J413" i="1"/>
  <c r="L834" l="1"/>
  <c r="L837" s="1"/>
  <c r="M830"/>
  <c r="M834" s="1"/>
  <c r="M837" s="1"/>
  <c r="L413"/>
  <c r="L74" i="7"/>
  <c r="M141" i="3"/>
  <c r="O74" i="8"/>
  <c r="F156" s="1"/>
  <c r="E140" i="4"/>
  <c r="I495" i="1" l="1"/>
  <c r="M413"/>
  <c r="J495" l="1"/>
  <c r="H74" i="8" s="1"/>
  <c r="I74" i="2"/>
  <c r="L495" i="1" l="1"/>
  <c r="K216" i="3" l="1"/>
  <c r="J662" i="1"/>
  <c r="I579"/>
  <c r="M495"/>
  <c r="K137" i="3"/>
  <c r="J74" i="2"/>
  <c r="L74" s="1"/>
  <c r="C216" i="3"/>
  <c r="H216" s="1"/>
  <c r="C137"/>
  <c r="H137" s="1"/>
  <c r="J579" i="1"/>
  <c r="G156" i="8" s="1"/>
  <c r="H156" s="1"/>
  <c r="J137" i="3" l="1"/>
  <c r="L137" s="1"/>
  <c r="O137"/>
  <c r="J216"/>
  <c r="L216" s="1"/>
  <c r="O216"/>
  <c r="I171" i="2"/>
  <c r="M74"/>
  <c r="L579" i="1"/>
  <c r="M579" s="1"/>
  <c r="I662"/>
  <c r="L662" s="1"/>
  <c r="M662" s="1"/>
  <c r="F140" i="4"/>
  <c r="J171" i="2"/>
  <c r="J257" s="1"/>
  <c r="J429" s="1"/>
  <c r="I257" l="1"/>
  <c r="L171"/>
  <c r="M171" s="1"/>
  <c r="D257"/>
  <c r="D429" l="1"/>
  <c r="G429" s="1"/>
  <c r="G257"/>
  <c r="L257"/>
  <c r="I429"/>
  <c r="L429" s="1"/>
  <c r="G140" i="4"/>
  <c r="H140" s="1"/>
  <c r="M257" i="2" l="1"/>
  <c r="M429"/>
  <c r="J371" i="1" l="1"/>
  <c r="K78" i="7" l="1"/>
  <c r="J417" i="1"/>
  <c r="J420" s="1"/>
  <c r="K425" s="1"/>
  <c r="J453" l="1"/>
  <c r="G78" i="8" l="1"/>
  <c r="J499" i="1"/>
  <c r="J502" s="1"/>
  <c r="K507" s="1"/>
  <c r="J32" i="2" l="1"/>
  <c r="J78" s="1"/>
  <c r="J81" s="1"/>
  <c r="J83" s="1"/>
  <c r="K88" s="1"/>
  <c r="K95" i="3"/>
  <c r="K141" s="1"/>
  <c r="K32" i="2" l="1"/>
  <c r="K78" s="1"/>
  <c r="K81" s="1"/>
  <c r="J129" l="1"/>
  <c r="J215" l="1"/>
  <c r="J175"/>
  <c r="J178" s="1"/>
  <c r="J180" s="1"/>
  <c r="K185" s="1"/>
  <c r="J620" i="1"/>
  <c r="J666" s="1"/>
  <c r="J669" s="1"/>
  <c r="K674" s="1"/>
  <c r="J537"/>
  <c r="G98" i="4" l="1"/>
  <c r="G144" s="1"/>
  <c r="J387" i="2"/>
  <c r="J433" s="1"/>
  <c r="J436" s="1"/>
  <c r="J438" s="1"/>
  <c r="K443" s="1"/>
  <c r="J261"/>
  <c r="J264" s="1"/>
  <c r="J266" s="1"/>
  <c r="K271" s="1"/>
  <c r="G114" i="8"/>
  <c r="G160" s="1"/>
  <c r="J583" i="1"/>
  <c r="J586" s="1"/>
  <c r="K591" s="1"/>
  <c r="K129" i="2"/>
  <c r="K215" l="1"/>
  <c r="K175"/>
  <c r="K178" s="1"/>
  <c r="K174" i="3"/>
  <c r="K220" s="1"/>
  <c r="K620" i="1" l="1"/>
  <c r="K666" s="1"/>
  <c r="K669" s="1"/>
  <c r="K387" i="2"/>
  <c r="K433" s="1"/>
  <c r="K436" s="1"/>
  <c r="K261"/>
  <c r="K264" s="1"/>
  <c r="L371" i="1" l="1"/>
  <c r="I453" s="1"/>
  <c r="L453" s="1"/>
  <c r="I537" s="1"/>
  <c r="G369"/>
  <c r="L369"/>
  <c r="I451" s="1"/>
  <c r="L451" s="1"/>
  <c r="I535" s="1"/>
  <c r="G371"/>
  <c r="H32" i="7" l="1"/>
  <c r="I30" i="2"/>
  <c r="L30" s="1"/>
  <c r="I127" s="1"/>
  <c r="H30" i="7"/>
  <c r="H29"/>
  <c r="C78"/>
  <c r="I32" i="2"/>
  <c r="L32" s="1"/>
  <c r="I129" s="1"/>
  <c r="G368" i="1"/>
  <c r="D417"/>
  <c r="D420" s="1"/>
  <c r="M371"/>
  <c r="D453"/>
  <c r="G453" s="1"/>
  <c r="L535"/>
  <c r="I618"/>
  <c r="L618" s="1"/>
  <c r="M369"/>
  <c r="D451"/>
  <c r="G451" s="1"/>
  <c r="L368"/>
  <c r="I417"/>
  <c r="I420" s="1"/>
  <c r="L537"/>
  <c r="I620"/>
  <c r="L620" s="1"/>
  <c r="F30" i="8" l="1"/>
  <c r="F32"/>
  <c r="I450" i="1"/>
  <c r="L417"/>
  <c r="L420" s="1"/>
  <c r="M368"/>
  <c r="M417" s="1"/>
  <c r="M420" s="1"/>
  <c r="D450"/>
  <c r="G417"/>
  <c r="G420" s="1"/>
  <c r="J29" i="7"/>
  <c r="O29"/>
  <c r="H78"/>
  <c r="M451" i="1"/>
  <c r="D535"/>
  <c r="D537"/>
  <c r="M453"/>
  <c r="L129" i="2"/>
  <c r="I215"/>
  <c r="J30" i="7"/>
  <c r="L30" s="1"/>
  <c r="O30"/>
  <c r="I213" i="2"/>
  <c r="L127"/>
  <c r="J32" i="7"/>
  <c r="L32" s="1"/>
  <c r="O32"/>
  <c r="D30" i="2"/>
  <c r="G30" s="1"/>
  <c r="D32"/>
  <c r="G32" s="1"/>
  <c r="F29" i="8"/>
  <c r="I29" i="2"/>
  <c r="D29"/>
  <c r="L29" l="1"/>
  <c r="I78"/>
  <c r="I81" s="1"/>
  <c r="E30" i="6"/>
  <c r="G30" s="1"/>
  <c r="J30" s="1"/>
  <c r="L30" s="1"/>
  <c r="I385" i="2"/>
  <c r="L385" s="1"/>
  <c r="L213"/>
  <c r="G537" i="1"/>
  <c r="M537" s="1"/>
  <c r="D620"/>
  <c r="G620" s="1"/>
  <c r="M620" s="1"/>
  <c r="L450"/>
  <c r="I499"/>
  <c r="I502" s="1"/>
  <c r="O78" i="7"/>
  <c r="G29" i="2"/>
  <c r="D78"/>
  <c r="D81" s="1"/>
  <c r="E29" i="6"/>
  <c r="E32"/>
  <c r="G32" s="1"/>
  <c r="J32" s="1"/>
  <c r="L32" s="1"/>
  <c r="O29" i="8"/>
  <c r="H29"/>
  <c r="F78"/>
  <c r="F79" s="1"/>
  <c r="M32" i="2"/>
  <c r="D129"/>
  <c r="M30"/>
  <c r="D127"/>
  <c r="L215"/>
  <c r="I387"/>
  <c r="L387" s="1"/>
  <c r="G535" i="1"/>
  <c r="M535" s="1"/>
  <c r="D618"/>
  <c r="G618" s="1"/>
  <c r="M618" s="1"/>
  <c r="L29" i="7"/>
  <c r="L78" s="1"/>
  <c r="J78"/>
  <c r="G450" i="1"/>
  <c r="D499"/>
  <c r="D502" s="1"/>
  <c r="H32" i="8"/>
  <c r="O32"/>
  <c r="F114" s="1"/>
  <c r="H114" s="1"/>
  <c r="H30"/>
  <c r="O30"/>
  <c r="F112" s="1"/>
  <c r="H112" s="1"/>
  <c r="C92" i="3"/>
  <c r="C95" l="1"/>
  <c r="H95" s="1"/>
  <c r="C174"/>
  <c r="H174" s="1"/>
  <c r="H92"/>
  <c r="D534" i="1"/>
  <c r="M450"/>
  <c r="M499" s="1"/>
  <c r="M502" s="1"/>
  <c r="G499"/>
  <c r="G502" s="1"/>
  <c r="I534"/>
  <c r="L499"/>
  <c r="L502" s="1"/>
  <c r="I126" i="2"/>
  <c r="L78"/>
  <c r="L81" s="1"/>
  <c r="H78" i="8"/>
  <c r="C78" i="6"/>
  <c r="C93" i="3"/>
  <c r="H93" s="1"/>
  <c r="C172"/>
  <c r="H172" s="1"/>
  <c r="D213" i="2"/>
  <c r="G127"/>
  <c r="M127" s="1"/>
  <c r="D215"/>
  <c r="G129"/>
  <c r="M129" s="1"/>
  <c r="F111" i="8"/>
  <c r="O78"/>
  <c r="G29" i="6"/>
  <c r="E78"/>
  <c r="M29" i="2"/>
  <c r="M78" s="1"/>
  <c r="M81" s="1"/>
  <c r="D126"/>
  <c r="G78"/>
  <c r="G81" s="1"/>
  <c r="C171" i="3"/>
  <c r="H171" l="1"/>
  <c r="C220"/>
  <c r="F96" i="4"/>
  <c r="H96" s="1"/>
  <c r="D212" i="2"/>
  <c r="G126"/>
  <c r="D175"/>
  <c r="D178" s="1"/>
  <c r="J172" i="3"/>
  <c r="L172" s="1"/>
  <c r="O172"/>
  <c r="J93"/>
  <c r="L93" s="1"/>
  <c r="O93"/>
  <c r="D617" i="1"/>
  <c r="G534"/>
  <c r="D583"/>
  <c r="D586" s="1"/>
  <c r="J92" i="3"/>
  <c r="O92"/>
  <c r="H141"/>
  <c r="F98" i="4"/>
  <c r="H98" s="1"/>
  <c r="J29" i="6"/>
  <c r="G78"/>
  <c r="H111" i="8"/>
  <c r="H160" s="1"/>
  <c r="F160"/>
  <c r="F161" s="1"/>
  <c r="D387" i="2"/>
  <c r="G387" s="1"/>
  <c r="M387" s="1"/>
  <c r="G215"/>
  <c r="M215" s="1"/>
  <c r="G213"/>
  <c r="M213" s="1"/>
  <c r="D385"/>
  <c r="G385" s="1"/>
  <c r="M385" s="1"/>
  <c r="L126"/>
  <c r="L175" s="1"/>
  <c r="L178" s="1"/>
  <c r="I212"/>
  <c r="I175"/>
  <c r="I178" s="1"/>
  <c r="L534" i="1"/>
  <c r="L583" s="1"/>
  <c r="L586" s="1"/>
  <c r="I617"/>
  <c r="I583"/>
  <c r="I586" s="1"/>
  <c r="J174" i="3"/>
  <c r="L174" s="1"/>
  <c r="O174"/>
  <c r="J95"/>
  <c r="L95" s="1"/>
  <c r="O95"/>
  <c r="C141"/>
  <c r="F95" i="4"/>
  <c r="I384" i="2" l="1"/>
  <c r="L212"/>
  <c r="L261" s="1"/>
  <c r="L264" s="1"/>
  <c r="I261"/>
  <c r="I264" s="1"/>
  <c r="L92" i="3"/>
  <c r="L141" s="1"/>
  <c r="J141"/>
  <c r="J143" s="1"/>
  <c r="M534" i="1"/>
  <c r="M583" s="1"/>
  <c r="M586" s="1"/>
  <c r="G583"/>
  <c r="G586" s="1"/>
  <c r="G212" i="2"/>
  <c r="D384"/>
  <c r="D261"/>
  <c r="D264" s="1"/>
  <c r="J171" i="3"/>
  <c r="O171"/>
  <c r="O220" s="1"/>
  <c r="H220"/>
  <c r="H95" i="4"/>
  <c r="H144" s="1"/>
  <c r="F144"/>
  <c r="F146" s="1"/>
  <c r="L617" i="1"/>
  <c r="L666" s="1"/>
  <c r="L669" s="1"/>
  <c r="I666"/>
  <c r="I669" s="1"/>
  <c r="L29" i="6"/>
  <c r="L78" s="1"/>
  <c r="J78"/>
  <c r="G617" i="1"/>
  <c r="D666"/>
  <c r="D669" s="1"/>
  <c r="M126" i="2"/>
  <c r="M175" s="1"/>
  <c r="M178" s="1"/>
  <c r="G175"/>
  <c r="G178" s="1"/>
  <c r="O141" i="3"/>
  <c r="L171" l="1"/>
  <c r="L220" s="1"/>
  <c r="J220"/>
  <c r="J222" s="1"/>
  <c r="G384" i="2"/>
  <c r="D433"/>
  <c r="D436" s="1"/>
  <c r="L384"/>
  <c r="L433" s="1"/>
  <c r="L436" s="1"/>
  <c r="I433"/>
  <c r="I436" s="1"/>
  <c r="M617" i="1"/>
  <c r="M666" s="1"/>
  <c r="M669" s="1"/>
  <c r="G666"/>
  <c r="G669" s="1"/>
  <c r="M212" i="2"/>
  <c r="M261" s="1"/>
  <c r="M264" s="1"/>
  <c r="G261"/>
  <c r="G264" s="1"/>
  <c r="M384" l="1"/>
  <c r="M433" s="1"/>
  <c r="M436" s="1"/>
  <c r="G433"/>
  <c r="G436" s="1"/>
</calcChain>
</file>

<file path=xl/sharedStrings.xml><?xml version="1.0" encoding="utf-8"?>
<sst xmlns="http://schemas.openxmlformats.org/spreadsheetml/2006/main" count="3071" uniqueCount="355">
  <si>
    <t>File Number:</t>
  </si>
  <si>
    <t>Exhibit:</t>
  </si>
  <si>
    <t>Tab:</t>
  </si>
  <si>
    <t>Schedule:</t>
  </si>
  <si>
    <t>Page:</t>
  </si>
  <si>
    <t>Date:</t>
  </si>
  <si>
    <t>Appendix 2-BA</t>
  </si>
  <si>
    <t>Fixed Asset Continuity Schedule - CGAAP/ASPE/USGAAP</t>
  </si>
  <si>
    <t xml:space="preserve">Year </t>
  </si>
  <si>
    <t>Cost</t>
  </si>
  <si>
    <t>Accumulated Depreciation</t>
  </si>
  <si>
    <t>CCA Class</t>
  </si>
  <si>
    <t>OEB</t>
  </si>
  <si>
    <t>Description</t>
  </si>
  <si>
    <t>Opening Balance</t>
  </si>
  <si>
    <t>Additions</t>
  </si>
  <si>
    <t>Disposals</t>
  </si>
  <si>
    <t>Closing Balance</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</si>
  <si>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</si>
  <si>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</si>
  <si>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</si>
  <si>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</si>
  <si>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</si>
  <si>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</si>
  <si>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</si>
  <si>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</si>
  <si>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</si>
  <si>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</si>
  <si>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</si>
  <si>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</si>
  <si>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</si>
  <si>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</si>
  <si>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</si>
  <si>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</si>
  <si>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</si>
  <si>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</si>
  <si>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Major Spare parts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</si>
  <si>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</si>
  <si>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</si>
  <si>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</si>
  <si>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</si>
  <si>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</si>
  <si>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</si>
  <si>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</si>
  <si>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</si>
  <si>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</si>
  <si>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</si>
  <si>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</si>
  <si>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</si>
  <si>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</si>
  <si>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</si>
  <si>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</si>
  <si>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</si>
  <si>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</si>
  <si>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</si>
  <si>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</si>
  <si>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</si>
  <si>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Non-utility property owned under capital lease</t>
  </si>
  <si>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</si>
  <si>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</si>
  <si>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</si>
  <si>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</si>
  <si>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</si>
  <si>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</si>
  <si>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</si>
  <si>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</si>
  <si>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</si>
  <si>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</si>
  <si>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The table may need to be customized for a utility's asset categories or for any new asset accounts announced or authorized by the Board.</t>
  </si>
  <si>
    <t>The additions column (F) must not include construction work in progress (CWIP).</t>
  </si>
  <si>
    <t>2013-change policies</t>
  </si>
  <si>
    <t>Fixed Asset Continuity Schedule - MIFRS</t>
  </si>
  <si>
    <t>Depreciation Expense adj. from gain or loss on the retirement of assets (pool of like assets)</t>
  </si>
  <si>
    <t>Total</t>
  </si>
  <si>
    <t xml:space="preserve">Line Transformers </t>
  </si>
  <si>
    <t>Services</t>
  </si>
  <si>
    <t>SEE 2014 below for FHI</t>
  </si>
  <si>
    <t>Appendix 2-CL</t>
  </si>
  <si>
    <t>Depreciation and Amortization Expense</t>
  </si>
  <si>
    <r>
      <t xml:space="preserve">Assumes the applicant adopted IFRS for financial reporting purposes January 1, </t>
    </r>
    <r>
      <rPr>
        <b/>
        <sz val="10"/>
        <color indexed="10"/>
        <rFont val="Arial"/>
        <family val="2"/>
      </rPr>
      <t>2014</t>
    </r>
  </si>
  <si>
    <t>Year</t>
  </si>
  <si>
    <t>MIFRS</t>
  </si>
  <si>
    <t>Account</t>
  </si>
  <si>
    <r>
      <t xml:space="preserve">Opening NBV as at Jan 1, 2013 </t>
    </r>
    <r>
      <rPr>
        <b/>
        <vertAlign val="superscript"/>
        <sz val="10"/>
        <rFont val="Arial"/>
        <family val="2"/>
      </rPr>
      <t>5</t>
    </r>
  </si>
  <si>
    <r>
      <t xml:space="preserve">Average Remaining Life of Opening NBV </t>
    </r>
    <r>
      <rPr>
        <b/>
        <vertAlign val="superscript"/>
        <sz val="10"/>
        <rFont val="Arial"/>
        <family val="2"/>
      </rPr>
      <t>4</t>
    </r>
  </si>
  <si>
    <r>
      <t xml:space="preserve">Years (new additions only) </t>
    </r>
    <r>
      <rPr>
        <b/>
        <vertAlign val="superscript"/>
        <sz val="10"/>
        <rFont val="Arial"/>
        <family val="2"/>
      </rPr>
      <t>3</t>
    </r>
  </si>
  <si>
    <t>Depreciation Rate on New Additions</t>
  </si>
  <si>
    <t>Depreciation Expense on Opening NBV</t>
  </si>
  <si>
    <r>
      <t xml:space="preserve">Depreciation Expense on Additions </t>
    </r>
    <r>
      <rPr>
        <b/>
        <vertAlign val="superscript"/>
        <sz val="10"/>
        <rFont val="Arial"/>
        <family val="2"/>
      </rPr>
      <t>1</t>
    </r>
  </si>
  <si>
    <t>2013 Depreciation Expense</t>
  </si>
  <si>
    <t>2013 Depreciation Expense per Appendix 2-B Fixed Assets, Column K
 (l)</t>
  </si>
  <si>
    <r>
      <t xml:space="preserve">Variance </t>
    </r>
    <r>
      <rPr>
        <b/>
        <vertAlign val="superscript"/>
        <sz val="10"/>
        <rFont val="Arial"/>
        <family val="2"/>
      </rPr>
      <t>2</t>
    </r>
  </si>
  <si>
    <t>Depreciation Expense on 2013 Full Year Additions</t>
  </si>
  <si>
    <t>Less Depreciation Expense on Assets Fully Depreciated during the year
(o)</t>
  </si>
  <si>
    <r>
      <t xml:space="preserve">2013 Full Year Depreciation </t>
    </r>
    <r>
      <rPr>
        <b/>
        <vertAlign val="superscript"/>
        <sz val="10"/>
        <rFont val="Arial"/>
        <family val="2"/>
      </rPr>
      <t>6</t>
    </r>
  </si>
  <si>
    <t>(a)</t>
  </si>
  <si>
    <t>(d)</t>
  </si>
  <si>
    <t>(i)</t>
  </si>
  <si>
    <t>(f)</t>
  </si>
  <si>
    <t>(g) = 1 / (f)</t>
  </si>
  <si>
    <t>(j) = (a) / (i)</t>
  </si>
  <si>
    <t xml:space="preserve">(h)=((d)*0.5)/(f) </t>
  </si>
  <si>
    <t>(k) = (j) + (h)</t>
  </si>
  <si>
    <t>(m) = (k) - (l)</t>
  </si>
  <si>
    <t xml:space="preserve">(n)=((d))/(f) </t>
  </si>
  <si>
    <t>(p) = (j) + (n) - (o)</t>
  </si>
  <si>
    <t>Meters (Smart Meters)</t>
  </si>
  <si>
    <t>etc.</t>
  </si>
  <si>
    <t>Depreciation exp. adj. from gain or loss on the retirement of assets (pool of like assets)</t>
  </si>
  <si>
    <t>Board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</si>
  <si>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</si>
  <si>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 xml:space="preserve">The applicant should ensure that the years for new additions of assets are the asset useful lives determined by management in accordance with IFRS. </t>
  </si>
  <si>
    <t>A recalculation should be performed to determine the average remaining life of opening balance of assets (i.e. excluding 2013 additions) under IFRS.  For example, Asset A had a useful life of 20 years under CGAAP.  On January 1, 2013, the date of transition, Asset A was 3 years depreciated. As a result, Asset A would have a remaining service life of 17 years (20 years less 3 years) under CGAAP as of January 1, 2013.  Due to the transition to IFRS, management re-assessed the asset useful lives under IFRS principles and concluded that the revised useful life of Asset A is now 30 years. Therefore, the average remaining useful life of opening balance of Asset A is determined to be 27 years (30 years less 3 years) under IFRS as of January 1, 2013.</t>
  </si>
  <si>
    <t>NBV must exclude assets still on the books but which have been fully amortized or depreciated.</t>
  </si>
  <si>
    <t>This column refers to the calculated full year depreciation but excludes the depreciation expense on assets fully depreciated during the year.  This column is used for the purpose of calculating depreciation expense in the following year on the next worksheet.</t>
  </si>
  <si>
    <t>General:</t>
  </si>
  <si>
    <t>Applicants must provide a breakdown of depreciation and amortization expense in the above format for all relevant accounts.  Asset Retirement Obligations (AROs), depreciation and accretion expense should be disclosed separately consistent with the Notes of historical Audited Financial Statements.</t>
  </si>
  <si>
    <r>
      <t xml:space="preserve">Assumes the applicant adopted IFRS for financial reporting purposes January 1, </t>
    </r>
    <r>
      <rPr>
        <b/>
        <sz val="10"/>
        <color indexed="10"/>
        <rFont val="Arial"/>
        <family val="2"/>
      </rPr>
      <t>2015</t>
    </r>
  </si>
  <si>
    <r>
      <t xml:space="preserve">Opening NBV as at Jan 1, 2014 </t>
    </r>
    <r>
      <rPr>
        <b/>
        <vertAlign val="superscript"/>
        <sz val="10"/>
        <rFont val="Arial"/>
        <family val="2"/>
      </rPr>
      <t>5</t>
    </r>
  </si>
  <si>
    <t>2014 Depreciation Expense</t>
  </si>
  <si>
    <t>2014 Depreciation Expense per Appendix 2-B Fixed Assets, Column K
 (l)</t>
  </si>
  <si>
    <t>Depreciation Expense on 2014 Full Year Additions</t>
  </si>
  <si>
    <r>
      <t xml:space="preserve">2014 Full Year Depreciation </t>
    </r>
    <r>
      <rPr>
        <b/>
        <vertAlign val="superscript"/>
        <sz val="10"/>
        <rFont val="Arial"/>
        <family val="2"/>
      </rPr>
      <t>6</t>
    </r>
  </si>
  <si>
    <t>SEE 2015 below for FHI</t>
  </si>
  <si>
    <t>Appendix 2-CM</t>
  </si>
  <si>
    <t>Years (new additions only)</t>
  </si>
  <si>
    <r>
      <t xml:space="preserve">2014 Depreciation Expense </t>
    </r>
    <r>
      <rPr>
        <b/>
        <vertAlign val="superscript"/>
        <sz val="10"/>
        <rFont val="Arial"/>
        <family val="2"/>
      </rPr>
      <t>1</t>
    </r>
  </si>
  <si>
    <t xml:space="preserve">(h)=2013 Full Year Depreciation + ((d)*0.5)/(f) </t>
  </si>
  <si>
    <t>(m) = (h) - (l)</t>
  </si>
  <si>
    <t>Total Depreciation expense to be included in the test year revenue requirement</t>
  </si>
  <si>
    <r>
      <t xml:space="preserve">2015 Depreciation Expense </t>
    </r>
    <r>
      <rPr>
        <b/>
        <vertAlign val="superscript"/>
        <sz val="10"/>
        <rFont val="Arial"/>
        <family val="2"/>
      </rPr>
      <t>1</t>
    </r>
  </si>
  <si>
    <t>2015 Depreciation Expense per Appendix 2-B Fixed Assets, Column K
 (l)</t>
  </si>
  <si>
    <t xml:space="preserve">(h)=2014 Full Year Depreciation + ((d)*0.5)/(f) </t>
  </si>
  <si>
    <t>Appendix 2-CR</t>
  </si>
  <si>
    <r>
      <t xml:space="preserve">Assumes the applicant made capitalization and depreciation expense accounting policy changes under CGAAP effective January 1, </t>
    </r>
    <r>
      <rPr>
        <b/>
        <sz val="10"/>
        <color indexed="10"/>
        <rFont val="Arial"/>
        <family val="2"/>
      </rPr>
      <t>2013</t>
    </r>
  </si>
  <si>
    <t>Former CGAAP - CGAAP without the changes to the policies</t>
  </si>
  <si>
    <t>Opening Regulatory Gross PP&amp;E as at Jan 1, 2012</t>
  </si>
  <si>
    <t>Less Fully Depreciated</t>
  </si>
  <si>
    <t>Net for Depreciation</t>
  </si>
  <si>
    <t>Total for Depreciation</t>
  </si>
  <si>
    <t>Years</t>
  </si>
  <si>
    <t>Depreciation Rate</t>
  </si>
  <si>
    <t>2012 Depreciation Expense</t>
  </si>
  <si>
    <t>2012 Depreciation Expense per Appendix 2-B Fixed Assets, Column K
 (l)</t>
  </si>
  <si>
    <t>(b)</t>
  </si>
  <si>
    <t>(c)</t>
  </si>
  <si>
    <r>
      <t xml:space="preserve">(e) = (c) + ½ x (d) </t>
    </r>
    <r>
      <rPr>
        <b/>
        <vertAlign val="superscript"/>
        <sz val="10"/>
        <rFont val="Arial"/>
        <family val="2"/>
      </rPr>
      <t>1</t>
    </r>
  </si>
  <si>
    <t>(h) = (e) / (f)</t>
  </si>
  <si>
    <t>Explanations</t>
  </si>
  <si>
    <t>A</t>
  </si>
  <si>
    <t>Smart meters transferred from account 15.55 to capital accounts 1611 (1925), 1920 and 1880</t>
  </si>
  <si>
    <t>Appendix 2-CS</t>
  </si>
  <si>
    <t>Opening Regulatory Gross PP&amp;E as at Jan 1, 2013</t>
  </si>
  <si>
    <t>Appendix 2-CT</t>
  </si>
  <si>
    <t>Revised CGAAP or ASPE - CGAAP or ASPE with the changes to the policies</t>
  </si>
  <si>
    <t>The applicant should ensure that the years for new additions of assets are the asset useful lives determined by management in accordance with the Board's regulatory accounting policies.   The capitalization and depreciation expense accounting changes should be implemented consistent with the Board’s regulatory accounting policies as set out for modified IFRS as contained in the Report of the Board, Transition to International Financial Reporting Standards, EB-2008-0408, the Kinectrics Report, and the Revised 2012 Accounting Procedures Handbook for Electricity Distributors (“APH”).</t>
  </si>
  <si>
    <t>A recalculation should be performed to determine the average remaining life of opening balance of assets (i.e. excluding 2013 additions) under the change in policies under CGAAP.  For example, Asset A had a useful life of 20 years under CGAAP without the change in policies.  On January 1, 2013, the effective date of the changes in poliices, Asset A was 3 years depreciated. As a result, Asset A would have a remaining service life of 17 years (20 years less 3 years) as of January 1, 2013.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of January 1, 2013.</t>
  </si>
  <si>
    <t>Appendix 2-CU</t>
  </si>
  <si>
    <t>Half year depreciation should not apply to these additions</t>
  </si>
  <si>
    <t>Accumulated depreciation recorded in 15.55 in prior year is included in 2012 additions</t>
  </si>
  <si>
    <t>Software</t>
  </si>
  <si>
    <t>Hardware</t>
  </si>
  <si>
    <t xml:space="preserve">cost transferred from smart meters - </t>
  </si>
  <si>
    <t>Half year depreciation</t>
  </si>
  <si>
    <t>Accum deprec transferred from smart meters</t>
  </si>
  <si>
    <t>Variance should be</t>
  </si>
  <si>
    <t>Fixed Asset Continuity Schedule - change to MIFRS within 2015</t>
  </si>
  <si>
    <t>change to MIFRS within 2015</t>
  </si>
  <si>
    <r>
      <t xml:space="preserve">Opening NBV as at Jan 1, 2015 </t>
    </r>
    <r>
      <rPr>
        <b/>
        <vertAlign val="superscript"/>
        <sz val="10"/>
        <rFont val="Arial"/>
        <family val="2"/>
      </rPr>
      <t>5</t>
    </r>
  </si>
  <si>
    <t>2015 Depreciation Expense</t>
  </si>
  <si>
    <t>Depreciation Expense on 2015 Full Year Additions</t>
  </si>
  <si>
    <r>
      <t xml:space="preserve">2015 Full Year Depreciation </t>
    </r>
    <r>
      <rPr>
        <b/>
        <vertAlign val="superscript"/>
        <sz val="10"/>
        <rFont val="Arial"/>
        <family val="2"/>
      </rPr>
      <t>6</t>
    </r>
  </si>
  <si>
    <t>Step 1 setting opening cost as NBV</t>
  </si>
  <si>
    <t>Step 2 moving contributed capital to related asset accounts</t>
  </si>
  <si>
    <t>opening cost as NBV with contributed capital allocated to asset accounts</t>
  </si>
  <si>
    <t xml:space="preserve">Non Rate-Regulated Utility Property </t>
  </si>
  <si>
    <t>Construction work in progress</t>
  </si>
  <si>
    <t>Intangible assets</t>
  </si>
  <si>
    <t>without changing policies</t>
  </si>
  <si>
    <t>TS cost transferred from variance account back into fixed assets</t>
  </si>
  <si>
    <t>Transfer related accumulated depreciation.</t>
  </si>
  <si>
    <t>energized Dec 2013 - 2013 depreciation</t>
  </si>
  <si>
    <t>2014 depreciation</t>
  </si>
  <si>
    <t>half year rule not applicable in 2014</t>
  </si>
  <si>
    <t>B</t>
  </si>
  <si>
    <t>Permanet bypass transferred from variance account back into fixed assets</t>
  </si>
  <si>
    <t>Transfer related accumulated depreciation</t>
  </si>
  <si>
    <t>Depreciation begins when permanent bypass is energized Dec 1, 2013. (not half year rule). Full year depreciation not applied to opening balance</t>
  </si>
  <si>
    <t>Total cost of assets</t>
  </si>
  <si>
    <t>annual amortization</t>
  </si>
  <si>
    <t>monthly amortization</t>
  </si>
  <si>
    <t>difference between half year rule &amp; actual # of months</t>
  </si>
  <si>
    <t># of months amortization not taken</t>
  </si>
  <si>
    <t>Land  **</t>
  </si>
  <si>
    <t>Construction work in progress    **</t>
  </si>
  <si>
    <t>Intangible assets  **</t>
  </si>
  <si>
    <t>**</t>
  </si>
  <si>
    <t>Reduce opening NBV for amounts transferred out of fixed assets into variance account during 2013</t>
  </si>
  <si>
    <t>Transfer related accumulated depreication</t>
  </si>
  <si>
    <t>Appendix 2-BB</t>
  </si>
  <si>
    <t>Service Life Comparison</t>
  </si>
  <si>
    <r>
      <t>Table F-1 from Kinetrics Report</t>
    </r>
    <r>
      <rPr>
        <b/>
        <vertAlign val="superscript"/>
        <sz val="14"/>
        <rFont val="Arial"/>
        <family val="2"/>
      </rPr>
      <t>1</t>
    </r>
  </si>
  <si>
    <t>Asset Details</t>
  </si>
  <si>
    <t>Useful Life</t>
  </si>
  <si>
    <t>USoA Account Number</t>
  </si>
  <si>
    <t>USoA Account Description</t>
  </si>
  <si>
    <t>Current</t>
  </si>
  <si>
    <t>Proposed</t>
  </si>
  <si>
    <t>Parent*</t>
  </si>
  <si>
    <t>#</t>
  </si>
  <si>
    <t>Category| Component | Type</t>
  </si>
  <si>
    <t>MIN UL</t>
  </si>
  <si>
    <t>TUL</t>
  </si>
  <si>
    <t>MAX UL</t>
  </si>
  <si>
    <t>Rate</t>
  </si>
  <si>
    <t>OH</t>
  </si>
  <si>
    <t>Fully Dressed Wood Poles</t>
  </si>
  <si>
    <t>Overall</t>
  </si>
  <si>
    <t>Cross Arm</t>
  </si>
  <si>
    <t>Wood</t>
  </si>
  <si>
    <t>Steel</t>
  </si>
  <si>
    <t>Fully Dressed Concrete Poles</t>
  </si>
  <si>
    <t>Fully Dressed Steel Poles</t>
  </si>
  <si>
    <t>OH Line Switch</t>
  </si>
  <si>
    <t>OH Line Switch Motor</t>
  </si>
  <si>
    <t>OH Line Switch RTU</t>
  </si>
  <si>
    <t>OH Integral Switches</t>
  </si>
  <si>
    <t>OH Conductors</t>
  </si>
  <si>
    <t>Overhead Conductors and Devices</t>
  </si>
  <si>
    <t>OH Transformers &amp; Voltage Regulators</t>
  </si>
  <si>
    <t>OH Shunt Capacitor Banks</t>
  </si>
  <si>
    <t>Reclosers</t>
  </si>
  <si>
    <t>TS &amp; MS</t>
  </si>
  <si>
    <t>Power Transformers</t>
  </si>
  <si>
    <t>Bushing</t>
  </si>
  <si>
    <t>Tap Changer</t>
  </si>
  <si>
    <t>Station Service Transformer</t>
  </si>
  <si>
    <t>Station Grounding Transformer</t>
  </si>
  <si>
    <t>Station DC System</t>
  </si>
  <si>
    <t>Battery Bank</t>
  </si>
  <si>
    <t>Charger</t>
  </si>
  <si>
    <t>Station Metal Clad Switchgear</t>
  </si>
  <si>
    <t>Removable Breaker</t>
  </si>
  <si>
    <t>Station Independent Breakers</t>
  </si>
  <si>
    <t>Station Switch</t>
  </si>
  <si>
    <t>Electromechanical Relays</t>
  </si>
  <si>
    <t>Solid State Relays</t>
  </si>
  <si>
    <t>Digital &amp; Numeric Relays</t>
  </si>
  <si>
    <t>Rigid Busbars</t>
  </si>
  <si>
    <t>Steel Structure</t>
  </si>
  <si>
    <t>UG</t>
  </si>
  <si>
    <t>Primary Paper Insulated Lead Covered (PILC) Cables</t>
  </si>
  <si>
    <t>Primary Ethylene-Propylene Rubber (EPR) Cables</t>
  </si>
  <si>
    <t>Primary Non-Tree Retardant (TR) Cross Linked Polyethylene (XLPE) Cables Direct Buried</t>
  </si>
  <si>
    <t>Primary Non-TR XLPE Cables in Duct</t>
  </si>
  <si>
    <t>Primary TR XLPE Cables Direct Buried</t>
  </si>
  <si>
    <t>Primary TR XLPE Cables in Duct</t>
  </si>
  <si>
    <t>Underground Conductors and Devices</t>
  </si>
  <si>
    <t>Secondary PILC Cables</t>
  </si>
  <si>
    <t>Secondary Cables Direct Buried</t>
  </si>
  <si>
    <t>Secondary Cables in Duct</t>
  </si>
  <si>
    <t>Network Tranformers</t>
  </si>
  <si>
    <t>Protector</t>
  </si>
  <si>
    <t>Pad-Mounted Transformers</t>
  </si>
  <si>
    <t>Submersible/Vault Transformers</t>
  </si>
  <si>
    <t>UG Foundation</t>
  </si>
  <si>
    <t>UG Vaults</t>
  </si>
  <si>
    <t>Roof</t>
  </si>
  <si>
    <t>UG Vault Switches</t>
  </si>
  <si>
    <t>Pad-Mounted Switchgear</t>
  </si>
  <si>
    <t>Ducts</t>
  </si>
  <si>
    <t>Concrete Encased Duct Banks</t>
  </si>
  <si>
    <t>Cable Chambers</t>
  </si>
  <si>
    <t>S</t>
  </si>
  <si>
    <t>Remote SCADA</t>
  </si>
  <si>
    <t>System Supervisory Equipment</t>
  </si>
  <si>
    <r>
      <t>Table F-2 from Kinetrics Report</t>
    </r>
    <r>
      <rPr>
        <b/>
        <vertAlign val="superscript"/>
        <sz val="14"/>
        <rFont val="Arial"/>
        <family val="2"/>
      </rPr>
      <t>1</t>
    </r>
  </si>
  <si>
    <t>Useful Life Range</t>
  </si>
  <si>
    <t>Office Equipment</t>
  </si>
  <si>
    <t>5-15</t>
  </si>
  <si>
    <t>Vehicles</t>
  </si>
  <si>
    <t>Trucks &amp; Buckets</t>
  </si>
  <si>
    <t>Transportation equipment</t>
  </si>
  <si>
    <t>Trailers</t>
  </si>
  <si>
    <t>5-20</t>
  </si>
  <si>
    <t>Vans</t>
  </si>
  <si>
    <t>5-10</t>
  </si>
  <si>
    <t>Administrative Buildings</t>
  </si>
  <si>
    <t>50-75</t>
  </si>
  <si>
    <t>Buildings and Fixtures</t>
  </si>
  <si>
    <t>HVAC equipment</t>
  </si>
  <si>
    <t>Parking</t>
  </si>
  <si>
    <t>25-30</t>
  </si>
  <si>
    <t>Fence</t>
  </si>
  <si>
    <t>25-60</t>
  </si>
  <si>
    <t>20-30</t>
  </si>
  <si>
    <t>Lease dependent</t>
  </si>
  <si>
    <t>Leasehold improvements</t>
  </si>
  <si>
    <t>Station Buildings</t>
  </si>
  <si>
    <t>Computer Equipment</t>
  </si>
  <si>
    <t>3-5</t>
  </si>
  <si>
    <t>Computer Equipment - hardware</t>
  </si>
  <si>
    <t>2-5</t>
  </si>
  <si>
    <t>Computer Software</t>
  </si>
  <si>
    <t>Equipment</t>
  </si>
  <si>
    <t>Power Operated</t>
  </si>
  <si>
    <t>Stores</t>
  </si>
  <si>
    <t>Stores equipment</t>
  </si>
  <si>
    <t>Tools, Shop, Garage Equipment</t>
  </si>
  <si>
    <t>Tools, Shop and garage equipment</t>
  </si>
  <si>
    <t>Measure &amp; testing Equipment</t>
  </si>
  <si>
    <t>Communication</t>
  </si>
  <si>
    <t>Towers</t>
  </si>
  <si>
    <t>60-70</t>
  </si>
  <si>
    <t>Wireless</t>
  </si>
  <si>
    <t>2-10</t>
  </si>
  <si>
    <t>Communication equipment</t>
  </si>
  <si>
    <t>Residential Energy Meters</t>
  </si>
  <si>
    <t>25-35</t>
  </si>
  <si>
    <t>Industrial/Commercial Energy Meters</t>
  </si>
  <si>
    <t>Primary Energy Meters</t>
  </si>
  <si>
    <t>Wholesale Energy Meters</t>
  </si>
  <si>
    <t>15-30</t>
  </si>
  <si>
    <t>Current &amp; Potential Transformer (CT &amp; PT)</t>
  </si>
  <si>
    <t>35-50</t>
  </si>
  <si>
    <t>Smart Meters</t>
  </si>
  <si>
    <t>Smart meters</t>
  </si>
  <si>
    <t>Repeaters - Smart Metering</t>
  </si>
  <si>
    <t>10-15</t>
  </si>
  <si>
    <t>Data Collectors - Smart Metering</t>
  </si>
  <si>
    <t>15-20</t>
  </si>
  <si>
    <t>* TS &amp; MS = Transformer and Municipal Stations UG = Underground Systems S = Monitoring and Control Systems</t>
  </si>
  <si>
    <t>Note 1:</t>
  </si>
  <si>
    <t>Tables F-1 and F-2 above are to be used as a reference in order to complete columns J, K, L and N.</t>
  </si>
  <si>
    <t>See pages 17-19 of Kinetrics Report</t>
  </si>
  <si>
    <t>Poles</t>
  </si>
  <si>
    <t xml:space="preserve">Services </t>
  </si>
  <si>
    <t>Appendix 2-CN</t>
  </si>
  <si>
    <r>
      <t xml:space="preserve">Assumes the applicant made capitalization and depreciation expense accounting policy changes under CGAAP effective January 1, </t>
    </r>
    <r>
      <rPr>
        <b/>
        <sz val="10"/>
        <color indexed="10"/>
        <rFont val="Arial"/>
        <family val="2"/>
      </rPr>
      <t>2012</t>
    </r>
  </si>
  <si>
    <t>Depreciation Expense</t>
  </si>
  <si>
    <t>2012 Depreciation Expense per Appendix 2-B Fixed Assets, Column K 
 (l)</t>
  </si>
  <si>
    <t>Load Management Controls - Customer Premises</t>
  </si>
  <si>
    <t>General</t>
  </si>
  <si>
    <t>Opening Regulatory Gross PP&amp;E as at Jan 1, 2010</t>
  </si>
  <si>
    <t>2010 Depreciation Expense per Appendix 2-B Fixed Assets, Column K 
 (l)</t>
  </si>
  <si>
    <t>Opening Regulatory Gross PP&amp;E as at Jan 1, 2011</t>
  </si>
  <si>
    <t>2011 Depreciation Expense per Appendix 2-B Fixed Assets, Column K 
 (l)</t>
  </si>
  <si>
    <t>No depreciation taken in prior year. Half year rule applies to full balance'</t>
  </si>
  <si>
    <t>"MCGAAP"</t>
  </si>
  <si>
    <t>"Old CGAAP"</t>
  </si>
  <si>
    <t>Fixed Asset Continuity Schedule - if no change to polices in 2013 i.e. grossed up acquisitions, useful lives stay at 25 years e.g</t>
  </si>
  <si>
    <t>Step 1 setting opening cost as NBV - BUT THIS TIME, start with 2014 MCGAAP - no dispositions until 2015</t>
  </si>
  <si>
    <t>As above but with Contributed Capital blended in</t>
  </si>
  <si>
    <t>EB 2014-0073</t>
  </si>
  <si>
    <t>Attachment:</t>
  </si>
</sst>
</file>

<file path=xl/styles.xml><?xml version="1.0" encoding="utf-8"?>
<styleSheet xmlns="http://schemas.openxmlformats.org/spreadsheetml/2006/main">
  <numFmts count="8">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1009]mmmm\ d\,\ yyyy;@"/>
    <numFmt numFmtId="168" formatCode="0_ ;\-0\ "/>
    <numFmt numFmtId="169" formatCode="_(&quot;$&quot;* #,##0_);_(&quot;$&quot;* \(#,##0\);_(&quot;$&quot;* &quot;-&quot;??_);_(@_)"/>
  </numFmts>
  <fonts count="22">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1"/>
      <name val="Arial"/>
      <family val="2"/>
    </font>
    <font>
      <b/>
      <u/>
      <sz val="11"/>
      <name val="Arial"/>
      <family val="2"/>
    </font>
    <font>
      <b/>
      <sz val="9"/>
      <name val="Arial"/>
      <family val="2"/>
    </font>
    <font>
      <b/>
      <i/>
      <sz val="10"/>
      <name val="Arial"/>
      <family val="2"/>
    </font>
    <font>
      <b/>
      <i/>
      <sz val="9"/>
      <name val="Arial"/>
      <family val="2"/>
    </font>
    <font>
      <i/>
      <sz val="10"/>
      <name val="Arial"/>
      <family val="2"/>
    </font>
    <font>
      <b/>
      <sz val="12"/>
      <name val="Arial"/>
      <family val="2"/>
    </font>
    <font>
      <sz val="12"/>
      <name val="Arial"/>
      <family val="2"/>
    </font>
    <font>
      <b/>
      <sz val="10"/>
      <color indexed="10"/>
      <name val="Arial"/>
      <family val="2"/>
    </font>
    <font>
      <b/>
      <vertAlign val="superscript"/>
      <sz val="10"/>
      <name val="Arial"/>
      <family val="2"/>
    </font>
    <font>
      <vertAlign val="superscript"/>
      <sz val="10"/>
      <name val="Arial"/>
      <family val="2"/>
    </font>
    <font>
      <u/>
      <sz val="10"/>
      <name val="Arial"/>
      <family val="2"/>
    </font>
    <font>
      <b/>
      <vertAlign val="superscript"/>
      <sz val="14"/>
      <name val="Arial"/>
      <family val="2"/>
    </font>
    <font>
      <b/>
      <sz val="11"/>
      <color indexed="8"/>
      <name val="Calibri"/>
      <family val="1"/>
      <charset val="204"/>
    </font>
    <font>
      <b/>
      <sz val="10"/>
      <color rgb="FFFF0000"/>
      <name val="Arial"/>
      <family val="2"/>
    </font>
    <font>
      <u/>
      <sz val="10"/>
      <color indexed="12"/>
      <name val="Arial"/>
      <family val="2"/>
    </font>
  </fonts>
  <fills count="6">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s>
  <borders count="57">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right style="thin">
        <color indexed="64"/>
      </right>
      <top/>
      <bottom/>
      <diagonal/>
    </border>
    <border>
      <left/>
      <right/>
      <top style="thin">
        <color indexed="64"/>
      </top>
      <bottom style="double">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bottom style="thin">
        <color indexed="64"/>
      </bottom>
      <diagonal/>
    </border>
  </borders>
  <cellStyleXfs count="6">
    <xf numFmtId="0" fontId="0" fillId="0" borderId="0"/>
    <xf numFmtId="164" fontId="1" fillId="0" borderId="0" applyFont="0" applyFill="0" applyBorder="0" applyAlignment="0" applyProtection="0"/>
    <xf numFmtId="0" fontId="2" fillId="0" borderId="0"/>
    <xf numFmtId="165"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alignment vertical="top"/>
      <protection locked="0"/>
    </xf>
  </cellStyleXfs>
  <cellXfs count="313">
    <xf numFmtId="0" fontId="0" fillId="0" borderId="0" xfId="0"/>
    <xf numFmtId="0" fontId="2" fillId="0" borderId="0" xfId="2" applyAlignment="1">
      <alignment horizontal="center"/>
    </xf>
    <xf numFmtId="0" fontId="2" fillId="0" borderId="0" xfId="2"/>
    <xf numFmtId="0" fontId="2" fillId="0" borderId="0" xfId="2" applyBorder="1"/>
    <xf numFmtId="0" fontId="3" fillId="0" borderId="0" xfId="2" applyFont="1"/>
    <xf numFmtId="0" fontId="4" fillId="0" borderId="0" xfId="0" applyFont="1" applyAlignment="1">
      <alignment horizontal="right" vertical="top"/>
    </xf>
    <xf numFmtId="0" fontId="4" fillId="2" borderId="1" xfId="2" applyFont="1" applyFill="1" applyBorder="1" applyAlignment="1">
      <alignment horizontal="right" vertical="top"/>
    </xf>
    <xf numFmtId="0" fontId="4" fillId="2" borderId="0" xfId="2" applyFont="1" applyFill="1" applyAlignment="1">
      <alignment horizontal="right" vertical="top"/>
    </xf>
    <xf numFmtId="0" fontId="4" fillId="0" borderId="0" xfId="2" applyFont="1" applyAlignment="1">
      <alignment horizontal="right" vertical="top"/>
    </xf>
    <xf numFmtId="0" fontId="2" fillId="0" borderId="0" xfId="2" applyFont="1"/>
    <xf numFmtId="0" fontId="3" fillId="0" borderId="0" xfId="2" applyFont="1" applyAlignment="1">
      <alignment horizontal="right"/>
    </xf>
    <xf numFmtId="0" fontId="6" fillId="2" borderId="0" xfId="2" applyFont="1" applyFill="1" applyAlignment="1"/>
    <xf numFmtId="0" fontId="7" fillId="0" borderId="0" xfId="2" applyFont="1" applyAlignment="1">
      <alignment horizontal="center"/>
    </xf>
    <xf numFmtId="0" fontId="2" fillId="3" borderId="2" xfId="2" applyFill="1" applyBorder="1"/>
    <xf numFmtId="0" fontId="3" fillId="3" borderId="3" xfId="2" applyFont="1" applyFill="1" applyBorder="1" applyAlignment="1"/>
    <xf numFmtId="0" fontId="3" fillId="3" borderId="4" xfId="2" applyFont="1" applyFill="1" applyBorder="1" applyAlignment="1"/>
    <xf numFmtId="0" fontId="3" fillId="3" borderId="5" xfId="2" applyFont="1" applyFill="1" applyBorder="1" applyAlignment="1">
      <alignment horizontal="center" wrapText="1"/>
    </xf>
    <xf numFmtId="0" fontId="3" fillId="3" borderId="5" xfId="2" applyFont="1" applyFill="1" applyBorder="1" applyAlignment="1">
      <alignment horizontal="center"/>
    </xf>
    <xf numFmtId="0" fontId="3" fillId="3" borderId="5" xfId="2" applyFont="1" applyFill="1" applyBorder="1"/>
    <xf numFmtId="0" fontId="2" fillId="3" borderId="6" xfId="2" applyFill="1" applyBorder="1"/>
    <xf numFmtId="0" fontId="3" fillId="3" borderId="7" xfId="2" applyFont="1" applyFill="1" applyBorder="1" applyAlignment="1">
      <alignment horizontal="center" wrapText="1"/>
    </xf>
    <xf numFmtId="0" fontId="3" fillId="3" borderId="8" xfId="2" applyFont="1" applyFill="1" applyBorder="1" applyAlignment="1">
      <alignment horizontal="center"/>
    </xf>
    <xf numFmtId="0" fontId="3" fillId="3" borderId="8" xfId="2" applyFont="1" applyFill="1" applyBorder="1" applyAlignment="1">
      <alignment horizontal="center" wrapText="1"/>
    </xf>
    <xf numFmtId="0" fontId="2" fillId="0" borderId="5" xfId="2" applyBorder="1" applyAlignment="1">
      <alignment horizontal="center" vertical="center"/>
    </xf>
    <xf numFmtId="0" fontId="2" fillId="0" borderId="5" xfId="2" applyFont="1" applyBorder="1" applyAlignment="1">
      <alignment vertical="center" wrapText="1"/>
    </xf>
    <xf numFmtId="166" fontId="0" fillId="2" borderId="5" xfId="1" applyNumberFormat="1" applyFont="1" applyFill="1" applyBorder="1"/>
    <xf numFmtId="166" fontId="0" fillId="0" borderId="5" xfId="1" applyNumberFormat="1" applyFont="1" applyBorder="1"/>
    <xf numFmtId="0" fontId="2" fillId="0" borderId="6" xfId="2" applyBorder="1"/>
    <xf numFmtId="166" fontId="0" fillId="2" borderId="4" xfId="1" applyNumberFormat="1" applyFont="1" applyFill="1" applyBorder="1"/>
    <xf numFmtId="166" fontId="2" fillId="0" borderId="5" xfId="2" applyNumberFormat="1" applyBorder="1"/>
    <xf numFmtId="0" fontId="2" fillId="0" borderId="5" xfId="2" applyFill="1" applyBorder="1" applyAlignment="1">
      <alignment horizontal="center" vertical="center"/>
    </xf>
    <xf numFmtId="0" fontId="2" fillId="0" borderId="5" xfId="2" applyFill="1" applyBorder="1" applyAlignment="1">
      <alignment vertical="center" wrapText="1"/>
    </xf>
    <xf numFmtId="0" fontId="2" fillId="0" borderId="5" xfId="2" applyBorder="1" applyAlignment="1">
      <alignment vertical="center" wrapText="1"/>
    </xf>
    <xf numFmtId="0" fontId="2" fillId="0" borderId="5" xfId="2" applyFont="1" applyBorder="1" applyAlignment="1">
      <alignment horizontal="center" vertical="center"/>
    </xf>
    <xf numFmtId="166" fontId="0" fillId="2" borderId="0" xfId="1" applyNumberFormat="1" applyFont="1" applyFill="1"/>
    <xf numFmtId="0" fontId="2" fillId="0" borderId="5" xfId="2" applyFont="1" applyFill="1" applyBorder="1" applyAlignment="1">
      <alignment horizontal="center" vertical="center"/>
    </xf>
    <xf numFmtId="0" fontId="2" fillId="0" borderId="5" xfId="2" applyFont="1" applyFill="1" applyBorder="1" applyAlignment="1">
      <alignment vertical="center" wrapText="1"/>
    </xf>
    <xf numFmtId="0" fontId="2" fillId="0" borderId="5" xfId="2" applyBorder="1" applyAlignment="1">
      <alignment horizontal="left" vertical="center"/>
    </xf>
    <xf numFmtId="0" fontId="2" fillId="0" borderId="5" xfId="2" applyBorder="1" applyAlignment="1">
      <alignment horizontal="center"/>
    </xf>
    <xf numFmtId="0" fontId="2" fillId="0" borderId="5" xfId="2" applyBorder="1"/>
    <xf numFmtId="0" fontId="2" fillId="2" borderId="5" xfId="2" applyFill="1" applyBorder="1"/>
    <xf numFmtId="0" fontId="3" fillId="0" borderId="5" xfId="2" applyFont="1" applyBorder="1"/>
    <xf numFmtId="166" fontId="3" fillId="0" borderId="5" xfId="2" applyNumberFormat="1" applyFont="1" applyBorder="1"/>
    <xf numFmtId="0" fontId="3" fillId="0" borderId="5" xfId="2" applyFont="1" applyBorder="1" applyAlignment="1">
      <alignment vertical="center" wrapText="1"/>
    </xf>
    <xf numFmtId="0" fontId="9" fillId="0" borderId="5" xfId="2" applyFont="1" applyBorder="1" applyAlignment="1">
      <alignment vertical="top" wrapText="1"/>
    </xf>
    <xf numFmtId="0" fontId="2" fillId="0" borderId="0" xfId="2" applyFont="1" applyAlignment="1"/>
    <xf numFmtId="0" fontId="2" fillId="0" borderId="0" xfId="2" applyAlignment="1"/>
    <xf numFmtId="166" fontId="0" fillId="2" borderId="1" xfId="1" applyNumberFormat="1" applyFont="1" applyFill="1" applyBorder="1"/>
    <xf numFmtId="166" fontId="0" fillId="2" borderId="9" xfId="1" applyNumberFormat="1" applyFont="1" applyFill="1" applyBorder="1"/>
    <xf numFmtId="0" fontId="3" fillId="0" borderId="0" xfId="2" applyFont="1" applyFill="1" applyBorder="1" applyAlignment="1"/>
    <xf numFmtId="166" fontId="0" fillId="0" borderId="3" xfId="1" applyNumberFormat="1" applyFont="1" applyBorder="1"/>
    <xf numFmtId="0" fontId="9" fillId="0" borderId="0" xfId="2" applyFont="1" applyAlignment="1">
      <alignment horizontal="center"/>
    </xf>
    <xf numFmtId="0" fontId="2" fillId="0" borderId="0" xfId="2" applyFont="1" applyAlignment="1">
      <alignment horizontal="left" vertical="top" wrapText="1"/>
    </xf>
    <xf numFmtId="0" fontId="2" fillId="0" borderId="0" xfId="2" applyFont="1" applyAlignment="1">
      <alignment horizontal="left"/>
    </xf>
    <xf numFmtId="15" fontId="2" fillId="0" borderId="0" xfId="2" applyNumberFormat="1"/>
    <xf numFmtId="0" fontId="13" fillId="0" borderId="0" xfId="2" applyFont="1"/>
    <xf numFmtId="0" fontId="2" fillId="0" borderId="0" xfId="2" applyFill="1" applyBorder="1"/>
    <xf numFmtId="166" fontId="0" fillId="0" borderId="0" xfId="1" applyNumberFormat="1" applyFont="1" applyFill="1" applyBorder="1"/>
    <xf numFmtId="166" fontId="2" fillId="0" borderId="0" xfId="2" applyNumberFormat="1" applyFill="1" applyBorder="1"/>
    <xf numFmtId="166" fontId="2" fillId="2" borderId="5" xfId="1" applyNumberFormat="1" applyFont="1" applyFill="1" applyBorder="1"/>
    <xf numFmtId="0" fontId="5" fillId="0" borderId="0" xfId="2" applyFont="1" applyAlignment="1">
      <alignment horizontal="center"/>
    </xf>
    <xf numFmtId="0" fontId="12" fillId="0" borderId="0" xfId="2" applyFont="1" applyAlignment="1">
      <alignment horizontal="center"/>
    </xf>
    <xf numFmtId="0" fontId="3" fillId="3" borderId="11" xfId="2" applyFont="1" applyFill="1" applyBorder="1" applyAlignment="1">
      <alignment horizontal="center" vertical="center" wrapText="1"/>
    </xf>
    <xf numFmtId="0" fontId="3" fillId="3" borderId="12" xfId="2" applyFont="1" applyFill="1" applyBorder="1" applyAlignment="1">
      <alignment horizontal="center" vertical="center" wrapText="1"/>
    </xf>
    <xf numFmtId="0" fontId="3" fillId="3" borderId="13" xfId="2" applyFont="1" applyFill="1" applyBorder="1" applyAlignment="1">
      <alignment horizontal="center" vertical="center" wrapText="1"/>
    </xf>
    <xf numFmtId="0" fontId="3" fillId="3" borderId="16" xfId="2" quotePrefix="1" applyFont="1" applyFill="1" applyBorder="1" applyAlignment="1">
      <alignment horizontal="center"/>
    </xf>
    <xf numFmtId="0" fontId="3" fillId="3" borderId="16" xfId="2" applyFont="1" applyFill="1" applyBorder="1" applyAlignment="1">
      <alignment horizontal="center" wrapText="1"/>
    </xf>
    <xf numFmtId="0" fontId="3" fillId="3" borderId="17" xfId="2" applyFont="1" applyFill="1" applyBorder="1" applyAlignment="1">
      <alignment horizontal="center"/>
    </xf>
    <xf numFmtId="0" fontId="3" fillId="3" borderId="18" xfId="2" quotePrefix="1" applyFont="1" applyFill="1" applyBorder="1" applyAlignment="1">
      <alignment horizontal="center"/>
    </xf>
    <xf numFmtId="0" fontId="3" fillId="3" borderId="18" xfId="2" applyFont="1" applyFill="1" applyBorder="1" applyAlignment="1">
      <alignment horizontal="center"/>
    </xf>
    <xf numFmtId="0" fontId="2" fillId="0" borderId="20" xfId="2" applyBorder="1" applyAlignment="1">
      <alignment horizontal="center" vertical="center"/>
    </xf>
    <xf numFmtId="0" fontId="2" fillId="0" borderId="8" xfId="2" applyFont="1" applyBorder="1" applyAlignment="1">
      <alignment vertical="center" wrapText="1"/>
    </xf>
    <xf numFmtId="43" fontId="2" fillId="2" borderId="8" xfId="3" applyNumberFormat="1" applyFont="1" applyFill="1" applyBorder="1"/>
    <xf numFmtId="10" fontId="2" fillId="0" borderId="8" xfId="4" applyNumberFormat="1" applyFont="1" applyBorder="1"/>
    <xf numFmtId="0" fontId="2" fillId="0" borderId="21" xfId="2" applyBorder="1" applyAlignment="1">
      <alignment horizontal="center" vertical="center"/>
    </xf>
    <xf numFmtId="43" fontId="2" fillId="2" borderId="5" xfId="3" applyNumberFormat="1" applyFont="1" applyFill="1" applyBorder="1"/>
    <xf numFmtId="10" fontId="2" fillId="0" borderId="5" xfId="4" applyNumberFormat="1" applyFont="1" applyBorder="1"/>
    <xf numFmtId="0" fontId="2" fillId="0" borderId="21" xfId="2" applyFill="1" applyBorder="1" applyAlignment="1">
      <alignment horizontal="center" vertical="center"/>
    </xf>
    <xf numFmtId="0" fontId="2" fillId="0" borderId="21" xfId="2" applyFont="1" applyBorder="1" applyAlignment="1">
      <alignment horizontal="center" vertical="center"/>
    </xf>
    <xf numFmtId="0" fontId="2" fillId="0" borderId="21" xfId="2" applyFont="1" applyFill="1" applyBorder="1" applyAlignment="1">
      <alignment horizontal="center" vertical="center"/>
    </xf>
    <xf numFmtId="0" fontId="2" fillId="0" borderId="5" xfId="2" applyFont="1" applyFill="1" applyBorder="1" applyAlignment="1">
      <alignment vertical="center"/>
    </xf>
    <xf numFmtId="0" fontId="2" fillId="0" borderId="21" xfId="2" applyFont="1" applyBorder="1" applyAlignment="1">
      <alignment horizontal="center"/>
    </xf>
    <xf numFmtId="0" fontId="2" fillId="0" borderId="5" xfId="2" applyFont="1" applyBorder="1"/>
    <xf numFmtId="0" fontId="2" fillId="0" borderId="22" xfId="2" applyFont="1" applyBorder="1" applyAlignment="1">
      <alignment horizontal="center"/>
    </xf>
    <xf numFmtId="0" fontId="2" fillId="0" borderId="23" xfId="2" applyFont="1" applyBorder="1"/>
    <xf numFmtId="43" fontId="2" fillId="2" borderId="24" xfId="3" applyNumberFormat="1" applyFont="1" applyFill="1" applyBorder="1"/>
    <xf numFmtId="10" fontId="2" fillId="0" borderId="24" xfId="4" applyNumberFormat="1" applyFont="1" applyBorder="1"/>
    <xf numFmtId="0" fontId="2" fillId="0" borderId="15" xfId="2" applyFont="1" applyBorder="1" applyAlignment="1">
      <alignment horizontal="center"/>
    </xf>
    <xf numFmtId="0" fontId="3" fillId="0" borderId="16" xfId="2" applyFont="1" applyBorder="1"/>
    <xf numFmtId="44" fontId="2" fillId="0" borderId="25" xfId="1" applyNumberFormat="1" applyFont="1" applyBorder="1"/>
    <xf numFmtId="43" fontId="2" fillId="0" borderId="25" xfId="3" applyNumberFormat="1" applyFont="1" applyBorder="1"/>
    <xf numFmtId="10" fontId="2" fillId="0" borderId="25" xfId="4" applyNumberFormat="1" applyFont="1" applyBorder="1"/>
    <xf numFmtId="0" fontId="2" fillId="0" borderId="0" xfId="2" applyFont="1" applyBorder="1" applyAlignment="1">
      <alignment horizontal="center"/>
    </xf>
    <xf numFmtId="0" fontId="2" fillId="0" borderId="0" xfId="2" applyFont="1" applyBorder="1"/>
    <xf numFmtId="44" fontId="2" fillId="0" borderId="0" xfId="1" applyNumberFormat="1" applyFont="1" applyBorder="1"/>
    <xf numFmtId="10" fontId="2" fillId="0" borderId="0" xfId="4" applyNumberFormat="1" applyFont="1" applyBorder="1"/>
    <xf numFmtId="44" fontId="2" fillId="0" borderId="0" xfId="1" applyNumberFormat="1" applyFont="1"/>
    <xf numFmtId="0" fontId="2" fillId="0" borderId="0" xfId="2" applyAlignment="1">
      <alignment horizontal="center" vertical="center"/>
    </xf>
    <xf numFmtId="0" fontId="2" fillId="0" borderId="0" xfId="2" applyAlignment="1">
      <alignment horizontal="center" vertical="top"/>
    </xf>
    <xf numFmtId="0" fontId="5" fillId="0" borderId="0" xfId="2" applyFont="1" applyAlignment="1">
      <alignment horizontal="center" vertical="center"/>
    </xf>
    <xf numFmtId="0" fontId="3" fillId="0" borderId="0" xfId="2" applyFont="1" applyAlignment="1">
      <alignment horizontal="center" vertical="center"/>
    </xf>
    <xf numFmtId="0" fontId="2" fillId="0" borderId="0" xfId="2" applyFont="1" applyAlignment="1">
      <alignment horizontal="left" vertical="center" wrapText="1"/>
    </xf>
    <xf numFmtId="0" fontId="3" fillId="0" borderId="0" xfId="2" applyFont="1" applyAlignment="1">
      <alignment vertical="top" wrapText="1"/>
    </xf>
    <xf numFmtId="0" fontId="2" fillId="0" borderId="0" xfId="2" applyFill="1"/>
    <xf numFmtId="167" fontId="2" fillId="0" borderId="0" xfId="2" applyNumberFormat="1" applyFill="1"/>
    <xf numFmtId="0" fontId="12" fillId="0" borderId="0" xfId="2" applyFont="1"/>
    <xf numFmtId="168" fontId="12" fillId="0" borderId="0" xfId="1" applyNumberFormat="1" applyFont="1" applyFill="1" applyBorder="1" applyAlignment="1">
      <alignment horizontal="center" vertical="center"/>
    </xf>
    <xf numFmtId="0" fontId="3" fillId="3" borderId="18" xfId="2" quotePrefix="1" applyFont="1" applyFill="1" applyBorder="1" applyAlignment="1">
      <alignment horizontal="center" wrapText="1"/>
    </xf>
    <xf numFmtId="44" fontId="2" fillId="2" borderId="5" xfId="1" applyNumberFormat="1" applyFont="1" applyFill="1" applyBorder="1"/>
    <xf numFmtId="44" fontId="2" fillId="2" borderId="23" xfId="1" applyNumberFormat="1" applyFont="1" applyFill="1" applyBorder="1"/>
    <xf numFmtId="10" fontId="2" fillId="0" borderId="23" xfId="4" applyNumberFormat="1" applyFont="1" applyBorder="1"/>
    <xf numFmtId="44" fontId="2" fillId="0" borderId="16" xfId="1" applyNumberFormat="1" applyFont="1" applyBorder="1"/>
    <xf numFmtId="0" fontId="2" fillId="0" borderId="0" xfId="1" applyNumberFormat="1" applyFont="1" applyBorder="1"/>
    <xf numFmtId="44" fontId="2" fillId="0" borderId="0" xfId="2" applyNumberFormat="1" applyBorder="1"/>
    <xf numFmtId="0" fontId="2" fillId="0" borderId="0" xfId="2" applyFont="1" applyAlignment="1">
      <alignment horizontal="center" vertical="center"/>
    </xf>
    <xf numFmtId="0" fontId="3" fillId="0" borderId="0" xfId="2" applyFont="1" applyAlignment="1">
      <alignment horizontal="left" vertical="top" wrapText="1"/>
    </xf>
    <xf numFmtId="0" fontId="3" fillId="0" borderId="0" xfId="2" applyFont="1" applyFill="1"/>
    <xf numFmtId="0" fontId="12" fillId="0" borderId="0" xfId="2" applyFont="1" applyAlignment="1">
      <alignment horizontal="left"/>
    </xf>
    <xf numFmtId="0" fontId="3" fillId="3" borderId="8" xfId="2" quotePrefix="1" applyFont="1" applyFill="1" applyBorder="1" applyAlignment="1">
      <alignment horizontal="center"/>
    </xf>
    <xf numFmtId="0" fontId="3" fillId="3" borderId="8" xfId="2" quotePrefix="1" applyFont="1" applyFill="1" applyBorder="1" applyAlignment="1">
      <alignment horizontal="center" wrapText="1"/>
    </xf>
    <xf numFmtId="43" fontId="2" fillId="0" borderId="16" xfId="3" applyNumberFormat="1" applyFont="1" applyBorder="1"/>
    <xf numFmtId="10" fontId="2" fillId="0" borderId="16" xfId="4" applyNumberFormat="1" applyFont="1" applyBorder="1"/>
    <xf numFmtId="0" fontId="2" fillId="0" borderId="0" xfId="2" applyFont="1" applyAlignment="1">
      <alignment vertical="top" wrapText="1"/>
    </xf>
    <xf numFmtId="0" fontId="3" fillId="3" borderId="0" xfId="2" applyFont="1" applyFill="1" applyBorder="1" applyAlignment="1">
      <alignment horizontal="center" vertical="center" wrapText="1"/>
    </xf>
    <xf numFmtId="0" fontId="3" fillId="3" borderId="0" xfId="2" quotePrefix="1" applyFont="1" applyFill="1" applyBorder="1" applyAlignment="1">
      <alignment horizontal="center"/>
    </xf>
    <xf numFmtId="166" fontId="3" fillId="0" borderId="0" xfId="2" applyNumberFormat="1" applyFont="1" applyBorder="1"/>
    <xf numFmtId="4" fontId="2" fillId="0" borderId="0" xfId="2" applyNumberFormat="1"/>
    <xf numFmtId="0" fontId="2" fillId="0" borderId="0" xfId="2" quotePrefix="1"/>
    <xf numFmtId="0" fontId="3" fillId="3" borderId="16" xfId="2" quotePrefix="1" applyFont="1" applyFill="1" applyBorder="1" applyAlignment="1">
      <alignment horizontal="center" wrapText="1"/>
    </xf>
    <xf numFmtId="0" fontId="12" fillId="0" borderId="0" xfId="2" applyFont="1" applyAlignment="1"/>
    <xf numFmtId="0" fontId="2" fillId="0" borderId="0" xfId="2" applyAlignment="1">
      <alignment wrapText="1"/>
    </xf>
    <xf numFmtId="0" fontId="16" fillId="0" borderId="0" xfId="2" applyFont="1" applyAlignment="1">
      <alignment wrapText="1"/>
    </xf>
    <xf numFmtId="0" fontId="2" fillId="0" borderId="0" xfId="2" applyFont="1" applyAlignment="1">
      <alignment wrapText="1"/>
    </xf>
    <xf numFmtId="0" fontId="17" fillId="0" borderId="0" xfId="2" applyFont="1" applyAlignment="1">
      <alignment horizontal="center"/>
    </xf>
    <xf numFmtId="0" fontId="2" fillId="0" borderId="9" xfId="2" applyBorder="1"/>
    <xf numFmtId="169" fontId="2" fillId="0" borderId="9" xfId="2" applyNumberFormat="1" applyBorder="1"/>
    <xf numFmtId="169" fontId="2" fillId="0" borderId="0" xfId="2" applyNumberFormat="1"/>
    <xf numFmtId="0" fontId="2" fillId="0" borderId="27" xfId="2" applyBorder="1"/>
    <xf numFmtId="169" fontId="2" fillId="0" borderId="27" xfId="2" applyNumberFormat="1" applyBorder="1"/>
    <xf numFmtId="169" fontId="2" fillId="0" borderId="0" xfId="2" applyNumberFormat="1" applyFont="1" applyAlignment="1">
      <alignment vertical="top" wrapText="1"/>
    </xf>
    <xf numFmtId="0" fontId="5" fillId="0" borderId="0" xfId="2" applyFont="1" applyAlignment="1">
      <alignment horizontal="center"/>
    </xf>
    <xf numFmtId="0" fontId="7" fillId="0" borderId="0" xfId="2" applyFont="1" applyAlignment="1"/>
    <xf numFmtId="166" fontId="2" fillId="2" borderId="5" xfId="2" applyNumberFormat="1" applyFill="1" applyBorder="1"/>
    <xf numFmtId="4" fontId="2" fillId="0" borderId="9" xfId="2" applyNumberFormat="1" applyBorder="1"/>
    <xf numFmtId="166" fontId="2" fillId="0" borderId="0" xfId="2" applyNumberFormat="1"/>
    <xf numFmtId="164" fontId="2" fillId="0" borderId="0" xfId="2" applyNumberFormat="1"/>
    <xf numFmtId="164" fontId="2" fillId="0" borderId="0" xfId="2" applyNumberFormat="1" applyFont="1"/>
    <xf numFmtId="0" fontId="5" fillId="0" borderId="0" xfId="2" applyFont="1" applyAlignment="1">
      <alignment horizontal="center" vertical="top"/>
    </xf>
    <xf numFmtId="0" fontId="3" fillId="0" borderId="0" xfId="2" applyFont="1" applyAlignment="1">
      <alignment horizontal="center" vertical="center"/>
    </xf>
    <xf numFmtId="0" fontId="3" fillId="0" borderId="0" xfId="2" applyFont="1" applyAlignment="1">
      <alignment vertical="top" wrapText="1"/>
    </xf>
    <xf numFmtId="0" fontId="5" fillId="0" borderId="0" xfId="2" applyFont="1" applyAlignment="1">
      <alignment horizontal="center"/>
    </xf>
    <xf numFmtId="0" fontId="5" fillId="0" borderId="0" xfId="2" applyFont="1" applyAlignment="1">
      <alignment vertical="center"/>
    </xf>
    <xf numFmtId="0" fontId="5" fillId="0" borderId="0" xfId="2" applyFont="1" applyAlignment="1">
      <alignment vertical="top"/>
    </xf>
    <xf numFmtId="0" fontId="5" fillId="0" borderId="0" xfId="2" applyFont="1" applyAlignment="1">
      <alignment vertical="center" wrapText="1"/>
    </xf>
    <xf numFmtId="0" fontId="5" fillId="0" borderId="0" xfId="0" applyFont="1" applyBorder="1" applyAlignment="1">
      <alignment horizontal="center" vertical="center" wrapText="1"/>
    </xf>
    <xf numFmtId="0" fontId="0" fillId="4" borderId="5" xfId="0" applyFill="1" applyBorder="1"/>
    <xf numFmtId="0" fontId="3" fillId="5" borderId="5" xfId="0" applyFont="1" applyFill="1" applyBorder="1"/>
    <xf numFmtId="0" fontId="3" fillId="4" borderId="24" xfId="0" applyFont="1" applyFill="1" applyBorder="1" applyAlignment="1">
      <alignment horizontal="center" vertical="center"/>
    </xf>
    <xf numFmtId="0" fontId="3" fillId="4" borderId="24" xfId="0" applyFont="1" applyFill="1" applyBorder="1"/>
    <xf numFmtId="0" fontId="3" fillId="4" borderId="30" xfId="0" applyFont="1" applyFill="1" applyBorder="1"/>
    <xf numFmtId="0" fontId="0" fillId="5" borderId="5" xfId="0" applyFill="1" applyBorder="1" applyAlignment="1">
      <alignment horizontal="center" vertical="center"/>
    </xf>
    <xf numFmtId="0" fontId="19" fillId="4" borderId="24" xfId="0" applyFont="1" applyFill="1" applyBorder="1" applyAlignment="1">
      <alignment horizontal="center" vertical="center" wrapText="1"/>
    </xf>
    <xf numFmtId="0" fontId="19" fillId="4" borderId="31"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5" borderId="4" xfId="0" applyFill="1" applyBorder="1" applyAlignment="1">
      <alignment horizontal="center" vertical="center"/>
    </xf>
    <xf numFmtId="1" fontId="0" fillId="2" borderId="5" xfId="0" applyNumberFormat="1" applyFill="1" applyBorder="1" applyAlignment="1">
      <alignment horizontal="center" vertical="center"/>
    </xf>
    <xf numFmtId="0" fontId="0" fillId="2" borderId="5" xfId="0" applyFill="1" applyBorder="1" applyAlignment="1">
      <alignment horizontal="left" vertical="center"/>
    </xf>
    <xf numFmtId="9" fontId="0" fillId="0" borderId="5" xfId="4" applyFont="1" applyBorder="1" applyAlignment="1">
      <alignment horizontal="center" vertical="center"/>
    </xf>
    <xf numFmtId="0" fontId="2" fillId="0" borderId="5" xfId="0" applyFont="1" applyBorder="1" applyAlignment="1">
      <alignment horizontal="left"/>
    </xf>
    <xf numFmtId="0" fontId="0" fillId="0" borderId="5" xfId="0" applyBorder="1" applyAlignment="1">
      <alignment horizontal="center" vertical="center"/>
    </xf>
    <xf numFmtId="0" fontId="0" fillId="0" borderId="36" xfId="0" applyBorder="1" applyAlignment="1">
      <alignment horizontal="center" vertical="center"/>
    </xf>
    <xf numFmtId="0" fontId="0" fillId="2" borderId="5" xfId="0" applyFill="1" applyBorder="1" applyAlignment="1">
      <alignment horizontal="center" vertic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0" fillId="0" borderId="24" xfId="0" applyBorder="1" applyAlignment="1">
      <alignment horizontal="center" vertical="center"/>
    </xf>
    <xf numFmtId="0" fontId="0" fillId="0" borderId="39" xfId="0" applyBorder="1" applyAlignment="1">
      <alignment horizontal="center" vertical="center"/>
    </xf>
    <xf numFmtId="49" fontId="0" fillId="2" borderId="5" xfId="0" applyNumberFormat="1" applyFill="1" applyBorder="1" applyAlignment="1">
      <alignment horizontal="center" vertical="center"/>
    </xf>
    <xf numFmtId="0" fontId="2" fillId="0" borderId="43" xfId="0" applyFont="1" applyBorder="1" applyAlignment="1">
      <alignment horizontal="left" vertical="center"/>
    </xf>
    <xf numFmtId="0" fontId="2" fillId="0" borderId="7" xfId="0" applyFont="1" applyBorder="1" applyAlignment="1">
      <alignment horizontal="left" vertical="center"/>
    </xf>
    <xf numFmtId="0" fontId="0" fillId="0" borderId="8" xfId="0" applyBorder="1" applyAlignment="1">
      <alignment horizontal="center" vertical="center"/>
    </xf>
    <xf numFmtId="0" fontId="0" fillId="0" borderId="44" xfId="0" applyBorder="1" applyAlignment="1">
      <alignment horizontal="center" vertical="center"/>
    </xf>
    <xf numFmtId="0" fontId="0" fillId="0" borderId="5" xfId="0" applyBorder="1" applyAlignment="1">
      <alignment horizontal="center"/>
    </xf>
    <xf numFmtId="0" fontId="0" fillId="0" borderId="5" xfId="0" applyBorder="1"/>
    <xf numFmtId="0" fontId="20" fillId="5" borderId="4" xfId="0" applyFont="1" applyFill="1" applyBorder="1" applyAlignment="1">
      <alignment horizontal="center" vertical="center"/>
    </xf>
    <xf numFmtId="0" fontId="0" fillId="5" borderId="4" xfId="0" applyFill="1" applyBorder="1"/>
    <xf numFmtId="0" fontId="0" fillId="0" borderId="46" xfId="0" applyBorder="1" applyAlignment="1">
      <alignment horizontal="center" vertical="center"/>
    </xf>
    <xf numFmtId="0" fontId="0" fillId="0" borderId="50" xfId="0" applyBorder="1" applyAlignment="1">
      <alignment horizontal="center" vertical="center"/>
    </xf>
    <xf numFmtId="0" fontId="0" fillId="0" borderId="5" xfId="0" applyFill="1" applyBorder="1" applyAlignment="1">
      <alignment horizontal="center" vertical="center"/>
    </xf>
    <xf numFmtId="0" fontId="0" fillId="0" borderId="46" xfId="0" applyFill="1" applyBorder="1" applyAlignment="1">
      <alignment horizontal="center" vertical="center"/>
    </xf>
    <xf numFmtId="0" fontId="3" fillId="0" borderId="52" xfId="0" applyFont="1" applyBorder="1" applyAlignment="1">
      <alignment horizontal="center" vertical="center"/>
    </xf>
    <xf numFmtId="0" fontId="0" fillId="0" borderId="53" xfId="0" applyBorder="1" applyAlignment="1">
      <alignment horizontal="center" vertical="center"/>
    </xf>
    <xf numFmtId="0" fontId="0" fillId="0" borderId="53" xfId="0" applyFill="1" applyBorder="1" applyAlignment="1">
      <alignment horizontal="center" vertical="center"/>
    </xf>
    <xf numFmtId="0" fontId="0" fillId="0" borderId="54" xfId="0" applyBorder="1" applyAlignment="1">
      <alignment horizontal="center" vertical="center"/>
    </xf>
    <xf numFmtId="0" fontId="3" fillId="4" borderId="5" xfId="0" applyFont="1" applyFill="1" applyBorder="1" applyAlignment="1">
      <alignment horizontal="center" vertical="center"/>
    </xf>
    <xf numFmtId="0" fontId="20" fillId="0" borderId="0" xfId="0" applyFont="1" applyBorder="1" applyAlignment="1">
      <alignment horizontal="center" vertical="center"/>
    </xf>
    <xf numFmtId="0" fontId="3" fillId="0" borderId="0" xfId="0" applyFont="1"/>
    <xf numFmtId="0" fontId="2" fillId="0" borderId="0" xfId="0" applyFont="1"/>
    <xf numFmtId="0" fontId="21" fillId="0" borderId="0" xfId="5" applyAlignment="1" applyProtection="1"/>
    <xf numFmtId="0" fontId="3" fillId="3" borderId="44" xfId="2" quotePrefix="1" applyFont="1" applyFill="1" applyBorder="1" applyAlignment="1">
      <alignment horizontal="center"/>
    </xf>
    <xf numFmtId="10" fontId="2" fillId="0" borderId="5" xfId="1" applyNumberFormat="1" applyFont="1" applyBorder="1"/>
    <xf numFmtId="0" fontId="2" fillId="0" borderId="5" xfId="2" applyFont="1" applyBorder="1" applyAlignment="1">
      <alignment horizontal="left" vertical="center"/>
    </xf>
    <xf numFmtId="43" fontId="2" fillId="2" borderId="23" xfId="3" applyNumberFormat="1" applyFont="1" applyFill="1" applyBorder="1"/>
    <xf numFmtId="166" fontId="2" fillId="0" borderId="24" xfId="2" applyNumberFormat="1" applyBorder="1"/>
    <xf numFmtId="0" fontId="2" fillId="0" borderId="8" xfId="2" applyBorder="1"/>
    <xf numFmtId="0" fontId="4" fillId="0" borderId="0" xfId="2" applyFont="1" applyFill="1" applyBorder="1" applyAlignment="1">
      <alignment horizontal="right" vertical="top"/>
    </xf>
    <xf numFmtId="0" fontId="4" fillId="0" borderId="0" xfId="2" applyFont="1" applyFill="1" applyAlignment="1">
      <alignment horizontal="right" vertical="top"/>
    </xf>
    <xf numFmtId="0" fontId="5" fillId="0" borderId="0" xfId="2" applyFont="1" applyFill="1" applyAlignment="1">
      <alignment horizontal="center" vertical="center"/>
    </xf>
    <xf numFmtId="15" fontId="4" fillId="2" borderId="0" xfId="2" applyNumberFormat="1" applyFont="1" applyFill="1" applyAlignment="1">
      <alignment horizontal="right" vertical="top"/>
    </xf>
    <xf numFmtId="166" fontId="2" fillId="0" borderId="0" xfId="2" applyNumberFormat="1" applyFont="1"/>
    <xf numFmtId="0" fontId="12" fillId="0" borderId="0" xfId="2" applyFont="1" applyAlignment="1">
      <alignment horizontal="center" vertical="top"/>
    </xf>
    <xf numFmtId="0" fontId="3" fillId="3" borderId="2" xfId="2" applyFont="1" applyFill="1" applyBorder="1" applyAlignment="1">
      <alignment horizontal="center"/>
    </xf>
    <xf numFmtId="0" fontId="3" fillId="3" borderId="3" xfId="2" applyFont="1" applyFill="1" applyBorder="1" applyAlignment="1">
      <alignment horizontal="center"/>
    </xf>
    <xf numFmtId="0" fontId="3" fillId="3" borderId="4" xfId="2" applyFont="1" applyFill="1" applyBorder="1" applyAlignment="1">
      <alignment horizontal="center"/>
    </xf>
    <xf numFmtId="0" fontId="5" fillId="0" borderId="0" xfId="2" applyFont="1" applyAlignment="1">
      <alignment horizontal="center" vertical="top"/>
    </xf>
    <xf numFmtId="0" fontId="2" fillId="0" borderId="0" xfId="2" applyAlignment="1">
      <alignment horizontal="left" vertical="top" wrapText="1"/>
    </xf>
    <xf numFmtId="0" fontId="2" fillId="0" borderId="0" xfId="2" applyFont="1" applyAlignment="1">
      <alignment horizontal="left" vertical="top" wrapText="1"/>
    </xf>
    <xf numFmtId="0" fontId="2" fillId="0" borderId="0" xfId="2" applyAlignment="1">
      <alignment horizontal="left" wrapText="1"/>
    </xf>
    <xf numFmtId="0" fontId="3" fillId="0" borderId="2" xfId="2" applyFont="1" applyFill="1" applyBorder="1" applyAlignment="1">
      <alignment horizontal="left"/>
    </xf>
    <xf numFmtId="0" fontId="3" fillId="0" borderId="3" xfId="2" applyFont="1" applyFill="1" applyBorder="1" applyAlignment="1">
      <alignment horizontal="left"/>
    </xf>
    <xf numFmtId="0" fontId="3" fillId="0" borderId="4" xfId="2" applyFont="1" applyFill="1" applyBorder="1" applyAlignment="1">
      <alignment horizontal="left"/>
    </xf>
    <xf numFmtId="0" fontId="5" fillId="0" borderId="0" xfId="2" applyFont="1" applyAlignment="1">
      <alignment horizontal="center" vertical="center"/>
    </xf>
    <xf numFmtId="0" fontId="3" fillId="0" borderId="0" xfId="2" applyFont="1" applyAlignment="1">
      <alignment horizontal="center" vertical="center"/>
    </xf>
    <xf numFmtId="0" fontId="3" fillId="3" borderId="10" xfId="2" applyFont="1" applyFill="1" applyBorder="1" applyAlignment="1">
      <alignment vertical="center"/>
    </xf>
    <xf numFmtId="0" fontId="3" fillId="3" borderId="15" xfId="2" applyFont="1" applyFill="1" applyBorder="1" applyAlignment="1">
      <alignment vertical="center"/>
    </xf>
    <xf numFmtId="0" fontId="3" fillId="3" borderId="11" xfId="2" applyFont="1" applyFill="1" applyBorder="1" applyAlignment="1">
      <alignment vertical="center"/>
    </xf>
    <xf numFmtId="0" fontId="3" fillId="3" borderId="16" xfId="2" applyFont="1" applyFill="1" applyBorder="1" applyAlignment="1">
      <alignment vertical="center"/>
    </xf>
    <xf numFmtId="0" fontId="3" fillId="3" borderId="14" xfId="2" applyFont="1" applyFill="1" applyBorder="1" applyAlignment="1">
      <alignment horizontal="center" vertical="center" wrapText="1"/>
    </xf>
    <xf numFmtId="0" fontId="2" fillId="0" borderId="19" xfId="2" applyBorder="1" applyAlignment="1">
      <alignment horizontal="center" wrapText="1"/>
    </xf>
    <xf numFmtId="0" fontId="3" fillId="3" borderId="19" xfId="2" applyFont="1" applyFill="1" applyBorder="1" applyAlignment="1">
      <alignment horizontal="center" vertical="center" wrapText="1"/>
    </xf>
    <xf numFmtId="0" fontId="2" fillId="0" borderId="0" xfId="2" applyFont="1" applyAlignment="1">
      <alignment horizontal="left" vertical="center" wrapText="1"/>
    </xf>
    <xf numFmtId="0" fontId="2" fillId="0" borderId="0" xfId="2" applyFont="1" applyAlignment="1">
      <alignment horizontal="left" vertical="center"/>
    </xf>
    <xf numFmtId="0" fontId="3" fillId="0" borderId="0" xfId="2" applyFont="1" applyAlignment="1">
      <alignment vertical="top" wrapText="1"/>
    </xf>
    <xf numFmtId="0" fontId="5" fillId="0" borderId="0" xfId="2" applyFont="1" applyAlignment="1">
      <alignment horizontal="center" vertical="center" wrapText="1"/>
    </xf>
    <xf numFmtId="0" fontId="3" fillId="0" borderId="0" xfId="2" applyFont="1" applyAlignment="1">
      <alignment horizontal="center" vertical="center" wrapText="1"/>
    </xf>
    <xf numFmtId="0" fontId="3" fillId="0" borderId="0" xfId="2" applyFont="1" applyAlignment="1">
      <alignment horizontal="left" vertical="center" wrapText="1"/>
    </xf>
    <xf numFmtId="0" fontId="3" fillId="0" borderId="26" xfId="2" applyFont="1" applyBorder="1" applyAlignment="1">
      <alignment horizontal="left" vertical="center" wrapText="1"/>
    </xf>
    <xf numFmtId="0" fontId="3" fillId="0" borderId="0" xfId="2" applyFont="1" applyAlignment="1">
      <alignment horizontal="left" vertical="top" wrapText="1"/>
    </xf>
    <xf numFmtId="0" fontId="5" fillId="0" borderId="0" xfId="2" applyFont="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2" fontId="2" fillId="0" borderId="5" xfId="0" quotePrefix="1" applyNumberFormat="1" applyFont="1" applyBorder="1" applyAlignment="1">
      <alignment horizontal="center" vertical="center"/>
    </xf>
    <xf numFmtId="2" fontId="0" fillId="0" borderId="5" xfId="0" applyNumberFormat="1" applyBorder="1" applyAlignment="1">
      <alignment horizontal="center" vertical="center"/>
    </xf>
    <xf numFmtId="0" fontId="20" fillId="0" borderId="0" xfId="0" applyFont="1" applyBorder="1" applyAlignment="1">
      <alignment horizontal="center" vertical="center"/>
    </xf>
    <xf numFmtId="0" fontId="0" fillId="0" borderId="24" xfId="0" applyBorder="1" applyAlignment="1">
      <alignment horizontal="center" vertical="center"/>
    </xf>
    <xf numFmtId="0" fontId="0" fillId="0" borderId="8" xfId="0" applyBorder="1" applyAlignment="1">
      <alignment horizontal="center" vertical="center"/>
    </xf>
    <xf numFmtId="0" fontId="2" fillId="0" borderId="24" xfId="0" applyFont="1" applyBorder="1" applyAlignment="1">
      <alignment horizontal="left" vertical="center"/>
    </xf>
    <xf numFmtId="0" fontId="2" fillId="0" borderId="8" xfId="0" applyFont="1" applyBorder="1" applyAlignment="1">
      <alignment horizontal="left" vertical="center"/>
    </xf>
    <xf numFmtId="0" fontId="0" fillId="0" borderId="6" xfId="0" applyBorder="1" applyAlignment="1">
      <alignment horizontal="center" vertical="center"/>
    </xf>
    <xf numFmtId="0" fontId="2" fillId="0" borderId="6" xfId="0" applyFont="1" applyBorder="1" applyAlignment="1">
      <alignment horizontal="left" vertical="center"/>
    </xf>
    <xf numFmtId="2" fontId="2" fillId="0" borderId="2" xfId="0" quotePrefix="1" applyNumberFormat="1" applyFont="1" applyBorder="1" applyAlignment="1">
      <alignment horizontal="center" vertical="center"/>
    </xf>
    <xf numFmtId="0" fontId="0" fillId="0" borderId="3" xfId="0" applyBorder="1"/>
    <xf numFmtId="0" fontId="0" fillId="0" borderId="4" xfId="0" applyBorder="1"/>
    <xf numFmtId="0" fontId="2" fillId="0" borderId="30" xfId="0" applyFont="1" applyBorder="1" applyAlignment="1">
      <alignment horizontal="left" vertical="center"/>
    </xf>
    <xf numFmtId="0" fontId="2" fillId="0" borderId="55" xfId="0" applyFont="1" applyBorder="1" applyAlignment="1">
      <alignment horizontal="left" vertical="center"/>
    </xf>
    <xf numFmtId="0" fontId="2" fillId="0" borderId="43" xfId="0" applyFont="1" applyBorder="1" applyAlignment="1">
      <alignment horizontal="left" vertical="center"/>
    </xf>
    <xf numFmtId="0" fontId="19" fillId="4" borderId="28"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3" fillId="4" borderId="5" xfId="0" applyFont="1" applyFill="1" applyBorder="1" applyAlignment="1">
      <alignment horizontal="center" vertical="center"/>
    </xf>
    <xf numFmtId="0" fontId="5" fillId="0" borderId="0" xfId="0" applyFont="1" applyBorder="1" applyAlignment="1">
      <alignment horizontal="center" vertical="center" wrapText="1"/>
    </xf>
    <xf numFmtId="0" fontId="3" fillId="4" borderId="5"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2" fillId="0" borderId="5" xfId="0" applyFont="1" applyBorder="1" applyAlignment="1">
      <alignment horizontal="left" vertical="center"/>
    </xf>
    <xf numFmtId="0" fontId="0" fillId="0" borderId="5" xfId="0" applyBorder="1" applyAlignment="1">
      <alignment horizontal="left" vertical="center"/>
    </xf>
    <xf numFmtId="0" fontId="2" fillId="0" borderId="46" xfId="0" applyFont="1" applyBorder="1" applyAlignment="1">
      <alignment horizontal="left" vertical="center"/>
    </xf>
    <xf numFmtId="0" fontId="0" fillId="0" borderId="46" xfId="0" applyBorder="1" applyAlignment="1">
      <alignment horizontal="left" vertical="center"/>
    </xf>
    <xf numFmtId="0" fontId="2" fillId="0" borderId="53" xfId="0" applyFont="1" applyBorder="1" applyAlignment="1">
      <alignment horizontal="left" vertical="center"/>
    </xf>
    <xf numFmtId="0" fontId="0" fillId="0" borderId="53" xfId="0" applyBorder="1" applyAlignment="1">
      <alignment horizontal="left" vertical="center"/>
    </xf>
    <xf numFmtId="0" fontId="3" fillId="0" borderId="40" xfId="0" applyFont="1" applyBorder="1" applyAlignment="1">
      <alignment horizontal="center" vertical="center"/>
    </xf>
    <xf numFmtId="0" fontId="0" fillId="0" borderId="21" xfId="0" applyBorder="1" applyAlignment="1">
      <alignment horizontal="center" vertical="center"/>
    </xf>
    <xf numFmtId="0" fontId="0" fillId="0" borderId="45" xfId="0" applyBorder="1" applyAlignment="1">
      <alignment horizontal="center" vertical="center"/>
    </xf>
    <xf numFmtId="0" fontId="2" fillId="0" borderId="41" xfId="0" applyFont="1" applyBorder="1" applyAlignment="1">
      <alignment horizontal="left" vertical="center"/>
    </xf>
    <xf numFmtId="0" fontId="0" fillId="0" borderId="51" xfId="0" applyBorder="1" applyAlignment="1">
      <alignment horizontal="left" vertical="center"/>
    </xf>
    <xf numFmtId="0" fontId="0" fillId="0" borderId="4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2"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2" xfId="0" applyFont="1" applyBorder="1" applyAlignment="1">
      <alignment horizontal="left"/>
    </xf>
    <xf numFmtId="0" fontId="2" fillId="0" borderId="4" xfId="0" applyFont="1" applyBorder="1" applyAlignment="1">
      <alignment horizontal="left"/>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0" fillId="0" borderId="11" xfId="0" applyBorder="1" applyAlignment="1">
      <alignment horizontal="center" vertical="center"/>
    </xf>
    <xf numFmtId="0" fontId="0" fillId="0" borderId="33" xfId="0" applyBorder="1" applyAlignment="1">
      <alignment horizontal="left" vertical="center"/>
    </xf>
    <xf numFmtId="0" fontId="0" fillId="0" borderId="8" xfId="0" applyBorder="1" applyAlignment="1">
      <alignment horizontal="left" vertical="center"/>
    </xf>
    <xf numFmtId="0" fontId="2" fillId="0" borderId="42" xfId="0" applyFont="1" applyBorder="1" applyAlignment="1">
      <alignment horizontal="left" vertical="center"/>
    </xf>
    <xf numFmtId="0" fontId="0" fillId="0" borderId="2" xfId="0" applyBorder="1" applyAlignment="1">
      <alignment horizontal="left" vertical="center"/>
    </xf>
    <xf numFmtId="0" fontId="2" fillId="0" borderId="47" xfId="0" applyFont="1"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3" fillId="4" borderId="24" xfId="0" applyFont="1" applyFill="1" applyBorder="1" applyAlignment="1">
      <alignment horizontal="center" vertical="center"/>
    </xf>
    <xf numFmtId="0" fontId="3" fillId="0" borderId="10" xfId="0" applyFont="1" applyBorder="1" applyAlignment="1">
      <alignment horizontal="center" vertical="center"/>
    </xf>
    <xf numFmtId="0" fontId="3" fillId="0" borderId="35" xfId="0" applyFont="1" applyBorder="1" applyAlignment="1">
      <alignment horizontal="center" vertical="center"/>
    </xf>
    <xf numFmtId="0" fontId="0" fillId="0" borderId="33" xfId="0" applyBorder="1" applyAlignment="1">
      <alignment horizontal="center" vertical="center"/>
    </xf>
    <xf numFmtId="0" fontId="0" fillId="0" borderId="5" xfId="0" applyBorder="1" applyAlignment="1">
      <alignment horizontal="center" vertical="center"/>
    </xf>
    <xf numFmtId="0" fontId="2" fillId="0" borderId="33" xfId="0" applyFont="1" applyBorder="1" applyAlignment="1">
      <alignment horizontal="left" vertical="center"/>
    </xf>
    <xf numFmtId="0" fontId="2" fillId="0" borderId="33" xfId="0" applyFont="1" applyBorder="1" applyAlignment="1">
      <alignment horizontal="left"/>
    </xf>
    <xf numFmtId="0" fontId="2" fillId="0" borderId="3" xfId="0" applyFont="1" applyBorder="1" applyAlignment="1">
      <alignment horizontal="left"/>
    </xf>
    <xf numFmtId="0" fontId="2" fillId="0" borderId="5" xfId="0" applyFont="1" applyBorder="1" applyAlignment="1">
      <alignment horizontal="left"/>
    </xf>
    <xf numFmtId="0" fontId="2" fillId="0" borderId="30" xfId="0" applyFont="1" applyBorder="1" applyAlignment="1">
      <alignment horizontal="left"/>
    </xf>
    <xf numFmtId="0" fontId="2" fillId="0" borderId="37" xfId="0" applyFont="1" applyBorder="1" applyAlignment="1">
      <alignment horizontal="left"/>
    </xf>
    <xf numFmtId="0" fontId="2" fillId="0" borderId="38" xfId="0" applyFont="1" applyBorder="1" applyAlignment="1">
      <alignment horizontal="left"/>
    </xf>
    <xf numFmtId="0" fontId="3" fillId="4" borderId="2" xfId="0" applyFont="1" applyFill="1" applyBorder="1" applyAlignment="1">
      <alignment horizontal="center" vertical="center"/>
    </xf>
    <xf numFmtId="0" fontId="3" fillId="3" borderId="20" xfId="2" applyFont="1" applyFill="1" applyBorder="1" applyAlignment="1">
      <alignment vertical="center"/>
    </xf>
    <xf numFmtId="0" fontId="3" fillId="3" borderId="8" xfId="2" applyFont="1" applyFill="1" applyBorder="1" applyAlignment="1">
      <alignment vertical="center"/>
    </xf>
    <xf numFmtId="0" fontId="2" fillId="0" borderId="56" xfId="2" applyBorder="1" applyAlignment="1">
      <alignment horizontal="center" wrapText="1"/>
    </xf>
    <xf numFmtId="0" fontId="2" fillId="0" borderId="0" xfId="2" applyFont="1" applyAlignment="1">
      <alignment vertical="top" wrapText="1"/>
    </xf>
  </cellXfs>
  <cellStyles count="6">
    <cellStyle name="Comma" xfId="3" builtinId="3"/>
    <cellStyle name="Currency" xfId="1" builtinId="4"/>
    <cellStyle name="Hyperlink" xfId="5" builtinId="8"/>
    <cellStyle name="Normal" xfId="0" builtinId="0"/>
    <cellStyle name="Normal 2" xfId="2"/>
    <cellStyle name="Percent" xfId="4"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FRS%20Asset%20&amp;%20Depreciation%20Schedules/sdrake/Appendices%20for%20COS%20application/Copy%20of%20Filing_Requirements_Chapter2_Appendices_for%202014.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ow r="16">
          <cell r="D16">
            <v>470603.83</v>
          </cell>
          <cell r="E16">
            <v>46600</v>
          </cell>
          <cell r="J16">
            <v>-17465.509999999998</v>
          </cell>
        </row>
        <row r="18">
          <cell r="D18">
            <v>339324.38</v>
          </cell>
          <cell r="E18">
            <v>878494.3</v>
          </cell>
        </row>
        <row r="19">
          <cell r="D19">
            <v>1598122.15</v>
          </cell>
          <cell r="J19">
            <v>-30055.759999999998</v>
          </cell>
        </row>
        <row r="20">
          <cell r="D20">
            <v>98383.75</v>
          </cell>
          <cell r="J20">
            <v>-3394.83</v>
          </cell>
        </row>
        <row r="22">
          <cell r="E22">
            <v>957.48</v>
          </cell>
        </row>
        <row r="25">
          <cell r="D25">
            <v>1745895.87</v>
          </cell>
          <cell r="J25">
            <v>-40423.26</v>
          </cell>
        </row>
        <row r="27">
          <cell r="D27">
            <v>9929291.6899999995</v>
          </cell>
          <cell r="E27">
            <v>469513.41</v>
          </cell>
          <cell r="J27">
            <v>-379101.29</v>
          </cell>
        </row>
        <row r="28">
          <cell r="E28">
            <v>47006.35</v>
          </cell>
        </row>
        <row r="29">
          <cell r="E29">
            <v>272711.40999999997</v>
          </cell>
        </row>
        <row r="32">
          <cell r="D32">
            <v>11942796.799999999</v>
          </cell>
          <cell r="E32">
            <v>536943.61</v>
          </cell>
          <cell r="J32">
            <v>-463587.78</v>
          </cell>
        </row>
        <row r="35">
          <cell r="D35">
            <v>6480899.1199999992</v>
          </cell>
          <cell r="E35">
            <v>296434.74</v>
          </cell>
          <cell r="J35">
            <v>-247740.05</v>
          </cell>
        </row>
        <row r="38">
          <cell r="D38">
            <v>15555541.770000001</v>
          </cell>
          <cell r="E38">
            <v>359649.36</v>
          </cell>
          <cell r="J38">
            <v>-586060.96</v>
          </cell>
        </row>
        <row r="39">
          <cell r="E39">
            <v>5436.17</v>
          </cell>
        </row>
        <row r="40">
          <cell r="D40">
            <v>14376423.65</v>
          </cell>
          <cell r="E40">
            <v>405677.02</v>
          </cell>
          <cell r="J40">
            <v>-510872.73</v>
          </cell>
        </row>
        <row r="43">
          <cell r="D43">
            <v>4736628.32</v>
          </cell>
          <cell r="E43">
            <v>140813.91</v>
          </cell>
          <cell r="J43">
            <v>-179023.51</v>
          </cell>
        </row>
        <row r="45">
          <cell r="D45">
            <v>3523583.78</v>
          </cell>
          <cell r="E45">
            <v>216031.49</v>
          </cell>
          <cell r="J45">
            <v>-118933.75</v>
          </cell>
        </row>
        <row r="50">
          <cell r="D50">
            <v>471230.66000000003</v>
          </cell>
          <cell r="E50">
            <v>41549</v>
          </cell>
        </row>
        <row r="51">
          <cell r="D51">
            <v>17041.330000000002</v>
          </cell>
        </row>
        <row r="53">
          <cell r="D53">
            <v>446096.07999999996</v>
          </cell>
          <cell r="J53">
            <v>-14869.75</v>
          </cell>
        </row>
        <row r="54">
          <cell r="D54">
            <v>21798.12</v>
          </cell>
        </row>
        <row r="55">
          <cell r="D55">
            <v>359051.75</v>
          </cell>
          <cell r="E55">
            <v>7387</v>
          </cell>
          <cell r="J55">
            <v>-6955.73</v>
          </cell>
        </row>
        <row r="57">
          <cell r="D57">
            <v>540191.49000000011</v>
          </cell>
          <cell r="J57">
            <v>-0.47000000000116415</v>
          </cell>
        </row>
        <row r="58">
          <cell r="D58">
            <v>75673.850000000006</v>
          </cell>
          <cell r="J58">
            <v>-5451</v>
          </cell>
        </row>
        <row r="59">
          <cell r="D59">
            <v>333634.62</v>
          </cell>
          <cell r="E59">
            <v>6310.53</v>
          </cell>
          <cell r="J59">
            <v>-37183.31</v>
          </cell>
        </row>
        <row r="60">
          <cell r="D60">
            <v>2666584.2200000002</v>
          </cell>
          <cell r="E60">
            <v>226456.08</v>
          </cell>
          <cell r="J60">
            <v>-214009.7</v>
          </cell>
        </row>
        <row r="61">
          <cell r="E61">
            <v>57277.66</v>
          </cell>
        </row>
        <row r="62">
          <cell r="D62">
            <v>36199.29</v>
          </cell>
        </row>
        <row r="63">
          <cell r="D63">
            <v>741452.22</v>
          </cell>
          <cell r="E63">
            <v>15133.51</v>
          </cell>
          <cell r="J63">
            <v>-27611.13</v>
          </cell>
        </row>
        <row r="64">
          <cell r="D64">
            <v>39169.78</v>
          </cell>
          <cell r="J64">
            <v>-5101.24</v>
          </cell>
        </row>
        <row r="66">
          <cell r="D66">
            <v>106527.86</v>
          </cell>
          <cell r="J66">
            <v>-5144.21</v>
          </cell>
        </row>
        <row r="68">
          <cell r="D68">
            <v>7842.42</v>
          </cell>
          <cell r="J68">
            <v>-784.74</v>
          </cell>
        </row>
        <row r="69">
          <cell r="D69">
            <v>245119.26</v>
          </cell>
          <cell r="J69">
            <v>-24511.84</v>
          </cell>
        </row>
        <row r="71">
          <cell r="D71">
            <v>285661.78000000003</v>
          </cell>
          <cell r="E71">
            <v>30420.29</v>
          </cell>
          <cell r="J71">
            <v>-30087.35</v>
          </cell>
        </row>
        <row r="74">
          <cell r="D74">
            <v>-3824531.75</v>
          </cell>
          <cell r="E74">
            <v>-474049.44</v>
          </cell>
          <cell r="J74">
            <v>162462.34</v>
          </cell>
        </row>
        <row r="75">
          <cell r="E75">
            <v>44950.8</v>
          </cell>
        </row>
        <row r="109">
          <cell r="D109">
            <v>517203.83</v>
          </cell>
          <cell r="E109">
            <v>36588.44</v>
          </cell>
          <cell r="J109">
            <v>-23565.37</v>
          </cell>
        </row>
        <row r="110">
          <cell r="D110">
            <v>0</v>
          </cell>
        </row>
        <row r="111">
          <cell r="D111">
            <v>1217818.6800000002</v>
          </cell>
          <cell r="E111">
            <v>30602.47</v>
          </cell>
        </row>
        <row r="112">
          <cell r="D112">
            <v>1598122.15</v>
          </cell>
          <cell r="J112">
            <v>-30055.88</v>
          </cell>
        </row>
        <row r="113">
          <cell r="D113">
            <v>98383.75</v>
          </cell>
          <cell r="J113">
            <v>-2702.68</v>
          </cell>
        </row>
        <row r="114">
          <cell r="D114">
            <v>0</v>
          </cell>
        </row>
        <row r="115">
          <cell r="D115">
            <v>957.48</v>
          </cell>
          <cell r="E115">
            <v>282127.57</v>
          </cell>
        </row>
        <row r="116">
          <cell r="D116">
            <v>0</v>
          </cell>
        </row>
        <row r="117">
          <cell r="D117">
            <v>0</v>
          </cell>
        </row>
        <row r="118">
          <cell r="D118">
            <v>1745895.87</v>
          </cell>
          <cell r="J118">
            <v>-40423.089999999997</v>
          </cell>
        </row>
        <row r="119">
          <cell r="D119">
            <v>0</v>
          </cell>
        </row>
        <row r="120">
          <cell r="D120">
            <v>10398805.1</v>
          </cell>
          <cell r="E120">
            <v>321941.77</v>
          </cell>
          <cell r="J120">
            <v>-391955.02</v>
          </cell>
        </row>
        <row r="121">
          <cell r="D121">
            <v>47006.35</v>
          </cell>
          <cell r="E121">
            <v>112702.18</v>
          </cell>
        </row>
        <row r="122">
          <cell r="D122">
            <v>272711.40999999997</v>
          </cell>
          <cell r="E122">
            <v>334428.07</v>
          </cell>
        </row>
        <row r="123">
          <cell r="D123">
            <v>0</v>
          </cell>
        </row>
        <row r="124">
          <cell r="D124">
            <v>0</v>
          </cell>
        </row>
        <row r="125">
          <cell r="D125">
            <v>12479740.409999998</v>
          </cell>
          <cell r="E125">
            <v>798966.99</v>
          </cell>
          <cell r="J125">
            <v>-495827.93</v>
          </cell>
        </row>
        <row r="126">
          <cell r="D126">
            <v>0</v>
          </cell>
        </row>
        <row r="127">
          <cell r="D127">
            <v>0</v>
          </cell>
        </row>
        <row r="128">
          <cell r="D128">
            <v>6777333.8599999994</v>
          </cell>
          <cell r="E128">
            <v>102318.07</v>
          </cell>
          <cell r="J128">
            <v>-229667.97</v>
          </cell>
        </row>
        <row r="129">
          <cell r="D129">
            <v>0</v>
          </cell>
        </row>
        <row r="130">
          <cell r="D130">
            <v>0</v>
          </cell>
        </row>
        <row r="131">
          <cell r="D131">
            <v>15915191.130000001</v>
          </cell>
          <cell r="E131">
            <v>554903.42000000004</v>
          </cell>
          <cell r="J131">
            <v>-532081.5</v>
          </cell>
        </row>
        <row r="132">
          <cell r="D132">
            <v>5436.17</v>
          </cell>
        </row>
        <row r="133">
          <cell r="D133">
            <v>14782100.67</v>
          </cell>
          <cell r="E133">
            <v>325759.34000000003</v>
          </cell>
          <cell r="J133">
            <v>-513920.83</v>
          </cell>
        </row>
        <row r="134">
          <cell r="D134">
            <v>0</v>
          </cell>
        </row>
        <row r="135">
          <cell r="D135">
            <v>0</v>
          </cell>
        </row>
        <row r="136">
          <cell r="D136">
            <v>4877442.2300000004</v>
          </cell>
          <cell r="E136">
            <v>134981.24</v>
          </cell>
          <cell r="J136">
            <v>-172332.47</v>
          </cell>
        </row>
        <row r="137">
          <cell r="D137">
            <v>0</v>
          </cell>
        </row>
        <row r="138">
          <cell r="D138">
            <v>3739615.2699999996</v>
          </cell>
          <cell r="E138">
            <v>146826.16</v>
          </cell>
          <cell r="J138">
            <v>-123089.05</v>
          </cell>
        </row>
        <row r="139">
          <cell r="D139">
            <v>0</v>
          </cell>
        </row>
        <row r="140">
          <cell r="D140">
            <v>0</v>
          </cell>
        </row>
        <row r="141">
          <cell r="D141">
            <v>0</v>
          </cell>
        </row>
        <row r="142">
          <cell r="D142">
            <v>0</v>
          </cell>
        </row>
        <row r="143">
          <cell r="D143">
            <v>512779.66000000003</v>
          </cell>
        </row>
        <row r="144">
          <cell r="D144">
            <v>17041.330000000002</v>
          </cell>
        </row>
        <row r="145">
          <cell r="D145">
            <v>0</v>
          </cell>
          <cell r="E145">
            <v>6795</v>
          </cell>
          <cell r="J145">
            <v>-339.75</v>
          </cell>
        </row>
        <row r="146">
          <cell r="D146">
            <v>446096.07999999996</v>
          </cell>
          <cell r="E146">
            <v>38835.74</v>
          </cell>
          <cell r="J146">
            <v>-15517.19</v>
          </cell>
        </row>
        <row r="147">
          <cell r="D147">
            <v>21798.12</v>
          </cell>
        </row>
        <row r="148">
          <cell r="D148">
            <v>366438.75</v>
          </cell>
          <cell r="E148">
            <v>12585</v>
          </cell>
          <cell r="J148">
            <v>-5117.57</v>
          </cell>
        </row>
        <row r="149">
          <cell r="D149">
            <v>0</v>
          </cell>
        </row>
        <row r="150">
          <cell r="D150">
            <v>540191.49000000011</v>
          </cell>
        </row>
        <row r="151">
          <cell r="D151">
            <v>75673.850000000006</v>
          </cell>
        </row>
        <row r="152">
          <cell r="D152">
            <v>339945.15</v>
          </cell>
          <cell r="E152">
            <v>18384.400000000001</v>
          </cell>
          <cell r="J152">
            <v>-39653.82</v>
          </cell>
        </row>
        <row r="153">
          <cell r="D153">
            <v>2835688.9200000004</v>
          </cell>
          <cell r="E153">
            <v>79873</v>
          </cell>
          <cell r="J153">
            <v>-256134.96</v>
          </cell>
        </row>
        <row r="154">
          <cell r="D154">
            <v>57277.66</v>
          </cell>
        </row>
        <row r="155">
          <cell r="D155">
            <v>36199.29</v>
          </cell>
        </row>
        <row r="156">
          <cell r="D156">
            <v>756585.73</v>
          </cell>
          <cell r="E156">
            <v>26344.27</v>
          </cell>
          <cell r="J156">
            <v>-29465.68</v>
          </cell>
        </row>
        <row r="157">
          <cell r="D157">
            <v>39169.78</v>
          </cell>
          <cell r="J157">
            <v>-3465.41</v>
          </cell>
        </row>
        <row r="158">
          <cell r="D158">
            <v>0</v>
          </cell>
        </row>
        <row r="159">
          <cell r="D159">
            <v>106527.86</v>
          </cell>
          <cell r="J159">
            <v>-2036.42</v>
          </cell>
        </row>
        <row r="160">
          <cell r="D160">
            <v>0</v>
          </cell>
        </row>
        <row r="161">
          <cell r="D161">
            <v>7842.42</v>
          </cell>
          <cell r="J161">
            <v>-784.24</v>
          </cell>
        </row>
        <row r="162">
          <cell r="D162">
            <v>245119.26</v>
          </cell>
          <cell r="J162">
            <v>-24511.919999999998</v>
          </cell>
        </row>
        <row r="163">
          <cell r="D163">
            <v>0</v>
          </cell>
        </row>
        <row r="164">
          <cell r="D164">
            <v>316082.07</v>
          </cell>
          <cell r="E164">
            <v>6582.38</v>
          </cell>
          <cell r="J164">
            <v>-31937.31</v>
          </cell>
        </row>
        <row r="165">
          <cell r="D165">
            <v>0</v>
          </cell>
        </row>
        <row r="166">
          <cell r="D166">
            <v>0</v>
          </cell>
        </row>
        <row r="167">
          <cell r="D167">
            <v>-4298581.1900000004</v>
          </cell>
          <cell r="E167">
            <v>-106479.94</v>
          </cell>
          <cell r="J167">
            <v>174072.82</v>
          </cell>
        </row>
        <row r="168">
          <cell r="D168">
            <v>44950.8</v>
          </cell>
          <cell r="E168">
            <v>249737.69</v>
          </cell>
          <cell r="J168">
            <v>-7367.21</v>
          </cell>
        </row>
        <row r="169">
          <cell r="D169">
            <v>0</v>
          </cell>
        </row>
        <row r="170">
          <cell r="D170">
            <v>0</v>
          </cell>
        </row>
        <row r="273">
          <cell r="D273">
            <v>723669.2</v>
          </cell>
          <cell r="E273">
            <v>92109.869999999981</v>
          </cell>
          <cell r="I273">
            <v>-565560.48</v>
          </cell>
          <cell r="J273">
            <v>-63112.478999999992</v>
          </cell>
        </row>
        <row r="274">
          <cell r="D274">
            <v>0</v>
          </cell>
          <cell r="I274">
            <v>0</v>
          </cell>
        </row>
        <row r="275">
          <cell r="D275">
            <v>1239823.1500000001</v>
          </cell>
          <cell r="E275">
            <v>12378.5</v>
          </cell>
          <cell r="F275">
            <v>-913473.27</v>
          </cell>
          <cell r="I275">
            <v>0</v>
          </cell>
        </row>
        <row r="276">
          <cell r="D276">
            <v>1598122.15</v>
          </cell>
          <cell r="I276">
            <v>-1015005.67</v>
          </cell>
          <cell r="J276">
            <v>-29089.438866666671</v>
          </cell>
        </row>
        <row r="277">
          <cell r="D277">
            <v>73993.399999999994</v>
          </cell>
          <cell r="I277">
            <v>-59562.469999999994</v>
          </cell>
          <cell r="J277">
            <v>-2466.4499999999998</v>
          </cell>
        </row>
        <row r="278">
          <cell r="D278">
            <v>0</v>
          </cell>
          <cell r="I278">
            <v>0</v>
          </cell>
        </row>
        <row r="279">
          <cell r="D279">
            <v>0.15999999997438863</v>
          </cell>
          <cell r="I279">
            <v>0</v>
          </cell>
        </row>
        <row r="280">
          <cell r="D280">
            <v>-0.33999999985098839</v>
          </cell>
          <cell r="I280">
            <v>0</v>
          </cell>
        </row>
        <row r="281">
          <cell r="D281">
            <v>0.16000000014901161</v>
          </cell>
          <cell r="I281">
            <v>0</v>
          </cell>
        </row>
        <row r="282">
          <cell r="D282">
            <v>1745895.87</v>
          </cell>
          <cell r="I282">
            <v>-1446935.4400000002</v>
          </cell>
          <cell r="J282">
            <v>-40423.090000000004</v>
          </cell>
        </row>
        <row r="283">
          <cell r="D283">
            <v>0</v>
          </cell>
          <cell r="I283">
            <v>0</v>
          </cell>
        </row>
        <row r="284">
          <cell r="D284">
            <v>6638565.2815375589</v>
          </cell>
          <cell r="E284">
            <v>328408.66000000038</v>
          </cell>
          <cell r="I284">
            <v>-3064152.4608811769</v>
          </cell>
          <cell r="J284">
            <v>-239951.84283458753</v>
          </cell>
        </row>
        <row r="285">
          <cell r="D285">
            <v>1508014.9006920001</v>
          </cell>
          <cell r="E285">
            <v>137817.85</v>
          </cell>
          <cell r="I285">
            <v>-981987.22913088009</v>
          </cell>
          <cell r="J285">
            <v>-61304.275027680007</v>
          </cell>
        </row>
        <row r="286">
          <cell r="D286">
            <v>8178709.9517215379</v>
          </cell>
          <cell r="E286">
            <v>368789.00000000163</v>
          </cell>
          <cell r="I286">
            <v>-3472937.0459493594</v>
          </cell>
          <cell r="J286">
            <v>-300774.35326398723</v>
          </cell>
        </row>
        <row r="287">
          <cell r="D287">
            <v>1564193.7761620001</v>
          </cell>
          <cell r="E287">
            <v>95449.980000000025</v>
          </cell>
          <cell r="I287">
            <v>-658846.45424772007</v>
          </cell>
          <cell r="J287">
            <v>-59546.523046480012</v>
          </cell>
        </row>
        <row r="288">
          <cell r="D288">
            <v>498775.27999999991</v>
          </cell>
          <cell r="I288">
            <v>-104332.4032</v>
          </cell>
          <cell r="J288">
            <v>-19951.011199999997</v>
          </cell>
        </row>
        <row r="289">
          <cell r="D289">
            <v>7771342.0846269</v>
          </cell>
          <cell r="E289">
            <v>463251.4760000041</v>
          </cell>
          <cell r="I289">
            <v>-3670852.9211584646</v>
          </cell>
          <cell r="J289">
            <v>-293972.94183044613</v>
          </cell>
        </row>
        <row r="290">
          <cell r="D290">
            <v>216401.46526</v>
          </cell>
          <cell r="I290">
            <v>-33327.296132399999</v>
          </cell>
          <cell r="J290">
            <v>-8656.0586103999995</v>
          </cell>
        </row>
        <row r="291">
          <cell r="D291">
            <v>46785.2</v>
          </cell>
          <cell r="I291">
            <v>-7485.6319999999996</v>
          </cell>
          <cell r="J291">
            <v>-1871.4079999999999</v>
          </cell>
        </row>
        <row r="292">
          <cell r="D292">
            <v>7026174.9997587735</v>
          </cell>
          <cell r="E292">
            <v>154444.13000000003</v>
          </cell>
          <cell r="I292">
            <v>-4324339.338588953</v>
          </cell>
          <cell r="J292">
            <v>-224335.88361390238</v>
          </cell>
        </row>
        <row r="293">
          <cell r="D293">
            <v>1971227.7352412266</v>
          </cell>
          <cell r="E293">
            <v>85353.219999999987</v>
          </cell>
          <cell r="I293">
            <v>-1116639.4632910469</v>
          </cell>
          <cell r="J293">
            <v>-62139.711991178119</v>
          </cell>
        </row>
        <row r="294">
          <cell r="D294">
            <v>7090020.0915000001</v>
          </cell>
          <cell r="I294">
            <v>-6625392.7854057141</v>
          </cell>
          <cell r="J294">
            <v>-132562.56258</v>
          </cell>
        </row>
        <row r="295">
          <cell r="D295">
            <v>8490392.1900000013</v>
          </cell>
          <cell r="E295">
            <v>939969.93000000028</v>
          </cell>
          <cell r="I295">
            <v>-4066909.2242971431</v>
          </cell>
          <cell r="J295">
            <v>-358415.08542000008</v>
          </cell>
        </row>
        <row r="296">
          <cell r="D296">
            <v>1143050.8185000001</v>
          </cell>
          <cell r="E296">
            <v>113625.88000000002</v>
          </cell>
          <cell r="I296">
            <v>-571478.20259714278</v>
          </cell>
          <cell r="J296">
            <v>-39567.578219999981</v>
          </cell>
        </row>
        <row r="297">
          <cell r="D297">
            <v>8007191.0987313064</v>
          </cell>
          <cell r="E297">
            <v>62963.340000000091</v>
          </cell>
          <cell r="I297">
            <v>-5689262.3689302783</v>
          </cell>
          <cell r="J297">
            <v>-196448.74689357265</v>
          </cell>
        </row>
        <row r="298">
          <cell r="D298">
            <v>6090307.9422686938</v>
          </cell>
          <cell r="E298">
            <v>253535.29000000012</v>
          </cell>
          <cell r="I298">
            <v>-3042345.2956297216</v>
          </cell>
          <cell r="J298">
            <v>-238865.28549074774</v>
          </cell>
        </row>
        <row r="299">
          <cell r="D299">
            <v>32638.14</v>
          </cell>
          <cell r="I299">
            <v>-32638.14</v>
          </cell>
          <cell r="J299">
            <v>0</v>
          </cell>
        </row>
        <row r="300">
          <cell r="D300">
            <v>3490761.357516</v>
          </cell>
          <cell r="E300">
            <v>99906.850000000093</v>
          </cell>
          <cell r="I300">
            <v>-1786011.0309735998</v>
          </cell>
          <cell r="J300">
            <v>-130790.85107264006</v>
          </cell>
        </row>
        <row r="301">
          <cell r="D301">
            <v>1086712.9364840002</v>
          </cell>
          <cell r="E301">
            <v>14374.499999999985</v>
          </cell>
          <cell r="I301">
            <v>-885576.06758640008</v>
          </cell>
          <cell r="J301">
            <v>-24646.770299359996</v>
          </cell>
        </row>
        <row r="302">
          <cell r="D302">
            <v>2873552.6786239995</v>
          </cell>
          <cell r="E302">
            <v>36988.150000000016</v>
          </cell>
          <cell r="I302">
            <v>-2198167.2145707402</v>
          </cell>
          <cell r="J302">
            <v>-58420.09185248</v>
          </cell>
        </row>
        <row r="303">
          <cell r="D303">
            <v>392884.03003500006</v>
          </cell>
          <cell r="E303">
            <v>21062.230000000003</v>
          </cell>
          <cell r="I303">
            <v>-191137.76823515992</v>
          </cell>
          <cell r="J303">
            <v>-12833.858321399999</v>
          </cell>
        </row>
        <row r="304">
          <cell r="D304">
            <v>402376.0111399999</v>
          </cell>
          <cell r="I304">
            <v>-140905.99661399997</v>
          </cell>
          <cell r="J304">
            <v>-16095.040445599996</v>
          </cell>
        </row>
        <row r="305">
          <cell r="D305">
            <v>222130.10800000007</v>
          </cell>
          <cell r="I305">
            <v>-68302.547680000018</v>
          </cell>
          <cell r="J305">
            <v>-8885.2043200000026</v>
          </cell>
        </row>
        <row r="306">
          <cell r="D306">
            <v>3630087.6122010001</v>
          </cell>
          <cell r="E306">
            <v>34058.559999999998</v>
          </cell>
          <cell r="I306">
            <v>-578253.89290009998</v>
          </cell>
          <cell r="J306">
            <v>-239373.43808803867</v>
          </cell>
        </row>
        <row r="307">
          <cell r="D307">
            <v>489209.32000000007</v>
          </cell>
          <cell r="F307">
            <v>-20263</v>
          </cell>
          <cell r="I307">
            <v>0</v>
          </cell>
        </row>
        <row r="308">
          <cell r="D308">
            <v>17041.330000000002</v>
          </cell>
          <cell r="I308">
            <v>-17041.330000000002</v>
          </cell>
          <cell r="J308">
            <v>0</v>
          </cell>
        </row>
        <row r="309">
          <cell r="D309">
            <v>150702.57</v>
          </cell>
          <cell r="E309">
            <v>7731.7</v>
          </cell>
          <cell r="I309">
            <v>-30391.115999999998</v>
          </cell>
          <cell r="J309">
            <v>-7701.5446666666667</v>
          </cell>
        </row>
        <row r="310">
          <cell r="D310">
            <v>388574.87999999989</v>
          </cell>
          <cell r="E310">
            <v>38226.530000000006</v>
          </cell>
          <cell r="I310">
            <v>-71817.894</v>
          </cell>
          <cell r="J310">
            <v>-13589.605166666666</v>
          </cell>
        </row>
        <row r="311">
          <cell r="D311">
            <v>21798.12</v>
          </cell>
          <cell r="I311">
            <v>-21798.12</v>
          </cell>
          <cell r="J311">
            <v>0</v>
          </cell>
        </row>
        <row r="312">
          <cell r="D312">
            <v>381569.15</v>
          </cell>
          <cell r="E312">
            <v>3684</v>
          </cell>
          <cell r="I312">
            <v>-343299.76</v>
          </cell>
          <cell r="J312">
            <v>-5827.9269999999997</v>
          </cell>
        </row>
        <row r="313">
          <cell r="D313">
            <v>0</v>
          </cell>
          <cell r="I313">
            <v>0</v>
          </cell>
        </row>
        <row r="314">
          <cell r="D314">
            <v>540191.49000000011</v>
          </cell>
          <cell r="I314">
            <v>-540191.49</v>
          </cell>
        </row>
        <row r="315">
          <cell r="D315">
            <v>75673.850000000006</v>
          </cell>
          <cell r="I315">
            <v>-75673.850000000006</v>
          </cell>
        </row>
        <row r="316">
          <cell r="D316">
            <v>484082.00000000006</v>
          </cell>
          <cell r="E316">
            <v>210755.81999999995</v>
          </cell>
          <cell r="I316">
            <v>-360828.71</v>
          </cell>
          <cell r="J316">
            <v>-64313.587999999989</v>
          </cell>
        </row>
        <row r="317">
          <cell r="D317">
            <v>2972749.23</v>
          </cell>
          <cell r="F317">
            <v>-30930.22</v>
          </cell>
          <cell r="I317">
            <v>-2041455.8320000002</v>
          </cell>
          <cell r="J317">
            <v>-225592.86299999998</v>
          </cell>
          <cell r="K317">
            <v>30930.22</v>
          </cell>
        </row>
        <row r="318">
          <cell r="D318">
            <v>83620.639999999999</v>
          </cell>
          <cell r="E318">
            <v>32153.94</v>
          </cell>
          <cell r="I318">
            <v>-31273.128000000001</v>
          </cell>
          <cell r="J318">
            <v>-19939.521999999997</v>
          </cell>
        </row>
        <row r="319">
          <cell r="D319">
            <v>36199.29</v>
          </cell>
          <cell r="I319">
            <v>-36199.29</v>
          </cell>
          <cell r="J319">
            <v>0</v>
          </cell>
        </row>
        <row r="320">
          <cell r="D320">
            <v>805780.91</v>
          </cell>
          <cell r="E320">
            <v>20796.91</v>
          </cell>
          <cell r="I320">
            <v>-664501.1100000001</v>
          </cell>
          <cell r="J320">
            <v>-29740.3465</v>
          </cell>
        </row>
        <row r="321">
          <cell r="D321">
            <v>39169.78</v>
          </cell>
          <cell r="I321">
            <v>-26291.16</v>
          </cell>
          <cell r="J321">
            <v>-3219.6574999999998</v>
          </cell>
        </row>
        <row r="322">
          <cell r="D322">
            <v>0</v>
          </cell>
          <cell r="I322">
            <v>0</v>
          </cell>
        </row>
        <row r="323">
          <cell r="D323">
            <v>106527.86</v>
          </cell>
          <cell r="I323">
            <v>-105866.3</v>
          </cell>
          <cell r="J323">
            <v>-294.57500000000005</v>
          </cell>
        </row>
        <row r="324">
          <cell r="D324">
            <v>0</v>
          </cell>
          <cell r="I324">
            <v>0</v>
          </cell>
        </row>
        <row r="325">
          <cell r="D325">
            <v>7842.42</v>
          </cell>
          <cell r="I325">
            <v>-3921.2199999999993</v>
          </cell>
          <cell r="J325">
            <v>-784.24199999999996</v>
          </cell>
        </row>
        <row r="326">
          <cell r="D326">
            <v>245119.26</v>
          </cell>
          <cell r="I326">
            <v>-176672.14</v>
          </cell>
          <cell r="J326">
            <v>-24511.925999999999</v>
          </cell>
        </row>
        <row r="327">
          <cell r="D327">
            <v>0</v>
          </cell>
          <cell r="I327">
            <v>0</v>
          </cell>
        </row>
        <row r="328">
          <cell r="D328">
            <v>353503.71</v>
          </cell>
          <cell r="E328">
            <v>23847.260000000002</v>
          </cell>
          <cell r="I328">
            <v>-253227.71000000002</v>
          </cell>
          <cell r="J328">
            <v>-17475.639000000003</v>
          </cell>
        </row>
        <row r="329">
          <cell r="D329">
            <v>0</v>
          </cell>
          <cell r="I329">
            <v>0</v>
          </cell>
        </row>
        <row r="330">
          <cell r="D330">
            <v>0</v>
          </cell>
          <cell r="I330">
            <v>0</v>
          </cell>
        </row>
        <row r="331">
          <cell r="D331">
            <v>-4747714.6700000009</v>
          </cell>
          <cell r="E331">
            <v>-148758.06000000003</v>
          </cell>
          <cell r="I331">
            <v>1299486.7</v>
          </cell>
          <cell r="J331">
            <v>192883.74795222998</v>
          </cell>
        </row>
        <row r="332">
          <cell r="D332">
            <v>294688.49</v>
          </cell>
          <cell r="I332">
            <v>-22101.63</v>
          </cell>
          <cell r="J332">
            <v>-14734.424500000001</v>
          </cell>
        </row>
        <row r="333">
          <cell r="D333">
            <v>8113559</v>
          </cell>
          <cell r="E333">
            <v>5850974.2700000014</v>
          </cell>
          <cell r="F333">
            <v>-13964533.270000001</v>
          </cell>
          <cell r="I333">
            <v>0</v>
          </cell>
        </row>
        <row r="334">
          <cell r="D334">
            <v>535630</v>
          </cell>
          <cell r="E334">
            <v>1610864</v>
          </cell>
          <cell r="F334">
            <v>-436468</v>
          </cell>
          <cell r="I334">
            <v>0</v>
          </cell>
          <cell r="J334">
            <v>-18277.825925925925</v>
          </cell>
        </row>
        <row r="355">
          <cell r="E355">
            <v>92109.869999999981</v>
          </cell>
          <cell r="J355">
            <v>-63112.48557142858</v>
          </cell>
        </row>
        <row r="357">
          <cell r="E357">
            <v>12378.5</v>
          </cell>
          <cell r="F357">
            <v>-913473.27</v>
          </cell>
        </row>
        <row r="358">
          <cell r="E358">
            <v>0</v>
          </cell>
          <cell r="J358">
            <v>-23702.604358974331</v>
          </cell>
        </row>
        <row r="359">
          <cell r="E359">
            <v>0</v>
          </cell>
          <cell r="J359">
            <v>-3655.4999999999982</v>
          </cell>
        </row>
        <row r="364">
          <cell r="E364">
            <v>0</v>
          </cell>
          <cell r="J364">
            <v>-44163.286893055549</v>
          </cell>
        </row>
        <row r="366">
          <cell r="E366">
            <v>298416.4300000004</v>
          </cell>
          <cell r="J366">
            <v>-70707.73456929774</v>
          </cell>
        </row>
        <row r="367">
          <cell r="E367">
            <v>126982.53</v>
          </cell>
          <cell r="J367">
            <v>-13485.647710193982</v>
          </cell>
        </row>
        <row r="368">
          <cell r="E368">
            <v>339580.36000000162</v>
          </cell>
          <cell r="J368">
            <v>-148281.32439372138</v>
          </cell>
        </row>
        <row r="369">
          <cell r="E369">
            <v>89729.810000000027</v>
          </cell>
          <cell r="J369">
            <v>-7082.1106153303408</v>
          </cell>
        </row>
        <row r="370">
          <cell r="E370">
            <v>0</v>
          </cell>
          <cell r="J370">
            <v>-9910.602606055254</v>
          </cell>
        </row>
        <row r="371">
          <cell r="E371">
            <v>419022.37000000407</v>
          </cell>
          <cell r="J371">
            <v>-79138.79760444026</v>
          </cell>
        </row>
        <row r="372">
          <cell r="E372">
            <v>0</v>
          </cell>
          <cell r="J372">
            <v>-5057.7724974421399</v>
          </cell>
        </row>
        <row r="373">
          <cell r="E373">
            <v>0</v>
          </cell>
          <cell r="J373">
            <v>-1511.5218461538461</v>
          </cell>
        </row>
        <row r="374">
          <cell r="E374">
            <v>151995.99000000002</v>
          </cell>
          <cell r="J374">
            <v>-69173.047111316089</v>
          </cell>
        </row>
        <row r="375">
          <cell r="E375">
            <v>82217.189999999988</v>
          </cell>
          <cell r="J375">
            <v>-19192.245787594064</v>
          </cell>
        </row>
        <row r="376">
          <cell r="E376">
            <v>0</v>
          </cell>
          <cell r="J376">
            <v>-286810.48945033149</v>
          </cell>
        </row>
        <row r="377">
          <cell r="E377">
            <v>837214.68000000028</v>
          </cell>
          <cell r="J377">
            <v>-157198.13019552483</v>
          </cell>
        </row>
        <row r="378">
          <cell r="E378">
            <v>111979.74000000002</v>
          </cell>
          <cell r="J378">
            <v>-44595.691407281192</v>
          </cell>
        </row>
        <row r="379">
          <cell r="E379">
            <v>55483.930000000088</v>
          </cell>
          <cell r="J379">
            <v>-106676.13444111502</v>
          </cell>
        </row>
        <row r="380">
          <cell r="E380">
            <v>251254.72000000012</v>
          </cell>
          <cell r="J380">
            <v>-86055.41246490831</v>
          </cell>
        </row>
        <row r="381">
          <cell r="E381">
            <v>0</v>
          </cell>
          <cell r="J381">
            <v>0</v>
          </cell>
        </row>
        <row r="382">
          <cell r="E382">
            <v>90478.19000000009</v>
          </cell>
          <cell r="J382">
            <v>-59563.223222444016</v>
          </cell>
        </row>
        <row r="383">
          <cell r="E383">
            <v>13101.709999999985</v>
          </cell>
          <cell r="J383">
            <v>-4186.3174855814013</v>
          </cell>
        </row>
        <row r="384">
          <cell r="E384">
            <v>36712.860000000015</v>
          </cell>
          <cell r="J384">
            <v>-122732.18937114481</v>
          </cell>
        </row>
        <row r="385">
          <cell r="E385">
            <v>20787.650000000001</v>
          </cell>
          <cell r="J385">
            <v>-6310.6104969251282</v>
          </cell>
        </row>
        <row r="386">
          <cell r="E386">
            <v>0</v>
          </cell>
          <cell r="J386">
            <v>-23488.03694156995</v>
          </cell>
        </row>
        <row r="387">
          <cell r="E387">
            <v>0</v>
          </cell>
          <cell r="J387">
            <v>-12540.383392835502</v>
          </cell>
        </row>
        <row r="388">
          <cell r="E388">
            <v>33773.360000000001</v>
          </cell>
          <cell r="J388">
            <v>-404590.72405240807</v>
          </cell>
        </row>
        <row r="389">
          <cell r="F389">
            <v>-20263</v>
          </cell>
        </row>
        <row r="391">
          <cell r="E391">
            <v>7731.7</v>
          </cell>
          <cell r="J391">
            <v>-51228.209111111115</v>
          </cell>
        </row>
        <row r="392">
          <cell r="E392">
            <v>37975.620000000003</v>
          </cell>
          <cell r="J392">
            <v>-16825.080714285716</v>
          </cell>
        </row>
        <row r="393">
          <cell r="E393">
            <v>0</v>
          </cell>
          <cell r="J393">
            <v>0</v>
          </cell>
        </row>
        <row r="394">
          <cell r="E394">
            <v>3684</v>
          </cell>
          <cell r="J394">
            <v>-7865.6600000000381</v>
          </cell>
        </row>
        <row r="398">
          <cell r="E398">
            <v>210755.81999999995</v>
          </cell>
          <cell r="J398">
            <v>-64302.095428571432</v>
          </cell>
        </row>
        <row r="399">
          <cell r="F399">
            <v>-30930.22</v>
          </cell>
          <cell r="J399">
            <v>-104308.34263377193</v>
          </cell>
          <cell r="K399">
            <v>30930.22</v>
          </cell>
        </row>
        <row r="400">
          <cell r="E400">
            <v>32153.94</v>
          </cell>
          <cell r="J400">
            <v>-7921.8584035087715</v>
          </cell>
        </row>
        <row r="401">
          <cell r="E401">
            <v>0</v>
          </cell>
          <cell r="J401">
            <v>0</v>
          </cell>
        </row>
        <row r="402">
          <cell r="E402">
            <v>20796.91</v>
          </cell>
          <cell r="J402">
            <v>-29740.488735294119</v>
          </cell>
        </row>
        <row r="403">
          <cell r="E403">
            <v>0</v>
          </cell>
          <cell r="J403">
            <v>-3219.6549999999997</v>
          </cell>
        </row>
        <row r="405">
          <cell r="E405">
            <v>0</v>
          </cell>
          <cell r="J405">
            <v>-294.5800000000001</v>
          </cell>
        </row>
        <row r="407">
          <cell r="E407">
            <v>0</v>
          </cell>
          <cell r="J407">
            <v>-784.23999999999978</v>
          </cell>
        </row>
        <row r="408">
          <cell r="E408">
            <v>0</v>
          </cell>
          <cell r="J408">
            <v>-24697.782499999998</v>
          </cell>
        </row>
        <row r="410">
          <cell r="E410">
            <v>23847.260000000002</v>
          </cell>
          <cell r="J410">
            <v>-9355.8969927501603</v>
          </cell>
        </row>
        <row r="413">
          <cell r="E413">
            <v>-148758.06</v>
          </cell>
          <cell r="J413">
            <v>97408.142132754627</v>
          </cell>
        </row>
        <row r="414">
          <cell r="E414">
            <v>0</v>
          </cell>
          <cell r="J414">
            <v>-14862.85523552123</v>
          </cell>
        </row>
        <row r="415">
          <cell r="E415">
            <v>5848280.8500000015</v>
          </cell>
          <cell r="F415">
            <v>-13961839.850000001</v>
          </cell>
        </row>
        <row r="416">
          <cell r="E416">
            <v>1610864</v>
          </cell>
          <cell r="F416">
            <v>-436468</v>
          </cell>
          <cell r="J416">
            <v>-18277.825925925925</v>
          </cell>
        </row>
        <row r="437">
          <cell r="E437">
            <v>252000</v>
          </cell>
          <cell r="G437">
            <v>1067779.0699999998</v>
          </cell>
          <cell r="J437">
            <v>-94235.062571428571</v>
          </cell>
          <cell r="L437">
            <v>-722908.02814285713</v>
          </cell>
          <cell r="M437">
            <v>344871.0418571427</v>
          </cell>
        </row>
        <row r="438">
          <cell r="G438">
            <v>0</v>
          </cell>
          <cell r="L438">
            <v>0</v>
          </cell>
          <cell r="M438">
            <v>0</v>
          </cell>
        </row>
        <row r="439">
          <cell r="G439">
            <v>338728.38000000012</v>
          </cell>
          <cell r="L439">
            <v>0</v>
          </cell>
          <cell r="M439">
            <v>338728.38000000012</v>
          </cell>
        </row>
        <row r="440">
          <cell r="E440">
            <v>0</v>
          </cell>
          <cell r="G440">
            <v>1598122.15</v>
          </cell>
          <cell r="J440">
            <v>-38156.064358974334</v>
          </cell>
          <cell r="L440">
            <v>-1076864.3387179486</v>
          </cell>
          <cell r="M440">
            <v>521257.81128205126</v>
          </cell>
        </row>
        <row r="441">
          <cell r="E441">
            <v>0</v>
          </cell>
          <cell r="G441">
            <v>73993.399999999994</v>
          </cell>
          <cell r="J441">
            <v>-3655.4999999999991</v>
          </cell>
          <cell r="L441">
            <v>-66873.469999999987</v>
          </cell>
          <cell r="M441">
            <v>7119.9300000000076</v>
          </cell>
        </row>
        <row r="442">
          <cell r="G442">
            <v>0</v>
          </cell>
          <cell r="L442">
            <v>0</v>
          </cell>
          <cell r="M442">
            <v>0</v>
          </cell>
        </row>
        <row r="443">
          <cell r="G443">
            <v>0.15999999997438863</v>
          </cell>
          <cell r="L443">
            <v>0</v>
          </cell>
          <cell r="M443">
            <v>0.15999999997438863</v>
          </cell>
        </row>
        <row r="444">
          <cell r="G444">
            <v>-0.33999999985098839</v>
          </cell>
          <cell r="L444">
            <v>0</v>
          </cell>
          <cell r="M444">
            <v>-0.33999999985098839</v>
          </cell>
        </row>
        <row r="445">
          <cell r="G445">
            <v>0.16000000014901161</v>
          </cell>
          <cell r="L445">
            <v>0</v>
          </cell>
          <cell r="M445">
            <v>0.16000000014901161</v>
          </cell>
        </row>
        <row r="446">
          <cell r="E446">
            <v>0</v>
          </cell>
          <cell r="G446">
            <v>1745895.87</v>
          </cell>
          <cell r="J446">
            <v>-27834.886493055561</v>
          </cell>
          <cell r="L446">
            <v>-1518933.6133861113</v>
          </cell>
          <cell r="M446">
            <v>226962.25661388878</v>
          </cell>
        </row>
        <row r="447">
          <cell r="G447">
            <v>0</v>
          </cell>
          <cell r="L447">
            <v>0</v>
          </cell>
          <cell r="M447">
            <v>0</v>
          </cell>
        </row>
        <row r="448">
          <cell r="E448">
            <v>254611</v>
          </cell>
          <cell r="G448">
            <v>7191592.7115375595</v>
          </cell>
          <cell r="J448">
            <v>-75316.296485964398</v>
          </cell>
          <cell r="L448">
            <v>-3210176.4919364387</v>
          </cell>
          <cell r="M448">
            <v>3981416.2196011208</v>
          </cell>
        </row>
        <row r="449">
          <cell r="E449">
            <v>61874</v>
          </cell>
          <cell r="G449">
            <v>1696871.4306920001</v>
          </cell>
          <cell r="J449">
            <v>-17196.90159908287</v>
          </cell>
          <cell r="L449">
            <v>-1012669.778440157</v>
          </cell>
          <cell r="M449">
            <v>684201.65225184313</v>
          </cell>
        </row>
        <row r="450">
          <cell r="E450">
            <v>437619</v>
          </cell>
          <cell r="G450">
            <v>8955909.3117215391</v>
          </cell>
          <cell r="J450">
            <v>-157996.31639372141</v>
          </cell>
          <cell r="L450">
            <v>-3779214.6867368021</v>
          </cell>
          <cell r="M450">
            <v>5176694.6249847375</v>
          </cell>
        </row>
        <row r="451">
          <cell r="E451">
            <v>58557</v>
          </cell>
          <cell r="G451">
            <v>1712480.5861620002</v>
          </cell>
          <cell r="J451">
            <v>-27434.000837552561</v>
          </cell>
          <cell r="L451">
            <v>-693362.56570060295</v>
          </cell>
          <cell r="M451">
            <v>1019118.0204613972</v>
          </cell>
        </row>
        <row r="452">
          <cell r="E452">
            <v>0</v>
          </cell>
          <cell r="G452">
            <v>498775.27999999991</v>
          </cell>
          <cell r="J452">
            <v>-9910.602606055254</v>
          </cell>
          <cell r="L452">
            <v>-124153.60841211051</v>
          </cell>
          <cell r="M452">
            <v>374621.67158788943</v>
          </cell>
        </row>
        <row r="453">
          <cell r="E453">
            <v>280339</v>
          </cell>
          <cell r="G453">
            <v>8470703.4546269029</v>
          </cell>
          <cell r="J453">
            <v>-86697.64502110696</v>
          </cell>
          <cell r="L453">
            <v>-3836689.3637840119</v>
          </cell>
          <cell r="M453">
            <v>4634014.0908428915</v>
          </cell>
        </row>
        <row r="454">
          <cell r="E454">
            <v>0</v>
          </cell>
          <cell r="G454">
            <v>216401.46526</v>
          </cell>
          <cell r="J454">
            <v>-5057.7724974421399</v>
          </cell>
          <cell r="L454">
            <v>-43442.841127284279</v>
          </cell>
          <cell r="M454">
            <v>172958.62413271572</v>
          </cell>
        </row>
        <row r="455">
          <cell r="E455">
            <v>0</v>
          </cell>
          <cell r="G455">
            <v>46785.2</v>
          </cell>
          <cell r="J455">
            <v>-1511.5218461538461</v>
          </cell>
          <cell r="L455">
            <v>-10508.675692307692</v>
          </cell>
          <cell r="M455">
            <v>36276.524307692307</v>
          </cell>
        </row>
        <row r="456">
          <cell r="E456">
            <v>187241</v>
          </cell>
          <cell r="G456">
            <v>7365411.9897587737</v>
          </cell>
          <cell r="J456">
            <v>-73526.343436544805</v>
          </cell>
          <cell r="L456">
            <v>-4467038.7291368134</v>
          </cell>
          <cell r="M456">
            <v>2898373.2606219603</v>
          </cell>
        </row>
        <row r="457">
          <cell r="E457">
            <v>53489</v>
          </cell>
          <cell r="G457">
            <v>2106933.9252412263</v>
          </cell>
          <cell r="J457">
            <v>-20425.938423957701</v>
          </cell>
          <cell r="L457">
            <v>-1156257.6475025986</v>
          </cell>
          <cell r="M457">
            <v>950676.27773862774</v>
          </cell>
        </row>
        <row r="458">
          <cell r="E458">
            <v>0</v>
          </cell>
          <cell r="G458">
            <v>7090020.0915000001</v>
          </cell>
          <cell r="J458">
            <v>-10347.813356045757</v>
          </cell>
          <cell r="L458">
            <v>-6922551.0882120915</v>
          </cell>
          <cell r="M458">
            <v>167469.00328790862</v>
          </cell>
        </row>
        <row r="459">
          <cell r="E459">
            <v>164000</v>
          </cell>
          <cell r="G459">
            <v>9491606.870000001</v>
          </cell>
          <cell r="J459">
            <v>-169713.31369552482</v>
          </cell>
          <cell r="L459">
            <v>-4393820.6753881946</v>
          </cell>
          <cell r="M459">
            <v>5097786.1946118064</v>
          </cell>
        </row>
        <row r="460">
          <cell r="E460">
            <v>110000</v>
          </cell>
          <cell r="G460">
            <v>1365030.5585</v>
          </cell>
          <cell r="J460">
            <v>-32085.327897757386</v>
          </cell>
          <cell r="L460">
            <v>-648159.21470217942</v>
          </cell>
          <cell r="M460">
            <v>716871.34379782062</v>
          </cell>
        </row>
        <row r="461">
          <cell r="E461">
            <v>138255.5</v>
          </cell>
          <cell r="G461">
            <v>8200930.5287313061</v>
          </cell>
          <cell r="J461">
            <v>-76767.527316114691</v>
          </cell>
          <cell r="L461">
            <v>-5872706.0306875082</v>
          </cell>
          <cell r="M461">
            <v>2328224.4980437979</v>
          </cell>
        </row>
        <row r="462">
          <cell r="E462">
            <v>138255.5</v>
          </cell>
          <cell r="G462">
            <v>6479818.1622686936</v>
          </cell>
          <cell r="J462">
            <v>-110538.03021490831</v>
          </cell>
          <cell r="L462">
            <v>-3238938.7383095385</v>
          </cell>
          <cell r="M462">
            <v>3240879.4239591551</v>
          </cell>
        </row>
        <row r="463">
          <cell r="E463">
            <v>0</v>
          </cell>
          <cell r="G463">
            <v>32638.14</v>
          </cell>
          <cell r="J463">
            <v>0</v>
          </cell>
          <cell r="L463">
            <v>-32638.14</v>
          </cell>
          <cell r="M463">
            <v>0</v>
          </cell>
        </row>
        <row r="464">
          <cell r="E464">
            <v>143946</v>
          </cell>
          <cell r="G464">
            <v>3725185.547516</v>
          </cell>
          <cell r="J464">
            <v>-63257.373597444013</v>
          </cell>
          <cell r="L464">
            <v>-1908831.6277934879</v>
          </cell>
          <cell r="M464">
            <v>1816353.9197225121</v>
          </cell>
        </row>
        <row r="465">
          <cell r="E465">
            <v>44813</v>
          </cell>
          <cell r="G465">
            <v>1144627.6464840001</v>
          </cell>
          <cell r="J465">
            <v>-4668.9400689147342</v>
          </cell>
          <cell r="L465">
            <v>-894431.32514089625</v>
          </cell>
          <cell r="M465">
            <v>250196.32134310389</v>
          </cell>
        </row>
        <row r="466">
          <cell r="E466">
            <v>123500</v>
          </cell>
          <cell r="G466">
            <v>3033765.5386239993</v>
          </cell>
          <cell r="J466">
            <v>-79189.874037811227</v>
          </cell>
          <cell r="L466">
            <v>-2400089.2779796962</v>
          </cell>
          <cell r="M466">
            <v>633676.26064430317</v>
          </cell>
        </row>
        <row r="467">
          <cell r="E467">
            <v>9500</v>
          </cell>
          <cell r="G467">
            <v>423171.68003500008</v>
          </cell>
          <cell r="J467">
            <v>-6689.2061219251282</v>
          </cell>
          <cell r="L467">
            <v>-204137.58485401017</v>
          </cell>
          <cell r="M467">
            <v>219034.09518098991</v>
          </cell>
        </row>
        <row r="468">
          <cell r="E468">
            <v>0</v>
          </cell>
          <cell r="G468">
            <v>402376.0111399999</v>
          </cell>
          <cell r="J468">
            <v>-23488.03694156995</v>
          </cell>
          <cell r="L468">
            <v>-187882.07049713985</v>
          </cell>
          <cell r="M468">
            <v>214493.94064286005</v>
          </cell>
        </row>
        <row r="469">
          <cell r="E469">
            <v>0</v>
          </cell>
          <cell r="G469">
            <v>222130.10800000007</v>
          </cell>
          <cell r="J469">
            <v>-12540.383392835502</v>
          </cell>
          <cell r="L469">
            <v>-93383.314465671021</v>
          </cell>
          <cell r="M469">
            <v>128746.79353432904</v>
          </cell>
        </row>
        <row r="470">
          <cell r="E470">
            <v>57000</v>
          </cell>
          <cell r="G470">
            <v>3720860.972201</v>
          </cell>
          <cell r="J470">
            <v>-409129.39205240807</v>
          </cell>
          <cell r="L470">
            <v>-1391974.0090049161</v>
          </cell>
          <cell r="M470">
            <v>2328886.9631960839</v>
          </cell>
        </row>
        <row r="471">
          <cell r="G471">
            <v>468946.32000000007</v>
          </cell>
          <cell r="L471">
            <v>0</v>
          </cell>
          <cell r="M471">
            <v>468946.32000000007</v>
          </cell>
        </row>
        <row r="472">
          <cell r="E472">
            <v>0</v>
          </cell>
          <cell r="G472">
            <v>17041.330000000002</v>
          </cell>
          <cell r="J472">
            <v>0</v>
          </cell>
          <cell r="L472">
            <v>-17041.330000000002</v>
          </cell>
          <cell r="M472">
            <v>0</v>
          </cell>
        </row>
        <row r="473">
          <cell r="E473">
            <v>20000</v>
          </cell>
          <cell r="G473">
            <v>178434.27000000002</v>
          </cell>
          <cell r="J473">
            <v>-18466.460777777778</v>
          </cell>
          <cell r="L473">
            <v>-100085.7858888889</v>
          </cell>
          <cell r="M473">
            <v>78348.484111111116</v>
          </cell>
        </row>
        <row r="474">
          <cell r="E474">
            <v>60000</v>
          </cell>
          <cell r="G474">
            <v>486550.49999999988</v>
          </cell>
          <cell r="J474">
            <v>-18477.06604761905</v>
          </cell>
          <cell r="L474">
            <v>-107120.04076190478</v>
          </cell>
          <cell r="M474">
            <v>379430.45923809509</v>
          </cell>
        </row>
        <row r="475">
          <cell r="E475">
            <v>0</v>
          </cell>
          <cell r="G475">
            <v>21798.12</v>
          </cell>
          <cell r="J475">
            <v>0</v>
          </cell>
          <cell r="L475">
            <v>-21798.12</v>
          </cell>
          <cell r="M475">
            <v>0</v>
          </cell>
        </row>
        <row r="476">
          <cell r="E476">
            <v>0</v>
          </cell>
          <cell r="G476">
            <v>385253.15</v>
          </cell>
          <cell r="J476">
            <v>-5732.9499999999989</v>
          </cell>
          <cell r="L476">
            <v>-356898.37000000005</v>
          </cell>
          <cell r="M476">
            <v>28354.77999999997</v>
          </cell>
        </row>
        <row r="477">
          <cell r="G477">
            <v>0</v>
          </cell>
          <cell r="L477">
            <v>0</v>
          </cell>
          <cell r="M477">
            <v>0</v>
          </cell>
        </row>
        <row r="478">
          <cell r="G478">
            <v>540191.49000000011</v>
          </cell>
          <cell r="L478">
            <v>-540191.49</v>
          </cell>
          <cell r="M478">
            <v>0</v>
          </cell>
        </row>
        <row r="479">
          <cell r="G479">
            <v>75673.850000000006</v>
          </cell>
          <cell r="L479">
            <v>-75673.850000000006</v>
          </cell>
          <cell r="M479">
            <v>0</v>
          </cell>
        </row>
        <row r="480">
          <cell r="E480">
            <v>38000</v>
          </cell>
          <cell r="G480">
            <v>732837.82000000007</v>
          </cell>
          <cell r="J480">
            <v>-76029.147428571421</v>
          </cell>
          <cell r="L480">
            <v>-501159.9528571429</v>
          </cell>
          <cell r="M480">
            <v>231677.86714285717</v>
          </cell>
        </row>
        <row r="481">
          <cell r="E481">
            <v>30000</v>
          </cell>
          <cell r="G481">
            <v>2971819.01</v>
          </cell>
          <cell r="J481">
            <v>-105058.34263377193</v>
          </cell>
          <cell r="L481">
            <v>-2219892.3022675435</v>
          </cell>
          <cell r="M481">
            <v>751926.70773245627</v>
          </cell>
        </row>
        <row r="482">
          <cell r="E482">
            <v>30000</v>
          </cell>
          <cell r="G482">
            <v>145774.58000000002</v>
          </cell>
          <cell r="J482">
            <v>-11029.555403508772</v>
          </cell>
          <cell r="L482">
            <v>-50224.536807017539</v>
          </cell>
          <cell r="M482">
            <v>95550.04319298247</v>
          </cell>
        </row>
        <row r="483">
          <cell r="E483">
            <v>0</v>
          </cell>
          <cell r="G483">
            <v>36199.29</v>
          </cell>
          <cell r="J483">
            <v>0</v>
          </cell>
          <cell r="L483">
            <v>-36199.29</v>
          </cell>
          <cell r="M483">
            <v>0</v>
          </cell>
        </row>
        <row r="484">
          <cell r="E484">
            <v>30000</v>
          </cell>
          <cell r="G484">
            <v>856577.82000000007</v>
          </cell>
          <cell r="J484">
            <v>-29790.134235294117</v>
          </cell>
          <cell r="L484">
            <v>-724031.73297058826</v>
          </cell>
          <cell r="M484">
            <v>132546.08702941181</v>
          </cell>
        </row>
        <row r="485">
          <cell r="E485">
            <v>0</v>
          </cell>
          <cell r="G485">
            <v>39169.78</v>
          </cell>
          <cell r="J485">
            <v>-3219.6549999999997</v>
          </cell>
          <cell r="L485">
            <v>-32730.469999999998</v>
          </cell>
          <cell r="M485">
            <v>6439.3100000000013</v>
          </cell>
        </row>
        <row r="486">
          <cell r="G486">
            <v>0</v>
          </cell>
          <cell r="L486">
            <v>0</v>
          </cell>
          <cell r="M486">
            <v>0</v>
          </cell>
        </row>
        <row r="487">
          <cell r="E487">
            <v>0</v>
          </cell>
          <cell r="G487">
            <v>106527.86</v>
          </cell>
          <cell r="J487">
            <v>-294.5800000000001</v>
          </cell>
          <cell r="L487">
            <v>-106455.46</v>
          </cell>
          <cell r="M487">
            <v>72.399999999994179</v>
          </cell>
        </row>
        <row r="488">
          <cell r="G488">
            <v>0</v>
          </cell>
          <cell r="L488">
            <v>0</v>
          </cell>
          <cell r="M488">
            <v>0</v>
          </cell>
        </row>
        <row r="489">
          <cell r="E489">
            <v>0</v>
          </cell>
          <cell r="G489">
            <v>7842.42</v>
          </cell>
          <cell r="J489">
            <v>-784.23999999999978</v>
          </cell>
          <cell r="L489">
            <v>-5489.6999999999989</v>
          </cell>
          <cell r="M489">
            <v>2352.7200000000012</v>
          </cell>
        </row>
        <row r="490">
          <cell r="E490">
            <v>0</v>
          </cell>
          <cell r="G490">
            <v>245119.26</v>
          </cell>
          <cell r="J490">
            <v>-24697.782499999998</v>
          </cell>
          <cell r="L490">
            <v>-226067.70500000002</v>
          </cell>
          <cell r="M490">
            <v>19051.554999999993</v>
          </cell>
        </row>
        <row r="491">
          <cell r="G491">
            <v>0</v>
          </cell>
          <cell r="L491">
            <v>0</v>
          </cell>
          <cell r="M491">
            <v>0</v>
          </cell>
        </row>
        <row r="492">
          <cell r="E492">
            <v>50000</v>
          </cell>
          <cell r="G492">
            <v>427350.97000000003</v>
          </cell>
          <cell r="J492">
            <v>-11817.472326083493</v>
          </cell>
          <cell r="L492">
            <v>-274401.07931883371</v>
          </cell>
          <cell r="M492">
            <v>152949.89068116632</v>
          </cell>
        </row>
        <row r="493">
          <cell r="G493">
            <v>0</v>
          </cell>
          <cell r="L493">
            <v>0</v>
          </cell>
          <cell r="M493">
            <v>0</v>
          </cell>
        </row>
        <row r="494">
          <cell r="G494">
            <v>0</v>
          </cell>
          <cell r="L494">
            <v>0</v>
          </cell>
          <cell r="M494">
            <v>0</v>
          </cell>
        </row>
        <row r="495">
          <cell r="E495">
            <v>-150000</v>
          </cell>
          <cell r="G495">
            <v>-5046472.7300000004</v>
          </cell>
          <cell r="J495">
            <v>101121.66602783775</v>
          </cell>
          <cell r="L495">
            <v>1498016.5081605923</v>
          </cell>
          <cell r="M495">
            <v>-3548456.2218394084</v>
          </cell>
        </row>
        <row r="496">
          <cell r="E496">
            <v>0</v>
          </cell>
          <cell r="G496">
            <v>294688.49</v>
          </cell>
          <cell r="J496">
            <v>-14862.85523552123</v>
          </cell>
          <cell r="L496">
            <v>-51827.340471042466</v>
          </cell>
          <cell r="M496">
            <v>242861.14952895753</v>
          </cell>
        </row>
        <row r="497">
          <cell r="E497">
            <v>0</v>
          </cell>
          <cell r="G497">
            <v>0</v>
          </cell>
          <cell r="L497">
            <v>0</v>
          </cell>
          <cell r="M497">
            <v>0</v>
          </cell>
        </row>
        <row r="498">
          <cell r="G498">
            <v>1710026</v>
          </cell>
          <cell r="J498">
            <v>-59333.911111111112</v>
          </cell>
          <cell r="L498">
            <v>-77611.737037037034</v>
          </cell>
          <cell r="M498">
            <v>1632414.262962963</v>
          </cell>
        </row>
        <row r="500">
          <cell r="G500">
            <v>0</v>
          </cell>
          <cell r="L500">
            <v>0</v>
          </cell>
        </row>
        <row r="501">
          <cell r="G501">
            <v>-294688.65000000037</v>
          </cell>
          <cell r="L501">
            <v>51827.340471042466</v>
          </cell>
        </row>
        <row r="521">
          <cell r="E521">
            <v>215000</v>
          </cell>
          <cell r="J521">
            <v>-124901.35557142858</v>
          </cell>
        </row>
        <row r="523">
          <cell r="E523">
            <v>913473.27</v>
          </cell>
        </row>
        <row r="524">
          <cell r="E524">
            <v>0</v>
          </cell>
          <cell r="J524">
            <v>-38156.064358974334</v>
          </cell>
        </row>
        <row r="525">
          <cell r="E525">
            <v>0</v>
          </cell>
          <cell r="J525">
            <v>-3655.4999999999991</v>
          </cell>
        </row>
        <row r="527">
          <cell r="E527">
            <v>13961839.850000001</v>
          </cell>
          <cell r="J527">
            <v>-667058.92705291603</v>
          </cell>
        </row>
        <row r="530">
          <cell r="E530">
            <v>0</v>
          </cell>
          <cell r="J530">
            <v>-27834.886493055561</v>
          </cell>
        </row>
        <row r="532">
          <cell r="E532">
            <v>201792</v>
          </cell>
          <cell r="J532">
            <v>-79119.654819297735</v>
          </cell>
        </row>
        <row r="533">
          <cell r="E533">
            <v>49038</v>
          </cell>
          <cell r="J533">
            <v>-18429.257154638424</v>
          </cell>
        </row>
        <row r="534">
          <cell r="E534">
            <v>382954</v>
          </cell>
          <cell r="J534">
            <v>-168253.47889372142</v>
          </cell>
        </row>
        <row r="535">
          <cell r="E535">
            <v>47032</v>
          </cell>
          <cell r="J535">
            <v>-28607.211948663669</v>
          </cell>
        </row>
        <row r="536">
          <cell r="E536">
            <v>0</v>
          </cell>
          <cell r="J536">
            <v>-9910.602606055254</v>
          </cell>
        </row>
        <row r="537">
          <cell r="E537">
            <v>222184</v>
          </cell>
          <cell r="J537">
            <v>-90885.336687773641</v>
          </cell>
        </row>
        <row r="538">
          <cell r="E538">
            <v>0</v>
          </cell>
          <cell r="J538">
            <v>-5057.7724974421399</v>
          </cell>
        </row>
        <row r="539">
          <cell r="E539">
            <v>0</v>
          </cell>
          <cell r="J539">
            <v>-1511.5218461538461</v>
          </cell>
        </row>
        <row r="540">
          <cell r="E540">
            <v>188546</v>
          </cell>
          <cell r="J540">
            <v>-77284.213436544815</v>
          </cell>
        </row>
        <row r="541">
          <cell r="E541">
            <v>54194</v>
          </cell>
          <cell r="J541">
            <v>-21404.874787594064</v>
          </cell>
        </row>
        <row r="542">
          <cell r="E542">
            <v>0</v>
          </cell>
          <cell r="J542">
            <v>-10347.813356045757</v>
          </cell>
        </row>
        <row r="543">
          <cell r="E543">
            <v>165000</v>
          </cell>
          <cell r="J543">
            <v>-173825.81369552482</v>
          </cell>
        </row>
        <row r="544">
          <cell r="E544">
            <v>110000</v>
          </cell>
          <cell r="J544">
            <v>-34145.97371442405</v>
          </cell>
        </row>
        <row r="545">
          <cell r="E545">
            <v>142403</v>
          </cell>
          <cell r="J545">
            <v>-80275.758566114688</v>
          </cell>
        </row>
        <row r="546">
          <cell r="E546">
            <v>142403</v>
          </cell>
          <cell r="J546">
            <v>-114046.26146490831</v>
          </cell>
        </row>
        <row r="547">
          <cell r="E547">
            <v>0</v>
          </cell>
          <cell r="J547">
            <v>0</v>
          </cell>
        </row>
        <row r="548">
          <cell r="E548">
            <v>145620</v>
          </cell>
          <cell r="J548">
            <v>-66876.948597444018</v>
          </cell>
        </row>
        <row r="549">
          <cell r="E549">
            <v>45334</v>
          </cell>
          <cell r="J549">
            <v>-5420.1650689147336</v>
          </cell>
        </row>
        <row r="550">
          <cell r="E550">
            <v>113750</v>
          </cell>
          <cell r="J550">
            <v>-71761.742271144554</v>
          </cell>
        </row>
        <row r="551">
          <cell r="E551">
            <v>8750</v>
          </cell>
          <cell r="J551">
            <v>-6917.3311219251282</v>
          </cell>
        </row>
        <row r="552">
          <cell r="E552">
            <v>0</v>
          </cell>
          <cell r="J552">
            <v>-23488.03694156995</v>
          </cell>
        </row>
        <row r="553">
          <cell r="E553">
            <v>0</v>
          </cell>
          <cell r="J553">
            <v>-12540.383392835502</v>
          </cell>
        </row>
        <row r="554">
          <cell r="E554">
            <v>52500</v>
          </cell>
          <cell r="J554">
            <v>-414604.39205240807</v>
          </cell>
        </row>
        <row r="556">
          <cell r="E556">
            <v>0</v>
          </cell>
          <cell r="J556">
            <v>0</v>
          </cell>
        </row>
        <row r="557">
          <cell r="E557">
            <v>0</v>
          </cell>
          <cell r="J557">
            <v>-17219.725444444444</v>
          </cell>
        </row>
        <row r="558">
          <cell r="E558">
            <v>90000</v>
          </cell>
          <cell r="J558">
            <v>-20977.06604761905</v>
          </cell>
        </row>
        <row r="559">
          <cell r="E559">
            <v>0</v>
          </cell>
          <cell r="J559">
            <v>0</v>
          </cell>
        </row>
        <row r="560">
          <cell r="E560">
            <v>0</v>
          </cell>
          <cell r="J560">
            <v>-5513.4899999999989</v>
          </cell>
        </row>
        <row r="564">
          <cell r="E564">
            <v>30000</v>
          </cell>
          <cell r="J564">
            <v>-81130.748428571416</v>
          </cell>
        </row>
        <row r="565">
          <cell r="E565">
            <v>105000</v>
          </cell>
          <cell r="J565">
            <v>-110183.34263377193</v>
          </cell>
        </row>
        <row r="566">
          <cell r="E566">
            <v>30000</v>
          </cell>
          <cell r="J566">
            <v>-14029.555403508772</v>
          </cell>
        </row>
        <row r="567">
          <cell r="E567">
            <v>0</v>
          </cell>
          <cell r="J567">
            <v>0</v>
          </cell>
        </row>
        <row r="568">
          <cell r="E568">
            <v>30000</v>
          </cell>
          <cell r="J568">
            <v>-28838.714235294119</v>
          </cell>
        </row>
        <row r="569">
          <cell r="E569">
            <v>0</v>
          </cell>
          <cell r="J569">
            <v>-3219.6549999999997</v>
          </cell>
        </row>
        <row r="571">
          <cell r="E571">
            <v>0</v>
          </cell>
          <cell r="J571">
            <v>-36.199999999999989</v>
          </cell>
        </row>
        <row r="573">
          <cell r="E573">
            <v>0</v>
          </cell>
          <cell r="J573">
            <v>-784.23999999999978</v>
          </cell>
        </row>
        <row r="574">
          <cell r="E574">
            <v>0</v>
          </cell>
          <cell r="J574">
            <v>-14808.0825</v>
          </cell>
        </row>
        <row r="576">
          <cell r="E576">
            <v>50000</v>
          </cell>
          <cell r="J576">
            <v>-15150.805659416827</v>
          </cell>
        </row>
        <row r="579">
          <cell r="E579">
            <v>-150000</v>
          </cell>
          <cell r="J579">
            <v>104631.75444530572</v>
          </cell>
        </row>
        <row r="580">
          <cell r="E580">
            <v>0</v>
          </cell>
          <cell r="J580">
            <v>-14862.85523552123</v>
          </cell>
        </row>
        <row r="581">
          <cell r="E581">
            <v>0</v>
          </cell>
        </row>
        <row r="582">
          <cell r="E582">
            <v>436468</v>
          </cell>
          <cell r="J582">
            <v>-95706.244444444455</v>
          </cell>
        </row>
        <row r="604">
          <cell r="F604">
            <v>-270770.26000000007</v>
          </cell>
          <cell r="J604">
            <v>-124901.35557142858</v>
          </cell>
          <cell r="K604">
            <v>270770.26000000007</v>
          </cell>
        </row>
        <row r="605">
          <cell r="F605">
            <v>0</v>
          </cell>
        </row>
        <row r="606">
          <cell r="F606">
            <v>0</v>
          </cell>
        </row>
        <row r="607">
          <cell r="F607">
            <v>-200763.26444537117</v>
          </cell>
          <cell r="J607">
            <v>-38156.064358974334</v>
          </cell>
          <cell r="K607">
            <v>129923.46464838076</v>
          </cell>
        </row>
        <row r="608">
          <cell r="F608">
            <v>0</v>
          </cell>
          <cell r="J608">
            <v>-3655.4999999999991</v>
          </cell>
          <cell r="K608">
            <v>0</v>
          </cell>
        </row>
        <row r="609">
          <cell r="F609">
            <v>0</v>
          </cell>
        </row>
        <row r="610">
          <cell r="F610">
            <v>0</v>
          </cell>
          <cell r="J610">
            <v>-667058.92705291603</v>
          </cell>
        </row>
        <row r="611">
          <cell r="F611">
            <v>0</v>
          </cell>
        </row>
        <row r="612">
          <cell r="F612">
            <v>0</v>
          </cell>
        </row>
        <row r="613">
          <cell r="F613">
            <v>-744161.20000000007</v>
          </cell>
          <cell r="J613">
            <v>-27834.886493055561</v>
          </cell>
          <cell r="K613">
            <v>742783.32500000007</v>
          </cell>
        </row>
        <row r="614">
          <cell r="F614">
            <v>0</v>
          </cell>
        </row>
        <row r="615">
          <cell r="F615">
            <v>-752650.08074575057</v>
          </cell>
          <cell r="J615">
            <v>-79119.654819297735</v>
          </cell>
          <cell r="K615">
            <v>705230.28930112952</v>
          </cell>
        </row>
        <row r="616">
          <cell r="F616">
            <v>-554613.38499999989</v>
          </cell>
          <cell r="J616">
            <v>-18429.257154638424</v>
          </cell>
          <cell r="K616">
            <v>522848.80849220778</v>
          </cell>
        </row>
        <row r="617">
          <cell r="F617">
            <v>-910295.26886175026</v>
          </cell>
          <cell r="J617">
            <v>-168253.47889372142</v>
          </cell>
          <cell r="K617">
            <v>866718.87911393424</v>
          </cell>
        </row>
        <row r="618">
          <cell r="F618">
            <v>-144242.29770000002</v>
          </cell>
          <cell r="J618">
            <v>-28607.211948663669</v>
          </cell>
          <cell r="K618">
            <v>137903.33219548495</v>
          </cell>
        </row>
        <row r="619">
          <cell r="F619">
            <v>0</v>
          </cell>
          <cell r="J619">
            <v>-9910.602606055254</v>
          </cell>
          <cell r="K619">
            <v>0</v>
          </cell>
        </row>
        <row r="620">
          <cell r="F620">
            <v>-1450280.0096150001</v>
          </cell>
          <cell r="J620">
            <v>-90885.336687773641</v>
          </cell>
          <cell r="K620">
            <v>1378670.9761359883</v>
          </cell>
        </row>
        <row r="621">
          <cell r="F621">
            <v>0</v>
          </cell>
          <cell r="J621">
            <v>-5057.7724974421399</v>
          </cell>
          <cell r="K621">
            <v>0</v>
          </cell>
        </row>
        <row r="622">
          <cell r="F622">
            <v>0</v>
          </cell>
          <cell r="J622">
            <v>-1511.5218461538461</v>
          </cell>
          <cell r="K622">
            <v>0</v>
          </cell>
        </row>
        <row r="623">
          <cell r="F623">
            <v>0</v>
          </cell>
          <cell r="J623">
            <v>-77284.213436544815</v>
          </cell>
          <cell r="K623">
            <v>0</v>
          </cell>
        </row>
        <row r="624">
          <cell r="F624">
            <v>-69390.146200000003</v>
          </cell>
          <cell r="J624">
            <v>-21404.874787594064</v>
          </cell>
          <cell r="K624">
            <v>69390.146200000003</v>
          </cell>
        </row>
        <row r="625">
          <cell r="F625">
            <v>-3783165.9519250002</v>
          </cell>
          <cell r="J625">
            <v>-10347.813356045757</v>
          </cell>
          <cell r="K625">
            <v>3737961.1774384808</v>
          </cell>
        </row>
        <row r="626">
          <cell r="F626">
            <v>-122927.18917499999</v>
          </cell>
          <cell r="J626">
            <v>-173825.81369552482</v>
          </cell>
          <cell r="K626">
            <v>109230.06704918697</v>
          </cell>
        </row>
        <row r="627">
          <cell r="F627">
            <v>-239567.81450000004</v>
          </cell>
          <cell r="J627">
            <v>-34145.97371442405</v>
          </cell>
          <cell r="K627">
            <v>239461.98454750003</v>
          </cell>
        </row>
        <row r="628">
          <cell r="F628">
            <v>-2370866.9341555038</v>
          </cell>
          <cell r="J628">
            <v>-80275.758566114688</v>
          </cell>
          <cell r="K628">
            <v>2335761.2440618034</v>
          </cell>
        </row>
        <row r="629">
          <cell r="F629">
            <v>-368776.34536109038</v>
          </cell>
          <cell r="J629">
            <v>-114046.26146490831</v>
          </cell>
          <cell r="K629">
            <v>306110.86891475262</v>
          </cell>
        </row>
        <row r="630">
          <cell r="F630">
            <v>0</v>
          </cell>
          <cell r="J630">
            <v>0</v>
          </cell>
          <cell r="K630">
            <v>0</v>
          </cell>
        </row>
        <row r="631">
          <cell r="F631">
            <v>0</v>
          </cell>
          <cell r="J631">
            <v>-66876.948597444018</v>
          </cell>
          <cell r="K631">
            <v>0</v>
          </cell>
        </row>
        <row r="632">
          <cell r="F632">
            <v>0</v>
          </cell>
          <cell r="J632">
            <v>-5420.1650689147336</v>
          </cell>
          <cell r="K632">
            <v>0</v>
          </cell>
        </row>
        <row r="633">
          <cell r="F633">
            <v>-2553731.5086494577</v>
          </cell>
          <cell r="J633">
            <v>-71761.742271144554</v>
          </cell>
          <cell r="K633">
            <v>2352089.3679501135</v>
          </cell>
        </row>
        <row r="634">
          <cell r="F634">
            <v>0</v>
          </cell>
          <cell r="J634">
            <v>-6917.3311219251282</v>
          </cell>
          <cell r="K634">
            <v>0</v>
          </cell>
        </row>
        <row r="635">
          <cell r="F635">
            <v>0</v>
          </cell>
          <cell r="J635">
            <v>-23488.03694156995</v>
          </cell>
          <cell r="K635">
            <v>0</v>
          </cell>
        </row>
        <row r="636">
          <cell r="F636">
            <v>0</v>
          </cell>
          <cell r="J636">
            <v>-12540.383392835502</v>
          </cell>
          <cell r="K636">
            <v>0</v>
          </cell>
        </row>
        <row r="637">
          <cell r="F637">
            <v>0</v>
          </cell>
          <cell r="J637">
            <v>-414604.39205240807</v>
          </cell>
          <cell r="K637">
            <v>0</v>
          </cell>
        </row>
        <row r="638">
          <cell r="F638">
            <v>0</v>
          </cell>
        </row>
        <row r="639">
          <cell r="F639">
            <v>0</v>
          </cell>
          <cell r="J639">
            <v>0</v>
          </cell>
        </row>
        <row r="640">
          <cell r="F640">
            <v>-63830</v>
          </cell>
          <cell r="J640">
            <v>-17219.725444444444</v>
          </cell>
          <cell r="K640">
            <v>62430</v>
          </cell>
        </row>
        <row r="641">
          <cell r="F641">
            <v>0</v>
          </cell>
          <cell r="J641">
            <v>-20977.06604761905</v>
          </cell>
          <cell r="K641">
            <v>0</v>
          </cell>
        </row>
        <row r="642">
          <cell r="F642">
            <v>0</v>
          </cell>
          <cell r="J642">
            <v>0</v>
          </cell>
        </row>
        <row r="643">
          <cell r="F643">
            <v>-257191.91</v>
          </cell>
          <cell r="J643">
            <v>-5513.4899999999989</v>
          </cell>
          <cell r="K643">
            <v>257191.91</v>
          </cell>
        </row>
        <row r="644">
          <cell r="F644">
            <v>0</v>
          </cell>
        </row>
        <row r="645">
          <cell r="F645">
            <v>-540191.49000000011</v>
          </cell>
          <cell r="K645">
            <v>540191.49000000011</v>
          </cell>
        </row>
        <row r="646">
          <cell r="F646">
            <v>-75673.850000000006</v>
          </cell>
          <cell r="K646">
            <v>75673.850000000006</v>
          </cell>
        </row>
        <row r="647">
          <cell r="F647">
            <v>-251879.23000000007</v>
          </cell>
          <cell r="J647">
            <v>-81130.748428571416</v>
          </cell>
          <cell r="K647">
            <v>251879.23000000007</v>
          </cell>
        </row>
        <row r="648">
          <cell r="F648">
            <v>-58710.179999999993</v>
          </cell>
          <cell r="J648">
            <v>-110183.34263377193</v>
          </cell>
          <cell r="K648">
            <v>58710.179999999993</v>
          </cell>
        </row>
        <row r="649">
          <cell r="F649">
            <v>0</v>
          </cell>
          <cell r="J649">
            <v>-14029.555403508772</v>
          </cell>
          <cell r="K649">
            <v>0</v>
          </cell>
        </row>
        <row r="650">
          <cell r="F650">
            <v>0</v>
          </cell>
          <cell r="J650">
            <v>0</v>
          </cell>
          <cell r="K650">
            <v>0</v>
          </cell>
        </row>
        <row r="651">
          <cell r="F651">
            <v>-349036.98</v>
          </cell>
          <cell r="J651">
            <v>-28838.714235294119</v>
          </cell>
          <cell r="K651">
            <v>349036.98</v>
          </cell>
        </row>
        <row r="652">
          <cell r="F652">
            <v>0</v>
          </cell>
          <cell r="J652">
            <v>-3219.6549999999997</v>
          </cell>
          <cell r="K652">
            <v>0</v>
          </cell>
        </row>
        <row r="653">
          <cell r="F653">
            <v>0</v>
          </cell>
        </row>
        <row r="654">
          <cell r="F654">
            <v>-60668.31</v>
          </cell>
          <cell r="J654">
            <v>-36.199999999999989</v>
          </cell>
          <cell r="K654">
            <v>60668.31</v>
          </cell>
        </row>
        <row r="655">
          <cell r="F655">
            <v>0</v>
          </cell>
        </row>
        <row r="656">
          <cell r="F656">
            <v>0</v>
          </cell>
          <cell r="J656">
            <v>-784.23999999999978</v>
          </cell>
          <cell r="K656">
            <v>0</v>
          </cell>
        </row>
        <row r="657">
          <cell r="F657">
            <v>0</v>
          </cell>
          <cell r="J657">
            <v>-14808.0825</v>
          </cell>
          <cell r="K657">
            <v>0</v>
          </cell>
        </row>
        <row r="658">
          <cell r="F658">
            <v>0</v>
          </cell>
        </row>
        <row r="659">
          <cell r="F659">
            <v>0</v>
          </cell>
          <cell r="J659">
            <v>-15150.805659416827</v>
          </cell>
          <cell r="K659">
            <v>0</v>
          </cell>
        </row>
        <row r="660">
          <cell r="F660">
            <v>0</v>
          </cell>
        </row>
        <row r="661">
          <cell r="F661">
            <v>0</v>
          </cell>
        </row>
        <row r="662">
          <cell r="F662">
            <v>0</v>
          </cell>
          <cell r="J662">
            <v>104631.75444530572</v>
          </cell>
        </row>
        <row r="663">
          <cell r="F663">
            <v>0</v>
          </cell>
          <cell r="J663">
            <v>-14862.85523552123</v>
          </cell>
        </row>
        <row r="665">
          <cell r="F665">
            <v>0</v>
          </cell>
          <cell r="J665">
            <v>-95706.244444444455</v>
          </cell>
        </row>
        <row r="668">
          <cell r="J668">
            <v>14862.85523552123</v>
          </cell>
        </row>
        <row r="687">
          <cell r="E687">
            <v>252000</v>
          </cell>
          <cell r="J687">
            <v>-94235.054000000004</v>
          </cell>
        </row>
        <row r="688">
          <cell r="E688">
            <v>0</v>
          </cell>
        </row>
        <row r="689">
          <cell r="E689">
            <v>0</v>
          </cell>
        </row>
        <row r="690">
          <cell r="E690">
            <v>0</v>
          </cell>
          <cell r="J690">
            <v>-28877.880000000008</v>
          </cell>
        </row>
        <row r="691">
          <cell r="E691">
            <v>0</v>
          </cell>
          <cell r="J691">
            <v>-2466.4499999999998</v>
          </cell>
        </row>
        <row r="692">
          <cell r="E692">
            <v>0</v>
          </cell>
        </row>
        <row r="693">
          <cell r="E693">
            <v>0</v>
          </cell>
        </row>
        <row r="694">
          <cell r="E694">
            <v>0</v>
          </cell>
        </row>
        <row r="695">
          <cell r="E695">
            <v>0</v>
          </cell>
        </row>
        <row r="696">
          <cell r="E696">
            <v>0</v>
          </cell>
          <cell r="J696">
            <v>-37446.089999999997</v>
          </cell>
        </row>
        <row r="697">
          <cell r="E697">
            <v>0</v>
          </cell>
        </row>
        <row r="698">
          <cell r="E698">
            <v>280987.61</v>
          </cell>
          <cell r="J698">
            <v>-248779.15361805298</v>
          </cell>
        </row>
        <row r="699">
          <cell r="E699">
            <v>68283.87</v>
          </cell>
          <cell r="J699">
            <v>-56215.450227680005</v>
          </cell>
        </row>
        <row r="700">
          <cell r="E700">
            <v>482954.52</v>
          </cell>
          <cell r="J700">
            <v>-312906.19217461528</v>
          </cell>
        </row>
        <row r="701">
          <cell r="E701">
            <v>64538.05</v>
          </cell>
          <cell r="J701">
            <v>-62030.04108648</v>
          </cell>
        </row>
        <row r="702">
          <cell r="E702">
            <v>0</v>
          </cell>
          <cell r="J702">
            <v>-19951.011199999997</v>
          </cell>
        </row>
        <row r="703">
          <cell r="E703">
            <v>309380.93</v>
          </cell>
          <cell r="J703">
            <v>-305880.1892784462</v>
          </cell>
        </row>
        <row r="704">
          <cell r="E704">
            <v>0</v>
          </cell>
          <cell r="J704">
            <v>-8656.0586103999995</v>
          </cell>
        </row>
        <row r="705">
          <cell r="E705">
            <v>0</v>
          </cell>
          <cell r="J705">
            <v>-1871.4079999999999</v>
          </cell>
        </row>
        <row r="706">
          <cell r="E706">
            <v>201186.99</v>
          </cell>
          <cell r="J706">
            <v>-225337.92345070577</v>
          </cell>
        </row>
        <row r="707">
          <cell r="E707">
            <v>55957.34</v>
          </cell>
          <cell r="J707">
            <v>-64525.728034803185</v>
          </cell>
        </row>
        <row r="708">
          <cell r="E708">
            <v>0</v>
          </cell>
          <cell r="J708">
            <v>-116305.0698</v>
          </cell>
        </row>
        <row r="709">
          <cell r="E709">
            <v>176328.89</v>
          </cell>
          <cell r="J709">
            <v>-380741.06182000012</v>
          </cell>
        </row>
        <row r="710">
          <cell r="E710">
            <v>118269.37</v>
          </cell>
          <cell r="J710">
            <v>-43358.843599999986</v>
          </cell>
        </row>
        <row r="711">
          <cell r="E711">
            <v>139509.51999999999</v>
          </cell>
          <cell r="J711">
            <v>-149278.06009357231</v>
          </cell>
        </row>
        <row r="712">
          <cell r="E712">
            <v>139509.51999999999</v>
          </cell>
          <cell r="J712">
            <v>-249614.54369074773</v>
          </cell>
        </row>
        <row r="713">
          <cell r="E713">
            <v>0</v>
          </cell>
          <cell r="J713">
            <v>0</v>
          </cell>
        </row>
        <row r="714">
          <cell r="E714">
            <v>154053.76999999999</v>
          </cell>
          <cell r="J714">
            <v>-132841.66557264005</v>
          </cell>
        </row>
        <row r="715">
          <cell r="E715">
            <v>47959.71</v>
          </cell>
          <cell r="J715">
            <v>-25488.958779360004</v>
          </cell>
        </row>
        <row r="716">
          <cell r="E716">
            <v>124732.36</v>
          </cell>
          <cell r="J716">
            <v>-58703.465052480002</v>
          </cell>
        </row>
        <row r="717">
          <cell r="E717">
            <v>9594.7999999999993</v>
          </cell>
          <cell r="J717">
            <v>-13119.1059214</v>
          </cell>
        </row>
        <row r="718">
          <cell r="E718">
            <v>0</v>
          </cell>
          <cell r="J718">
            <v>-16095.040445599996</v>
          </cell>
        </row>
        <row r="719">
          <cell r="E719">
            <v>0</v>
          </cell>
          <cell r="J719">
            <v>-8885.2043200000026</v>
          </cell>
        </row>
        <row r="720">
          <cell r="E720">
            <v>57568.78</v>
          </cell>
          <cell r="J720">
            <v>-242427.68275470534</v>
          </cell>
        </row>
        <row r="721">
          <cell r="E721">
            <v>0</v>
          </cell>
        </row>
        <row r="722">
          <cell r="E722">
            <v>0</v>
          </cell>
          <cell r="J722">
            <v>0</v>
          </cell>
        </row>
        <row r="723">
          <cell r="E723">
            <v>20000</v>
          </cell>
          <cell r="J723">
            <v>-9088.1296666666658</v>
          </cell>
        </row>
        <row r="724">
          <cell r="E724">
            <v>60000</v>
          </cell>
          <cell r="J724">
            <v>-15226.713999999998</v>
          </cell>
        </row>
        <row r="725">
          <cell r="E725">
            <v>0</v>
          </cell>
          <cell r="J725">
            <v>0</v>
          </cell>
        </row>
        <row r="726">
          <cell r="E726">
            <v>0</v>
          </cell>
          <cell r="J726">
            <v>-5732.95</v>
          </cell>
        </row>
        <row r="727">
          <cell r="E727">
            <v>0</v>
          </cell>
        </row>
        <row r="728">
          <cell r="E728">
            <v>0</v>
          </cell>
        </row>
        <row r="729">
          <cell r="E729">
            <v>0</v>
          </cell>
        </row>
        <row r="730">
          <cell r="E730">
            <v>38000</v>
          </cell>
          <cell r="J730">
            <v>-76040.644</v>
          </cell>
        </row>
        <row r="731">
          <cell r="E731">
            <v>30000</v>
          </cell>
          <cell r="J731">
            <v>-211465.00999999998</v>
          </cell>
        </row>
        <row r="732">
          <cell r="E732">
            <v>30000</v>
          </cell>
          <cell r="J732">
            <v>-26154.917999999998</v>
          </cell>
        </row>
        <row r="733">
          <cell r="E733">
            <v>0</v>
          </cell>
          <cell r="J733">
            <v>0</v>
          </cell>
        </row>
        <row r="734">
          <cell r="E734">
            <v>30000</v>
          </cell>
          <cell r="J734">
            <v>-29790.000999999997</v>
          </cell>
        </row>
        <row r="735">
          <cell r="E735">
            <v>0</v>
          </cell>
          <cell r="J735">
            <v>-3219.66</v>
          </cell>
        </row>
        <row r="736">
          <cell r="E736">
            <v>0</v>
          </cell>
        </row>
        <row r="737">
          <cell r="E737">
            <v>0</v>
          </cell>
          <cell r="J737">
            <v>-294.58</v>
          </cell>
        </row>
        <row r="738">
          <cell r="E738">
            <v>0</v>
          </cell>
        </row>
        <row r="739">
          <cell r="E739">
            <v>0</v>
          </cell>
          <cell r="J739">
            <v>-784.24</v>
          </cell>
        </row>
        <row r="740">
          <cell r="E740">
            <v>0</v>
          </cell>
          <cell r="J740">
            <v>-24511.920000000002</v>
          </cell>
        </row>
        <row r="741">
          <cell r="E741">
            <v>0</v>
          </cell>
        </row>
        <row r="742">
          <cell r="E742">
            <v>50000</v>
          </cell>
          <cell r="J742">
            <v>-19938.076000000001</v>
          </cell>
        </row>
        <row r="743">
          <cell r="E743">
            <v>0</v>
          </cell>
        </row>
        <row r="744">
          <cell r="E744">
            <v>0</v>
          </cell>
        </row>
        <row r="745">
          <cell r="E745">
            <v>-150000</v>
          </cell>
          <cell r="J745">
            <v>198858.90915222999</v>
          </cell>
        </row>
        <row r="746">
          <cell r="E746">
            <v>0</v>
          </cell>
          <cell r="J746">
            <v>-14734.424500000001</v>
          </cell>
        </row>
        <row r="747">
          <cell r="E747">
            <v>0</v>
          </cell>
        </row>
        <row r="748">
          <cell r="E748">
            <v>0</v>
          </cell>
          <cell r="J748">
            <v>-59333.911111111112</v>
          </cell>
        </row>
        <row r="772">
          <cell r="E772">
            <v>215000</v>
          </cell>
          <cell r="J772">
            <v>-136275.054</v>
          </cell>
        </row>
        <row r="773">
          <cell r="E773">
            <v>0</v>
          </cell>
        </row>
        <row r="774">
          <cell r="E774">
            <v>913473.27</v>
          </cell>
        </row>
        <row r="775">
          <cell r="E775">
            <v>0</v>
          </cell>
          <cell r="J775">
            <v>-28728.880000000008</v>
          </cell>
        </row>
        <row r="776">
          <cell r="E776">
            <v>0</v>
          </cell>
          <cell r="J776">
            <v>-2466.4499999999998</v>
          </cell>
        </row>
        <row r="777">
          <cell r="E777">
            <v>0</v>
          </cell>
        </row>
        <row r="778">
          <cell r="E778">
            <v>13964533.270000001</v>
          </cell>
          <cell r="J778">
            <v>-667179.003066879</v>
          </cell>
        </row>
        <row r="779">
          <cell r="E779">
            <v>0</v>
          </cell>
        </row>
        <row r="780">
          <cell r="E780">
            <v>0</v>
          </cell>
        </row>
        <row r="781">
          <cell r="E781">
            <v>0</v>
          </cell>
          <cell r="J781">
            <v>-35871.040000000001</v>
          </cell>
        </row>
        <row r="782">
          <cell r="E782">
            <v>0</v>
          </cell>
        </row>
        <row r="783">
          <cell r="E783">
            <v>222696.72000000003</v>
          </cell>
          <cell r="J783">
            <v>-253423.28190727954</v>
          </cell>
        </row>
        <row r="784">
          <cell r="E784">
            <v>54118.1</v>
          </cell>
          <cell r="J784">
            <v>-30738.07282768</v>
          </cell>
        </row>
        <row r="785">
          <cell r="E785">
            <v>422626.17999999993</v>
          </cell>
          <cell r="J785">
            <v>-325319.65091885527</v>
          </cell>
        </row>
        <row r="786">
          <cell r="E786">
            <v>51819.06</v>
          </cell>
          <cell r="J786">
            <v>-63524.78780648001</v>
          </cell>
        </row>
        <row r="787">
          <cell r="E787">
            <v>0</v>
          </cell>
          <cell r="J787">
            <v>-19951.011199999997</v>
          </cell>
        </row>
        <row r="788">
          <cell r="E788">
            <v>245201.24000000002</v>
          </cell>
          <cell r="J788">
            <v>-307040.28505244601</v>
          </cell>
        </row>
        <row r="789">
          <cell r="E789">
            <v>0</v>
          </cell>
          <cell r="J789">
            <v>-8656.0586103999995</v>
          </cell>
        </row>
        <row r="790">
          <cell r="E790">
            <v>0</v>
          </cell>
          <cell r="J790">
            <v>-1871.4079999999999</v>
          </cell>
        </row>
        <row r="791">
          <cell r="E791">
            <v>202588.53</v>
          </cell>
          <cell r="J791">
            <v>-228320.02078777942</v>
          </cell>
        </row>
        <row r="792">
          <cell r="E792">
            <v>56670.84</v>
          </cell>
          <cell r="J792">
            <v>-63427.208010033581</v>
          </cell>
        </row>
        <row r="793">
          <cell r="E793">
            <v>0</v>
          </cell>
          <cell r="J793">
            <v>-114559.58979999997</v>
          </cell>
        </row>
        <row r="794">
          <cell r="E794">
            <v>177403.95999999996</v>
          </cell>
          <cell r="J794">
            <v>-374611.79878000007</v>
          </cell>
        </row>
        <row r="795">
          <cell r="E795">
            <v>118269.31</v>
          </cell>
          <cell r="J795">
            <v>-47394.674039999976</v>
          </cell>
        </row>
        <row r="796">
          <cell r="E796">
            <v>143707.16999999998</v>
          </cell>
          <cell r="J796">
            <v>-154648.28105962454</v>
          </cell>
        </row>
        <row r="797">
          <cell r="E797">
            <v>143707.16999999998</v>
          </cell>
          <cell r="J797">
            <v>-241238.21760469553</v>
          </cell>
        </row>
        <row r="798">
          <cell r="E798">
            <v>0</v>
          </cell>
          <cell r="J798">
            <v>0</v>
          </cell>
        </row>
        <row r="799">
          <cell r="E799">
            <v>155845.62</v>
          </cell>
          <cell r="J799">
            <v>-135549.52757264007</v>
          </cell>
        </row>
        <row r="800">
          <cell r="E800">
            <v>48517.389999999992</v>
          </cell>
          <cell r="J800">
            <v>-27034.685339359999</v>
          </cell>
        </row>
        <row r="801">
          <cell r="E801">
            <v>114885.06</v>
          </cell>
          <cell r="J801">
            <v>-58794.758852480001</v>
          </cell>
        </row>
        <row r="802">
          <cell r="E802">
            <v>8837.3099999999977</v>
          </cell>
          <cell r="J802">
            <v>-12965.408721399999</v>
          </cell>
        </row>
        <row r="803">
          <cell r="E803">
            <v>0</v>
          </cell>
          <cell r="J803">
            <v>-16095.040445599996</v>
          </cell>
        </row>
        <row r="804">
          <cell r="E804">
            <v>0</v>
          </cell>
          <cell r="J804">
            <v>-8885.2043200000026</v>
          </cell>
        </row>
        <row r="805">
          <cell r="E805">
            <v>53023.880000000005</v>
          </cell>
          <cell r="J805">
            <v>-246114.10475470533</v>
          </cell>
        </row>
        <row r="806">
          <cell r="E806">
            <v>0</v>
          </cell>
        </row>
        <row r="807">
          <cell r="E807">
            <v>0</v>
          </cell>
        </row>
        <row r="808">
          <cell r="E808">
            <v>0</v>
          </cell>
          <cell r="J808">
            <v>-10088.129666666666</v>
          </cell>
        </row>
        <row r="809">
          <cell r="E809">
            <v>90000</v>
          </cell>
          <cell r="J809">
            <v>-17726.714</v>
          </cell>
        </row>
        <row r="810">
          <cell r="E810">
            <v>0</v>
          </cell>
        </row>
        <row r="811">
          <cell r="E811">
            <v>0</v>
          </cell>
          <cell r="J811">
            <v>-5513.49</v>
          </cell>
        </row>
        <row r="812">
          <cell r="E812">
            <v>0</v>
          </cell>
        </row>
        <row r="813">
          <cell r="E813">
            <v>0</v>
          </cell>
        </row>
        <row r="814">
          <cell r="E814">
            <v>0</v>
          </cell>
        </row>
        <row r="815">
          <cell r="E815">
            <v>30000</v>
          </cell>
          <cell r="J815">
            <v>-82209.583999999988</v>
          </cell>
        </row>
        <row r="816">
          <cell r="E816">
            <v>105000</v>
          </cell>
          <cell r="J816">
            <v>-182887.00999999998</v>
          </cell>
        </row>
        <row r="817">
          <cell r="E817">
            <v>30000</v>
          </cell>
          <cell r="J817">
            <v>-26427.157999999999</v>
          </cell>
        </row>
        <row r="818">
          <cell r="E818">
            <v>0</v>
          </cell>
          <cell r="J818">
            <v>0</v>
          </cell>
        </row>
        <row r="819">
          <cell r="E819">
            <v>30000</v>
          </cell>
          <cell r="J819">
            <v>-28838.580999999998</v>
          </cell>
        </row>
        <row r="820">
          <cell r="E820">
            <v>0</v>
          </cell>
          <cell r="J820">
            <v>-3219.66</v>
          </cell>
        </row>
        <row r="821">
          <cell r="E821">
            <v>0</v>
          </cell>
        </row>
        <row r="822">
          <cell r="E822">
            <v>0</v>
          </cell>
          <cell r="J822">
            <v>-36.200000000000003</v>
          </cell>
        </row>
        <row r="823">
          <cell r="E823">
            <v>0</v>
          </cell>
        </row>
        <row r="824">
          <cell r="E824">
            <v>0</v>
          </cell>
          <cell r="J824">
            <v>-784.24</v>
          </cell>
        </row>
        <row r="825">
          <cell r="E825">
            <v>0</v>
          </cell>
          <cell r="J825">
            <v>-14622.220000000001</v>
          </cell>
        </row>
        <row r="826">
          <cell r="E826">
            <v>0</v>
          </cell>
        </row>
        <row r="827">
          <cell r="E827">
            <v>50000</v>
          </cell>
          <cell r="J827">
            <v>-24801.806</v>
          </cell>
        </row>
        <row r="828">
          <cell r="E828">
            <v>0</v>
          </cell>
        </row>
        <row r="829">
          <cell r="E829">
            <v>0</v>
          </cell>
        </row>
        <row r="830">
          <cell r="E830">
            <v>-150000</v>
          </cell>
          <cell r="J830">
            <v>204858.90915222996</v>
          </cell>
        </row>
        <row r="831">
          <cell r="E831">
            <v>0</v>
          </cell>
          <cell r="J831">
            <v>-14734.424500000001</v>
          </cell>
        </row>
        <row r="832">
          <cell r="E832">
            <v>0</v>
          </cell>
        </row>
        <row r="833">
          <cell r="E833">
            <v>436468</v>
          </cell>
          <cell r="J833">
            <v>-95706.239936493599</v>
          </cell>
        </row>
        <row r="835">
          <cell r="E835">
            <v>0</v>
          </cell>
        </row>
        <row r="836">
          <cell r="E836">
            <v>0</v>
          </cell>
          <cell r="J836">
            <v>14734.424500000001</v>
          </cell>
        </row>
      </sheetData>
      <sheetData sheetId="7">
        <row r="16">
          <cell r="D16">
            <v>815779.07</v>
          </cell>
          <cell r="E16">
            <v>252000</v>
          </cell>
          <cell r="F16">
            <v>-270770.26000000007</v>
          </cell>
          <cell r="I16">
            <v>-628672.96557142853</v>
          </cell>
          <cell r="J16">
            <v>-94235.062571428571</v>
          </cell>
          <cell r="K16">
            <v>270770.26000000007</v>
          </cell>
        </row>
        <row r="17">
          <cell r="D17">
            <v>0</v>
          </cell>
          <cell r="I17">
            <v>0</v>
          </cell>
        </row>
        <row r="18">
          <cell r="D18">
            <v>338728.38000000012</v>
          </cell>
          <cell r="I18">
            <v>0</v>
          </cell>
        </row>
        <row r="19">
          <cell r="D19">
            <v>1598122.15</v>
          </cell>
          <cell r="E19">
            <v>0</v>
          </cell>
          <cell r="F19">
            <v>-200763.26444537117</v>
          </cell>
          <cell r="I19">
            <v>-1038708.2743589744</v>
          </cell>
          <cell r="J19">
            <v>-35767.234379395035</v>
          </cell>
          <cell r="K19">
            <v>125145.80468922215</v>
          </cell>
        </row>
        <row r="20">
          <cell r="D20">
            <v>73993.399999999994</v>
          </cell>
          <cell r="E20">
            <v>0</v>
          </cell>
          <cell r="F20">
            <v>0</v>
          </cell>
          <cell r="I20">
            <v>-63217.969999999994</v>
          </cell>
          <cell r="J20">
            <v>-3655.4999999999995</v>
          </cell>
          <cell r="K20">
            <v>0</v>
          </cell>
        </row>
        <row r="21">
          <cell r="D21">
            <v>0</v>
          </cell>
          <cell r="I21">
            <v>0</v>
          </cell>
        </row>
        <row r="22">
          <cell r="D22">
            <v>0.15999999997438863</v>
          </cell>
          <cell r="E22">
            <v>0</v>
          </cell>
          <cell r="I22">
            <v>0</v>
          </cell>
        </row>
        <row r="23">
          <cell r="D23">
            <v>-0.33999999985098839</v>
          </cell>
          <cell r="E23">
            <v>0</v>
          </cell>
          <cell r="I23">
            <v>0</v>
          </cell>
        </row>
        <row r="24">
          <cell r="D24">
            <v>0.16000000014901161</v>
          </cell>
          <cell r="E24">
            <v>0</v>
          </cell>
          <cell r="I24">
            <v>0</v>
          </cell>
        </row>
        <row r="25">
          <cell r="D25">
            <v>1745895.87</v>
          </cell>
          <cell r="E25">
            <v>0</v>
          </cell>
          <cell r="F25">
            <v>-685562.3</v>
          </cell>
          <cell r="I25">
            <v>-1491098.7268930557</v>
          </cell>
          <cell r="J25">
            <v>-27834.886493055557</v>
          </cell>
          <cell r="K25">
            <v>685562.3</v>
          </cell>
        </row>
        <row r="26">
          <cell r="D26">
            <v>0</v>
          </cell>
          <cell r="I26">
            <v>0</v>
          </cell>
        </row>
        <row r="27">
          <cell r="D27">
            <v>6936981.7115375595</v>
          </cell>
          <cell r="E27">
            <v>254611</v>
          </cell>
          <cell r="F27">
            <v>-733013.05753460922</v>
          </cell>
          <cell r="I27">
            <v>-3134860.1954504745</v>
          </cell>
          <cell r="J27">
            <v>-74989.494309921167</v>
          </cell>
          <cell r="K27">
            <v>683979.84803925548</v>
          </cell>
        </row>
        <row r="28">
          <cell r="D28">
            <v>1634997.4306920001</v>
          </cell>
          <cell r="E28">
            <v>61874</v>
          </cell>
          <cell r="F28">
            <v>-508434.0515</v>
          </cell>
          <cell r="I28">
            <v>-995472.87684107409</v>
          </cell>
          <cell r="J28">
            <v>-15886.269530251702</v>
          </cell>
          <cell r="K28">
            <v>474625.90766406927</v>
          </cell>
        </row>
        <row r="29">
          <cell r="D29">
            <v>8518290.3117215391</v>
          </cell>
          <cell r="E29">
            <v>437619</v>
          </cell>
          <cell r="F29">
            <v>-874965.24847376114</v>
          </cell>
          <cell r="I29">
            <v>-3621218.3703430807</v>
          </cell>
          <cell r="J29">
            <v>-157478.20339308522</v>
          </cell>
          <cell r="K29">
            <v>829203.65412844042</v>
          </cell>
        </row>
        <row r="30">
          <cell r="D30">
            <v>1653923.5861620002</v>
          </cell>
          <cell r="E30">
            <v>58557</v>
          </cell>
          <cell r="F30">
            <v>-137596.82775</v>
          </cell>
          <cell r="I30">
            <v>-665928.56486305036</v>
          </cell>
          <cell r="J30">
            <v>-27392.500239706671</v>
          </cell>
          <cell r="K30">
            <v>131160.71055562026</v>
          </cell>
        </row>
        <row r="31">
          <cell r="D31">
            <v>498775.27999999991</v>
          </cell>
          <cell r="E31">
            <v>0</v>
          </cell>
          <cell r="F31">
            <v>0</v>
          </cell>
          <cell r="I31">
            <v>-114243.00580605525</v>
          </cell>
          <cell r="J31">
            <v>-9910.602606055254</v>
          </cell>
          <cell r="K31">
            <v>0</v>
          </cell>
        </row>
        <row r="32">
          <cell r="D32">
            <v>8190364.4546269039</v>
          </cell>
          <cell r="E32">
            <v>280339</v>
          </cell>
          <cell r="F32">
            <v>-1350307.8963625</v>
          </cell>
          <cell r="I32">
            <v>-3749991.7187629049</v>
          </cell>
          <cell r="J32">
            <v>-85753.392191918319</v>
          </cell>
          <cell r="K32">
            <v>1277147.5143171444</v>
          </cell>
        </row>
        <row r="33">
          <cell r="D33">
            <v>216401.46526</v>
          </cell>
          <cell r="E33">
            <v>0</v>
          </cell>
          <cell r="F33">
            <v>0</v>
          </cell>
          <cell r="I33">
            <v>-38385.068629842135</v>
          </cell>
          <cell r="J33">
            <v>-5057.7724974421399</v>
          </cell>
          <cell r="K33">
            <v>0</v>
          </cell>
        </row>
        <row r="34">
          <cell r="D34">
            <v>46785.2</v>
          </cell>
          <cell r="E34">
            <v>0</v>
          </cell>
          <cell r="F34">
            <v>0</v>
          </cell>
          <cell r="I34">
            <v>-8997.1538461538457</v>
          </cell>
          <cell r="J34">
            <v>-1511.5218461538461</v>
          </cell>
          <cell r="K34">
            <v>0</v>
          </cell>
        </row>
        <row r="35">
          <cell r="D35">
            <v>7178170.9897587737</v>
          </cell>
          <cell r="E35">
            <v>187241</v>
          </cell>
          <cell r="F35">
            <v>0</v>
          </cell>
          <cell r="I35">
            <v>-4393512.3857002687</v>
          </cell>
          <cell r="J35">
            <v>-73526.343436544819</v>
          </cell>
          <cell r="K35">
            <v>0</v>
          </cell>
        </row>
        <row r="36">
          <cell r="D36">
            <v>2053444.9252412266</v>
          </cell>
          <cell r="E36">
            <v>53489</v>
          </cell>
          <cell r="F36">
            <v>-52042.609649999999</v>
          </cell>
          <cell r="I36">
            <v>-1135831.7090786409</v>
          </cell>
          <cell r="J36">
            <v>-20425.938423957701</v>
          </cell>
          <cell r="K36">
            <v>52042.609649999999</v>
          </cell>
        </row>
        <row r="37">
          <cell r="D37">
            <v>7090020.0915000001</v>
          </cell>
          <cell r="E37">
            <v>0</v>
          </cell>
          <cell r="F37">
            <v>-3783165.9519250002</v>
          </cell>
          <cell r="I37">
            <v>-6912203.2748560458</v>
          </cell>
          <cell r="J37">
            <v>-7334.6588515522899</v>
          </cell>
          <cell r="K37">
            <v>3731934.8684294936</v>
          </cell>
        </row>
        <row r="38">
          <cell r="D38">
            <v>9327606.870000001</v>
          </cell>
          <cell r="E38">
            <v>164000</v>
          </cell>
          <cell r="F38">
            <v>-122927.18917499999</v>
          </cell>
          <cell r="I38">
            <v>-4224107.3616926698</v>
          </cell>
          <cell r="J38">
            <v>-168839.12927312916</v>
          </cell>
          <cell r="K38">
            <v>107481.69820439565</v>
          </cell>
        </row>
        <row r="39">
          <cell r="D39">
            <v>1255030.5585</v>
          </cell>
          <cell r="E39">
            <v>110000</v>
          </cell>
          <cell r="F39">
            <v>-221699.48637500004</v>
          </cell>
          <cell r="I39">
            <v>-616073.88680442201</v>
          </cell>
          <cell r="J39">
            <v>-31648.546034424053</v>
          </cell>
          <cell r="K39">
            <v>221121.59790833335</v>
          </cell>
        </row>
        <row r="40">
          <cell r="D40">
            <v>8062675.0287313061</v>
          </cell>
          <cell r="E40">
            <v>138255.5</v>
          </cell>
          <cell r="F40">
            <v>-2278275.1241555037</v>
          </cell>
          <cell r="I40">
            <v>-5795938.5033713933</v>
          </cell>
          <cell r="J40">
            <v>-75543.545385704128</v>
          </cell>
          <cell r="K40">
            <v>2243499.2245009826</v>
          </cell>
        </row>
        <row r="41">
          <cell r="D41">
            <v>6341562.6622686936</v>
          </cell>
          <cell r="E41">
            <v>138255.5</v>
          </cell>
          <cell r="F41">
            <v>-355314.57536109042</v>
          </cell>
          <cell r="I41">
            <v>-3128400.7080946299</v>
          </cell>
          <cell r="J41">
            <v>-107332.95699385773</v>
          </cell>
          <cell r="K41">
            <v>286647.97532265156</v>
          </cell>
        </row>
        <row r="42">
          <cell r="D42">
            <v>32638.14</v>
          </cell>
          <cell r="E42">
            <v>0</v>
          </cell>
          <cell r="F42">
            <v>0</v>
          </cell>
          <cell r="I42">
            <v>-32638.14</v>
          </cell>
          <cell r="J42">
            <v>0</v>
          </cell>
          <cell r="K42">
            <v>0</v>
          </cell>
        </row>
        <row r="43">
          <cell r="D43">
            <v>3581239.547516</v>
          </cell>
          <cell r="E43">
            <v>143946</v>
          </cell>
          <cell r="F43">
            <v>0</v>
          </cell>
          <cell r="I43">
            <v>-1845574.2541960438</v>
          </cell>
          <cell r="J43">
            <v>-63257.373597444028</v>
          </cell>
          <cell r="K43">
            <v>0</v>
          </cell>
        </row>
        <row r="44">
          <cell r="D44">
            <v>1099814.6464840001</v>
          </cell>
          <cell r="E44">
            <v>44813</v>
          </cell>
          <cell r="F44">
            <v>0</v>
          </cell>
          <cell r="I44">
            <v>-889762.38507198147</v>
          </cell>
          <cell r="J44">
            <v>-4668.9400689147342</v>
          </cell>
          <cell r="K44">
            <v>0</v>
          </cell>
        </row>
        <row r="45">
          <cell r="D45">
            <v>2910265.5386239993</v>
          </cell>
          <cell r="E45">
            <v>123500</v>
          </cell>
          <cell r="F45">
            <v>-2551946.7534082504</v>
          </cell>
          <cell r="I45">
            <v>-2320899.4039418851</v>
          </cell>
          <cell r="J45">
            <v>-29719.067142143405</v>
          </cell>
          <cell r="K45">
            <v>2267938.7842199118</v>
          </cell>
        </row>
        <row r="46">
          <cell r="D46">
            <v>413671.68003500008</v>
          </cell>
          <cell r="E46">
            <v>9500</v>
          </cell>
          <cell r="F46">
            <v>0</v>
          </cell>
          <cell r="I46">
            <v>-197448.37873208505</v>
          </cell>
          <cell r="J46">
            <v>-6689.2061219251282</v>
          </cell>
          <cell r="K46">
            <v>0</v>
          </cell>
        </row>
        <row r="47">
          <cell r="D47">
            <v>402376.0111399999</v>
          </cell>
          <cell r="E47">
            <v>0</v>
          </cell>
          <cell r="F47">
            <v>0</v>
          </cell>
          <cell r="I47">
            <v>-164394.03355556991</v>
          </cell>
          <cell r="J47">
            <v>-23488.03694156995</v>
          </cell>
          <cell r="K47">
            <v>0</v>
          </cell>
        </row>
        <row r="48">
          <cell r="D48">
            <v>222130.10800000007</v>
          </cell>
          <cell r="E48">
            <v>0</v>
          </cell>
          <cell r="F48">
            <v>0</v>
          </cell>
          <cell r="I48">
            <v>-80842.931072835519</v>
          </cell>
          <cell r="J48">
            <v>-12540.383392835502</v>
          </cell>
          <cell r="K48">
            <v>0</v>
          </cell>
        </row>
        <row r="49">
          <cell r="D49">
            <v>3663860.972201</v>
          </cell>
          <cell r="E49">
            <v>57000</v>
          </cell>
          <cell r="F49">
            <v>0</v>
          </cell>
          <cell r="I49">
            <v>-982844.61695250799</v>
          </cell>
          <cell r="J49">
            <v>-409129.39205240807</v>
          </cell>
          <cell r="K49">
            <v>0</v>
          </cell>
        </row>
        <row r="50">
          <cell r="D50">
            <v>468946.32000000007</v>
          </cell>
          <cell r="F50">
            <v>0</v>
          </cell>
          <cell r="I50">
            <v>0</v>
          </cell>
          <cell r="J50">
            <v>0</v>
          </cell>
          <cell r="K50">
            <v>0</v>
          </cell>
        </row>
        <row r="51">
          <cell r="D51">
            <v>17041.330000000002</v>
          </cell>
          <cell r="E51">
            <v>0</v>
          </cell>
          <cell r="I51">
            <v>-17041.330000000002</v>
          </cell>
        </row>
        <row r="52">
          <cell r="D52">
            <v>158434.27000000002</v>
          </cell>
          <cell r="E52">
            <v>20000</v>
          </cell>
          <cell r="F52">
            <v>-63830</v>
          </cell>
          <cell r="I52">
            <v>-81619.325111111117</v>
          </cell>
          <cell r="J52">
            <v>-15277.57188888889</v>
          </cell>
          <cell r="K52">
            <v>56052.222222222219</v>
          </cell>
        </row>
        <row r="53">
          <cell r="D53">
            <v>426550.49999999988</v>
          </cell>
          <cell r="E53">
            <v>60000</v>
          </cell>
          <cell r="F53">
            <v>0</v>
          </cell>
          <cell r="I53">
            <v>-88642.974714285723</v>
          </cell>
          <cell r="J53">
            <v>-18477.066047619046</v>
          </cell>
          <cell r="K53">
            <v>-3.637978807091713E-12</v>
          </cell>
        </row>
        <row r="54">
          <cell r="D54">
            <v>21798.12</v>
          </cell>
          <cell r="E54">
            <v>0</v>
          </cell>
          <cell r="F54">
            <v>0</v>
          </cell>
          <cell r="I54">
            <v>-21798.12</v>
          </cell>
          <cell r="J54">
            <v>0</v>
          </cell>
          <cell r="K54">
            <v>0</v>
          </cell>
        </row>
        <row r="55">
          <cell r="D55">
            <v>385253.15</v>
          </cell>
          <cell r="E55">
            <v>0</v>
          </cell>
          <cell r="F55">
            <v>-257191.91</v>
          </cell>
          <cell r="I55">
            <v>-351165.42000000004</v>
          </cell>
          <cell r="J55">
            <v>-5732.949999999998</v>
          </cell>
          <cell r="K55">
            <v>257191.91</v>
          </cell>
        </row>
        <row r="56">
          <cell r="D56">
            <v>0</v>
          </cell>
          <cell r="I56">
            <v>0</v>
          </cell>
        </row>
        <row r="57">
          <cell r="D57">
            <v>540191.49000000011</v>
          </cell>
          <cell r="F57">
            <v>-540191.49000000011</v>
          </cell>
          <cell r="I57">
            <v>-540191.49</v>
          </cell>
          <cell r="K57">
            <v>540191.49</v>
          </cell>
        </row>
        <row r="58">
          <cell r="D58">
            <v>75673.850000000006</v>
          </cell>
          <cell r="F58">
            <v>-75673.850000000006</v>
          </cell>
          <cell r="I58">
            <v>-75673.850000000006</v>
          </cell>
          <cell r="K58">
            <v>75673.850000000006</v>
          </cell>
        </row>
        <row r="59">
          <cell r="D59">
            <v>694837.82000000007</v>
          </cell>
          <cell r="E59">
            <v>38000</v>
          </cell>
          <cell r="F59">
            <v>-215018.63999999987</v>
          </cell>
          <cell r="I59">
            <v>-425130.80542857148</v>
          </cell>
          <cell r="J59">
            <v>-76029.241714285716</v>
          </cell>
          <cell r="K59">
            <v>215018.63999999998</v>
          </cell>
        </row>
        <row r="60">
          <cell r="D60">
            <v>2941819.01</v>
          </cell>
          <cell r="E60">
            <v>30000</v>
          </cell>
          <cell r="F60">
            <v>-34489.440000000002</v>
          </cell>
          <cell r="I60">
            <v>-2114833.9596337718</v>
          </cell>
          <cell r="J60">
            <v>-105058.34263377194</v>
          </cell>
          <cell r="K60">
            <v>34489.440000000002</v>
          </cell>
        </row>
        <row r="61">
          <cell r="D61">
            <v>115774.58</v>
          </cell>
          <cell r="E61">
            <v>30000</v>
          </cell>
          <cell r="F61">
            <v>0</v>
          </cell>
          <cell r="I61">
            <v>-39194.981403508769</v>
          </cell>
          <cell r="J61">
            <v>-11029.555403508772</v>
          </cell>
          <cell r="K61">
            <v>0</v>
          </cell>
        </row>
        <row r="62">
          <cell r="D62">
            <v>36199.29</v>
          </cell>
          <cell r="E62">
            <v>0</v>
          </cell>
          <cell r="F62">
            <v>0</v>
          </cell>
          <cell r="I62">
            <v>-36199.29</v>
          </cell>
          <cell r="J62">
            <v>0</v>
          </cell>
          <cell r="K62">
            <v>0</v>
          </cell>
        </row>
        <row r="63">
          <cell r="D63">
            <v>826577.82000000007</v>
          </cell>
          <cell r="E63">
            <v>30000</v>
          </cell>
          <cell r="F63">
            <v>-349036.98</v>
          </cell>
          <cell r="I63">
            <v>-694241.59873529419</v>
          </cell>
          <cell r="J63">
            <v>-29790.134235294114</v>
          </cell>
          <cell r="K63">
            <v>349036.98</v>
          </cell>
        </row>
        <row r="64">
          <cell r="D64">
            <v>39169.78</v>
          </cell>
          <cell r="E64">
            <v>0</v>
          </cell>
          <cell r="F64">
            <v>0</v>
          </cell>
          <cell r="I64">
            <v>-29510.814999999999</v>
          </cell>
          <cell r="J64">
            <v>-3219.6550000000002</v>
          </cell>
          <cell r="K64">
            <v>0</v>
          </cell>
        </row>
        <row r="65">
          <cell r="D65">
            <v>0</v>
          </cell>
          <cell r="I65">
            <v>0</v>
          </cell>
        </row>
        <row r="66">
          <cell r="D66">
            <v>106527.86</v>
          </cell>
          <cell r="E66">
            <v>0</v>
          </cell>
          <cell r="F66">
            <v>-60668.31</v>
          </cell>
          <cell r="I66">
            <v>-106160.88</v>
          </cell>
          <cell r="J66">
            <v>-294.5800000000001</v>
          </cell>
          <cell r="K66">
            <v>60668.31</v>
          </cell>
        </row>
        <row r="67">
          <cell r="D67">
            <v>0</v>
          </cell>
          <cell r="I67">
            <v>0</v>
          </cell>
        </row>
        <row r="68">
          <cell r="D68">
            <v>7842.42</v>
          </cell>
          <cell r="E68">
            <v>0</v>
          </cell>
          <cell r="F68">
            <v>0</v>
          </cell>
          <cell r="I68">
            <v>-4705.4599999999991</v>
          </cell>
          <cell r="J68">
            <v>-784.23999999999978</v>
          </cell>
          <cell r="K68">
            <v>0</v>
          </cell>
        </row>
        <row r="69">
          <cell r="D69">
            <v>245119.26</v>
          </cell>
          <cell r="E69">
            <v>0</v>
          </cell>
          <cell r="F69">
            <v>0</v>
          </cell>
          <cell r="I69">
            <v>-201369.92250000002</v>
          </cell>
          <cell r="J69">
            <v>-24697.782499999998</v>
          </cell>
          <cell r="K69">
            <v>0</v>
          </cell>
        </row>
        <row r="70">
          <cell r="D70">
            <v>0</v>
          </cell>
          <cell r="I70">
            <v>0</v>
          </cell>
        </row>
        <row r="71">
          <cell r="D71">
            <v>377350.97000000003</v>
          </cell>
          <cell r="E71">
            <v>50000</v>
          </cell>
          <cell r="F71">
            <v>0</v>
          </cell>
          <cell r="I71">
            <v>-262583.6069927502</v>
          </cell>
          <cell r="J71">
            <v>-11817.472326083493</v>
          </cell>
          <cell r="K71">
            <v>0</v>
          </cell>
        </row>
        <row r="72">
          <cell r="D72">
            <v>0</v>
          </cell>
          <cell r="I72">
            <v>0</v>
          </cell>
        </row>
        <row r="73">
          <cell r="D73">
            <v>0</v>
          </cell>
          <cell r="I73">
            <v>0</v>
          </cell>
        </row>
        <row r="74">
          <cell r="D74">
            <v>-4896472.7300000004</v>
          </cell>
          <cell r="E74">
            <v>-150000</v>
          </cell>
          <cell r="F74">
            <v>0</v>
          </cell>
          <cell r="I74">
            <v>1396894.8421327546</v>
          </cell>
          <cell r="J74">
            <v>101121.66602783775</v>
          </cell>
          <cell r="K74">
            <v>0</v>
          </cell>
        </row>
        <row r="75">
          <cell r="D75">
            <v>294688.49</v>
          </cell>
          <cell r="E75">
            <v>0</v>
          </cell>
          <cell r="F75">
            <v>0</v>
          </cell>
          <cell r="I75">
            <v>-36964.485235521235</v>
          </cell>
          <cell r="J75">
            <v>-14862.85523552123</v>
          </cell>
          <cell r="K75">
            <v>0</v>
          </cell>
        </row>
        <row r="76">
          <cell r="D76">
            <v>0</v>
          </cell>
          <cell r="I76">
            <v>0</v>
          </cell>
        </row>
        <row r="77">
          <cell r="D77">
            <v>1710026</v>
          </cell>
          <cell r="I77">
            <v>-18277.825925925925</v>
          </cell>
          <cell r="J77">
            <v>-59333.906747006142</v>
          </cell>
        </row>
        <row r="79">
          <cell r="D79">
            <v>0</v>
          </cell>
          <cell r="I79">
            <v>0</v>
          </cell>
        </row>
        <row r="80">
          <cell r="D80">
            <v>-294688.65000000037</v>
          </cell>
          <cell r="I80">
            <v>36964.485235521235</v>
          </cell>
        </row>
        <row r="113">
          <cell r="E113">
            <v>215000</v>
          </cell>
          <cell r="F113">
            <v>0</v>
          </cell>
          <cell r="J113">
            <v>-124901.35557142858</v>
          </cell>
          <cell r="K113">
            <v>0</v>
          </cell>
        </row>
        <row r="115">
          <cell r="E115">
            <v>913473.27</v>
          </cell>
          <cell r="F115">
            <v>0</v>
          </cell>
          <cell r="J115">
            <v>0</v>
          </cell>
          <cell r="K115">
            <v>0</v>
          </cell>
        </row>
        <row r="116">
          <cell r="E116">
            <v>0</v>
          </cell>
          <cell r="F116">
            <v>0</v>
          </cell>
          <cell r="J116">
            <v>-35767.234379395028</v>
          </cell>
          <cell r="K116">
            <v>7.2759576141834259E-12</v>
          </cell>
        </row>
        <row r="117">
          <cell r="E117">
            <v>0</v>
          </cell>
          <cell r="F117">
            <v>0</v>
          </cell>
          <cell r="J117">
            <v>-3655.4999999999991</v>
          </cell>
          <cell r="K117">
            <v>0</v>
          </cell>
        </row>
        <row r="119">
          <cell r="E119">
            <v>13961839.850000001</v>
          </cell>
          <cell r="J119">
            <v>-667058.86009209929</v>
          </cell>
        </row>
        <row r="120">
          <cell r="E120">
            <v>0</v>
          </cell>
        </row>
        <row r="121">
          <cell r="E121">
            <v>0</v>
          </cell>
        </row>
        <row r="122">
          <cell r="E122">
            <v>0</v>
          </cell>
          <cell r="F122">
            <v>-58598.900000000023</v>
          </cell>
          <cell r="J122">
            <v>-27834.886493055557</v>
          </cell>
          <cell r="K122">
            <v>57221.025000000023</v>
          </cell>
        </row>
        <row r="124">
          <cell r="E124">
            <v>201792</v>
          </cell>
          <cell r="F124">
            <v>-19637.02321114135</v>
          </cell>
          <cell r="J124">
            <v>-77833.038944608343</v>
          </cell>
          <cell r="K124">
            <v>19637.023211141364</v>
          </cell>
        </row>
        <row r="125">
          <cell r="E125">
            <v>49038</v>
          </cell>
          <cell r="F125">
            <v>-46179.333499999892</v>
          </cell>
          <cell r="J125">
            <v>-16889.29103818821</v>
          </cell>
          <cell r="K125">
            <v>45372.302642857117</v>
          </cell>
        </row>
        <row r="126">
          <cell r="E126">
            <v>382954</v>
          </cell>
          <cell r="F126">
            <v>-35330.02038798912</v>
          </cell>
          <cell r="J126">
            <v>-165716.47410401603</v>
          </cell>
          <cell r="K126">
            <v>34460.107195152174</v>
          </cell>
        </row>
        <row r="127">
          <cell r="E127">
            <v>47032</v>
          </cell>
          <cell r="F127">
            <v>-6645.4699500000279</v>
          </cell>
          <cell r="J127">
            <v>-28327.9149689306</v>
          </cell>
          <cell r="K127">
            <v>6421.8240622857484</v>
          </cell>
        </row>
        <row r="128">
          <cell r="E128">
            <v>0</v>
          </cell>
          <cell r="F128">
            <v>0</v>
          </cell>
          <cell r="J128">
            <v>-9910.602606055254</v>
          </cell>
          <cell r="K128">
            <v>0</v>
          </cell>
        </row>
        <row r="129">
          <cell r="E129">
            <v>222184</v>
          </cell>
          <cell r="F129">
            <v>-99972.113252500072</v>
          </cell>
          <cell r="J129">
            <v>-89108.163919757135</v>
          </cell>
          <cell r="K129">
            <v>98802.036221638642</v>
          </cell>
        </row>
        <row r="130">
          <cell r="E130">
            <v>0</v>
          </cell>
          <cell r="F130">
            <v>0</v>
          </cell>
          <cell r="J130">
            <v>-5057.7724974421399</v>
          </cell>
          <cell r="K130">
            <v>0</v>
          </cell>
        </row>
        <row r="131">
          <cell r="E131">
            <v>0</v>
          </cell>
          <cell r="F131">
            <v>0</v>
          </cell>
          <cell r="J131">
            <v>-1511.5218461538461</v>
          </cell>
          <cell r="K131">
            <v>0</v>
          </cell>
        </row>
        <row r="132">
          <cell r="E132">
            <v>188546</v>
          </cell>
          <cell r="F132">
            <v>0</v>
          </cell>
          <cell r="J132">
            <v>-77284.213436544815</v>
          </cell>
          <cell r="K132">
            <v>0</v>
          </cell>
        </row>
        <row r="133">
          <cell r="E133">
            <v>54194</v>
          </cell>
          <cell r="F133">
            <v>-17347.536550000004</v>
          </cell>
          <cell r="J133">
            <v>-21404.874787594061</v>
          </cell>
          <cell r="K133">
            <v>17347.536550000001</v>
          </cell>
        </row>
        <row r="134">
          <cell r="E134">
            <v>0</v>
          </cell>
          <cell r="F134">
            <v>0</v>
          </cell>
          <cell r="J134">
            <v>-7334.6588515522908</v>
          </cell>
          <cell r="K134">
            <v>3.4378899727016687E-10</v>
          </cell>
        </row>
        <row r="135">
          <cell r="E135">
            <v>165000</v>
          </cell>
          <cell r="F135">
            <v>0</v>
          </cell>
          <cell r="J135">
            <v>-172951.62927312913</v>
          </cell>
          <cell r="K135">
            <v>-2.9103830456733704E-11</v>
          </cell>
        </row>
        <row r="136">
          <cell r="E136">
            <v>110000</v>
          </cell>
          <cell r="F136">
            <v>-17868.328125</v>
          </cell>
          <cell r="J136">
            <v>-34110.69706359072</v>
          </cell>
          <cell r="K136">
            <v>17868.328125000015</v>
          </cell>
        </row>
        <row r="137">
          <cell r="E137">
            <v>142403</v>
          </cell>
          <cell r="F137">
            <v>-92591.810000000056</v>
          </cell>
          <cell r="J137">
            <v>-78820.297110704123</v>
          </cell>
          <cell r="K137">
            <v>89582.576174999835</v>
          </cell>
        </row>
        <row r="138">
          <cell r="E138">
            <v>142403</v>
          </cell>
          <cell r="F138">
            <v>-13461.76999999996</v>
          </cell>
          <cell r="J138">
            <v>-110807.10300635776</v>
          </cell>
          <cell r="K138">
            <v>13018.661912499956</v>
          </cell>
        </row>
        <row r="139">
          <cell r="E139">
            <v>0</v>
          </cell>
          <cell r="F139">
            <v>0</v>
          </cell>
          <cell r="J139">
            <v>0</v>
          </cell>
          <cell r="K139">
            <v>0</v>
          </cell>
        </row>
        <row r="140">
          <cell r="E140">
            <v>145620</v>
          </cell>
          <cell r="F140">
            <v>0</v>
          </cell>
          <cell r="J140">
            <v>-66876.948597444018</v>
          </cell>
          <cell r="K140">
            <v>0</v>
          </cell>
        </row>
        <row r="141">
          <cell r="E141">
            <v>45334</v>
          </cell>
          <cell r="F141">
            <v>0</v>
          </cell>
          <cell r="J141">
            <v>-5420.1650689147345</v>
          </cell>
          <cell r="K141">
            <v>0</v>
          </cell>
        </row>
        <row r="142">
          <cell r="E142">
            <v>113750</v>
          </cell>
          <cell r="F142">
            <v>-1784.7552412073128</v>
          </cell>
          <cell r="J142">
            <v>-37627.40047547673</v>
          </cell>
          <cell r="K142">
            <v>545.43503886619146</v>
          </cell>
        </row>
        <row r="143">
          <cell r="E143">
            <v>8750</v>
          </cell>
          <cell r="F143">
            <v>0</v>
          </cell>
          <cell r="J143">
            <v>-6917.3311219251291</v>
          </cell>
          <cell r="K143">
            <v>0</v>
          </cell>
        </row>
        <row r="144">
          <cell r="E144">
            <v>0</v>
          </cell>
          <cell r="F144">
            <v>0</v>
          </cell>
          <cell r="J144">
            <v>-23488.03694156995</v>
          </cell>
          <cell r="K144">
            <v>0</v>
          </cell>
        </row>
        <row r="145">
          <cell r="E145">
            <v>0</v>
          </cell>
          <cell r="F145">
            <v>0</v>
          </cell>
          <cell r="J145">
            <v>-12540.383392835502</v>
          </cell>
          <cell r="K145">
            <v>0</v>
          </cell>
        </row>
        <row r="146">
          <cell r="E146">
            <v>52500</v>
          </cell>
          <cell r="F146">
            <v>0</v>
          </cell>
          <cell r="J146">
            <v>-414604.39205240807</v>
          </cell>
          <cell r="K146">
            <v>0</v>
          </cell>
        </row>
        <row r="147">
          <cell r="F147">
            <v>0</v>
          </cell>
          <cell r="J147">
            <v>0</v>
          </cell>
          <cell r="K147">
            <v>0</v>
          </cell>
        </row>
        <row r="148">
          <cell r="E148">
            <v>0</v>
          </cell>
          <cell r="F148">
            <v>0</v>
          </cell>
          <cell r="J148">
            <v>0</v>
          </cell>
          <cell r="K148">
            <v>0</v>
          </cell>
        </row>
        <row r="149">
          <cell r="E149">
            <v>0</v>
          </cell>
          <cell r="F149">
            <v>0</v>
          </cell>
          <cell r="J149">
            <v>-14030.836555555556</v>
          </cell>
          <cell r="K149">
            <v>0</v>
          </cell>
        </row>
        <row r="150">
          <cell r="E150">
            <v>90000</v>
          </cell>
          <cell r="F150">
            <v>0</v>
          </cell>
          <cell r="J150">
            <v>-20977.066047619053</v>
          </cell>
          <cell r="K150">
            <v>3.637978807091713E-12</v>
          </cell>
        </row>
        <row r="151">
          <cell r="E151">
            <v>0</v>
          </cell>
          <cell r="F151">
            <v>0</v>
          </cell>
          <cell r="J151">
            <v>0</v>
          </cell>
          <cell r="K151">
            <v>0</v>
          </cell>
        </row>
        <row r="152">
          <cell r="E152">
            <v>0</v>
          </cell>
          <cell r="F152">
            <v>0</v>
          </cell>
          <cell r="J152">
            <v>-5513.4899999999989</v>
          </cell>
          <cell r="K152">
            <v>-9.0949470177292824E-13</v>
          </cell>
        </row>
        <row r="156">
          <cell r="E156">
            <v>30000</v>
          </cell>
          <cell r="F156">
            <v>-36860.5900000002</v>
          </cell>
          <cell r="J156">
            <v>-81130.880428571414</v>
          </cell>
          <cell r="K156">
            <v>36860.5900000002</v>
          </cell>
        </row>
        <row r="157">
          <cell r="E157">
            <v>105000</v>
          </cell>
          <cell r="F157">
            <v>-24220.739999999991</v>
          </cell>
          <cell r="J157">
            <v>-110183.34263377193</v>
          </cell>
          <cell r="K157">
            <v>24220.739999999991</v>
          </cell>
        </row>
        <row r="158">
          <cell r="E158">
            <v>30000</v>
          </cell>
          <cell r="F158">
            <v>0</v>
          </cell>
          <cell r="J158">
            <v>-14029.555403508772</v>
          </cell>
          <cell r="K158">
            <v>0</v>
          </cell>
        </row>
        <row r="159">
          <cell r="E159">
            <v>0</v>
          </cell>
          <cell r="F159">
            <v>0</v>
          </cell>
          <cell r="J159">
            <v>0</v>
          </cell>
          <cell r="K159">
            <v>0</v>
          </cell>
        </row>
        <row r="160">
          <cell r="E160">
            <v>30000</v>
          </cell>
          <cell r="F160">
            <v>0</v>
          </cell>
          <cell r="J160">
            <v>-28838.714235294115</v>
          </cell>
          <cell r="K160">
            <v>0</v>
          </cell>
        </row>
        <row r="161">
          <cell r="E161">
            <v>0</v>
          </cell>
          <cell r="F161">
            <v>0</v>
          </cell>
          <cell r="J161">
            <v>-3219.6550000000007</v>
          </cell>
          <cell r="K161">
            <v>0</v>
          </cell>
        </row>
        <row r="163">
          <cell r="E163">
            <v>0</v>
          </cell>
          <cell r="F163">
            <v>0</v>
          </cell>
          <cell r="J163">
            <v>-36.199999999999989</v>
          </cell>
          <cell r="K163">
            <v>0</v>
          </cell>
        </row>
        <row r="165">
          <cell r="E165">
            <v>0</v>
          </cell>
          <cell r="F165">
            <v>0</v>
          </cell>
          <cell r="J165">
            <v>-784.23999999999978</v>
          </cell>
          <cell r="K165">
            <v>0</v>
          </cell>
        </row>
        <row r="166">
          <cell r="E166">
            <v>0</v>
          </cell>
          <cell r="F166">
            <v>0</v>
          </cell>
          <cell r="J166">
            <v>-14808.0825</v>
          </cell>
          <cell r="K166">
            <v>0</v>
          </cell>
        </row>
        <row r="168">
          <cell r="E168">
            <v>50000</v>
          </cell>
          <cell r="F168">
            <v>0</v>
          </cell>
          <cell r="J168">
            <v>-15150.805659416828</v>
          </cell>
          <cell r="K168">
            <v>0</v>
          </cell>
        </row>
        <row r="171">
          <cell r="E171">
            <v>-150000</v>
          </cell>
          <cell r="F171">
            <v>0</v>
          </cell>
          <cell r="J171">
            <v>104631.75444530572</v>
          </cell>
          <cell r="K171">
            <v>0</v>
          </cell>
        </row>
        <row r="172">
          <cell r="E172">
            <v>0</v>
          </cell>
          <cell r="F172">
            <v>0</v>
          </cell>
          <cell r="J172">
            <v>-14862.85523552123</v>
          </cell>
          <cell r="K172">
            <v>0</v>
          </cell>
        </row>
        <row r="174">
          <cell r="E174">
            <v>436468</v>
          </cell>
          <cell r="J174">
            <v>-95706.239936493599</v>
          </cell>
        </row>
        <row r="296">
          <cell r="D296">
            <v>-40397.995018051464</v>
          </cell>
          <cell r="E296">
            <v>-1814.1186024910196</v>
          </cell>
          <cell r="F296">
            <v>0</v>
          </cell>
          <cell r="J296">
            <v>817.12981977167738</v>
          </cell>
        </row>
        <row r="297">
          <cell r="D297">
            <v>-10602.860447075145</v>
          </cell>
          <cell r="E297">
            <v>-431.16868700008109</v>
          </cell>
          <cell r="F297">
            <v>0</v>
          </cell>
          <cell r="J297">
            <v>283.58876793469256</v>
          </cell>
        </row>
        <row r="298">
          <cell r="D298">
            <v>-82587.33950620066</v>
          </cell>
          <cell r="E298">
            <v>-3737.2526073609247</v>
          </cell>
          <cell r="F298">
            <v>0</v>
          </cell>
          <cell r="J298">
            <v>2684.8684895601582</v>
          </cell>
        </row>
        <row r="299">
          <cell r="D299">
            <v>-29835.294833280077</v>
          </cell>
          <cell r="E299">
            <v>-1148.7276627708268</v>
          </cell>
          <cell r="F299">
            <v>0</v>
          </cell>
          <cell r="J299">
            <v>774.42474148900772</v>
          </cell>
        </row>
        <row r="301">
          <cell r="D301">
            <v>-25892.870417097758</v>
          </cell>
          <cell r="E301">
            <v>-1062.1170924891392</v>
          </cell>
          <cell r="F301">
            <v>0</v>
          </cell>
          <cell r="J301">
            <v>505.07687712254881</v>
          </cell>
        </row>
        <row r="304">
          <cell r="D304">
            <v>-655351.64909999399</v>
          </cell>
          <cell r="E304">
            <v>-28974.236192822096</v>
          </cell>
          <cell r="F304">
            <v>0</v>
          </cell>
          <cell r="J304">
            <v>15854.375878008805</v>
          </cell>
        </row>
        <row r="305">
          <cell r="D305">
            <v>-212935.62380469393</v>
          </cell>
          <cell r="E305">
            <v>-9780.1982380420595</v>
          </cell>
          <cell r="F305">
            <v>0</v>
          </cell>
          <cell r="J305">
            <v>4654.8327487767647</v>
          </cell>
        </row>
        <row r="307">
          <cell r="D307">
            <v>-972893.06149322214</v>
          </cell>
          <cell r="E307">
            <v>-39338.753663741183</v>
          </cell>
          <cell r="F307">
            <v>0</v>
          </cell>
          <cell r="J307">
            <v>30541.919359815347</v>
          </cell>
        </row>
        <row r="309">
          <cell r="D309">
            <v>-46434.222917752311</v>
          </cell>
          <cell r="E309">
            <v>-2306.1694970717654</v>
          </cell>
          <cell r="F309">
            <v>0</v>
          </cell>
          <cell r="J309">
            <v>1590.0103864432217</v>
          </cell>
        </row>
        <row r="310">
          <cell r="D310">
            <v>-595625.67187971121</v>
          </cell>
          <cell r="E310">
            <v>-25953.707981258791</v>
          </cell>
          <cell r="F310">
            <v>0</v>
          </cell>
          <cell r="J310">
            <v>19356.392173225264</v>
          </cell>
        </row>
        <row r="312">
          <cell r="D312">
            <v>-875899.60410750378</v>
          </cell>
          <cell r="E312">
            <v>-35453.549774952109</v>
          </cell>
          <cell r="F312">
            <v>0</v>
          </cell>
          <cell r="J312">
            <v>27569.135203158239</v>
          </cell>
        </row>
        <row r="343">
          <cell r="D343">
            <v>3548456.1935245823</v>
          </cell>
          <cell r="E343">
            <v>150000</v>
          </cell>
          <cell r="F343">
            <v>0</v>
          </cell>
          <cell r="J343">
            <v>-104631.75444530573</v>
          </cell>
        </row>
        <row r="468">
          <cell r="D468">
            <v>344871.0418571427</v>
          </cell>
        </row>
        <row r="469">
          <cell r="D469">
            <v>0</v>
          </cell>
        </row>
        <row r="470">
          <cell r="D470">
            <v>338728.38000000012</v>
          </cell>
        </row>
        <row r="471">
          <cell r="D471">
            <v>521257.81128205126</v>
          </cell>
        </row>
        <row r="472">
          <cell r="D472">
            <v>7119.9300000000076</v>
          </cell>
        </row>
        <row r="473">
          <cell r="D473">
            <v>0</v>
          </cell>
        </row>
        <row r="474">
          <cell r="D474">
            <v>0.15999999997438863</v>
          </cell>
        </row>
        <row r="475">
          <cell r="D475">
            <v>-0.33999999985098839</v>
          </cell>
        </row>
        <row r="476">
          <cell r="D476">
            <v>0.16000000014901161</v>
          </cell>
        </row>
        <row r="477">
          <cell r="D477">
            <v>226962.25661388878</v>
          </cell>
        </row>
        <row r="478">
          <cell r="D478">
            <v>0</v>
          </cell>
        </row>
        <row r="479">
          <cell r="D479">
            <v>3981416.2196011208</v>
          </cell>
        </row>
        <row r="480">
          <cell r="D480">
            <v>684201.65225184313</v>
          </cell>
        </row>
        <row r="481">
          <cell r="D481">
            <v>5176694.6249847375</v>
          </cell>
        </row>
        <row r="482">
          <cell r="D482">
            <v>1019118.0204613972</v>
          </cell>
        </row>
        <row r="483">
          <cell r="D483">
            <v>374621.67158788943</v>
          </cell>
        </row>
        <row r="484">
          <cell r="D484">
            <v>4634014.0908428915</v>
          </cell>
        </row>
        <row r="485">
          <cell r="D485">
            <v>172958.62413271572</v>
          </cell>
        </row>
        <row r="486">
          <cell r="D486">
            <v>36276.524307692307</v>
          </cell>
        </row>
        <row r="487">
          <cell r="D487">
            <v>2898373.2606219603</v>
          </cell>
        </row>
        <row r="488">
          <cell r="D488">
            <v>950676.27773862774</v>
          </cell>
        </row>
        <row r="489">
          <cell r="D489">
            <v>167469.00328790862</v>
          </cell>
        </row>
        <row r="490">
          <cell r="D490">
            <v>5097786.1946118064</v>
          </cell>
        </row>
        <row r="491">
          <cell r="D491">
            <v>716871.34379782062</v>
          </cell>
        </row>
        <row r="492">
          <cell r="D492">
            <v>2328224.4980437979</v>
          </cell>
        </row>
        <row r="493">
          <cell r="D493">
            <v>3240879.4239591551</v>
          </cell>
        </row>
        <row r="494">
          <cell r="D494">
            <v>0</v>
          </cell>
        </row>
        <row r="495">
          <cell r="D495">
            <v>1816353.9197225121</v>
          </cell>
        </row>
        <row r="496">
          <cell r="D496">
            <v>250196.32134310389</v>
          </cell>
        </row>
        <row r="497">
          <cell r="D497">
            <v>633676.26064430317</v>
          </cell>
        </row>
        <row r="498">
          <cell r="D498">
            <v>219034.09518098991</v>
          </cell>
        </row>
        <row r="499">
          <cell r="D499">
            <v>214493.94064286005</v>
          </cell>
        </row>
        <row r="500">
          <cell r="D500">
            <v>128746.79353432904</v>
          </cell>
        </row>
        <row r="501">
          <cell r="D501">
            <v>2328886.9631960839</v>
          </cell>
        </row>
        <row r="502">
          <cell r="D502">
            <v>468946.32000000007</v>
          </cell>
        </row>
        <row r="503">
          <cell r="D503">
            <v>0</v>
          </cell>
        </row>
        <row r="504">
          <cell r="D504">
            <v>78348.484111111116</v>
          </cell>
        </row>
        <row r="505">
          <cell r="D505">
            <v>379430.45923809509</v>
          </cell>
        </row>
        <row r="506">
          <cell r="D506">
            <v>0</v>
          </cell>
        </row>
        <row r="507">
          <cell r="D507">
            <v>28354.77999999997</v>
          </cell>
        </row>
        <row r="508">
          <cell r="D508">
            <v>0</v>
          </cell>
        </row>
        <row r="509">
          <cell r="D509">
            <v>0</v>
          </cell>
        </row>
        <row r="510">
          <cell r="D510">
            <v>0</v>
          </cell>
        </row>
        <row r="511">
          <cell r="D511">
            <v>231677.86714285717</v>
          </cell>
        </row>
        <row r="512">
          <cell r="D512">
            <v>751926.70773245627</v>
          </cell>
        </row>
        <row r="513">
          <cell r="D513">
            <v>95550.04319298247</v>
          </cell>
        </row>
        <row r="514">
          <cell r="D514">
            <v>0</v>
          </cell>
        </row>
        <row r="515">
          <cell r="D515">
            <v>132546.08702941181</v>
          </cell>
        </row>
        <row r="516">
          <cell r="D516">
            <v>6439.3100000000013</v>
          </cell>
        </row>
        <row r="517">
          <cell r="D517">
            <v>0</v>
          </cell>
        </row>
        <row r="518">
          <cell r="D518">
            <v>72.399999999994179</v>
          </cell>
        </row>
        <row r="519">
          <cell r="D519">
            <v>0</v>
          </cell>
        </row>
        <row r="520">
          <cell r="D520">
            <v>2352.7200000000012</v>
          </cell>
        </row>
        <row r="521">
          <cell r="D521">
            <v>19051.554999999993</v>
          </cell>
        </row>
        <row r="522">
          <cell r="D522">
            <v>0</v>
          </cell>
        </row>
        <row r="523">
          <cell r="D523">
            <v>152949.89068116632</v>
          </cell>
        </row>
        <row r="524">
          <cell r="D524">
            <v>0</v>
          </cell>
        </row>
        <row r="525">
          <cell r="D525">
            <v>0</v>
          </cell>
        </row>
        <row r="526">
          <cell r="D526">
            <v>-3548456.2218394084</v>
          </cell>
        </row>
        <row r="527">
          <cell r="D527">
            <v>242861.14952895753</v>
          </cell>
        </row>
        <row r="528">
          <cell r="D528">
            <v>0</v>
          </cell>
        </row>
        <row r="529">
          <cell r="D529">
            <v>1632414.262962963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0</v>
          </cell>
        </row>
        <row r="42">
          <cell r="O42">
            <v>0</v>
          </cell>
        </row>
        <row r="43">
          <cell r="O43">
            <v>0</v>
          </cell>
        </row>
        <row r="44">
          <cell r="O44">
            <v>0</v>
          </cell>
        </row>
        <row r="45">
          <cell r="O45">
            <v>0</v>
          </cell>
        </row>
        <row r="46">
          <cell r="O46">
            <v>0</v>
          </cell>
        </row>
        <row r="47">
          <cell r="O47">
            <v>0</v>
          </cell>
        </row>
        <row r="48">
          <cell r="O48">
            <v>0</v>
          </cell>
        </row>
        <row r="49">
          <cell r="O49">
            <v>0</v>
          </cell>
        </row>
        <row r="50">
          <cell r="O50">
            <v>0</v>
          </cell>
        </row>
        <row r="51">
          <cell r="O51">
            <v>0</v>
          </cell>
        </row>
        <row r="52">
          <cell r="O52">
            <v>0</v>
          </cell>
        </row>
        <row r="53">
          <cell r="O53">
            <v>0</v>
          </cell>
        </row>
        <row r="54">
          <cell r="O54">
            <v>0</v>
          </cell>
        </row>
        <row r="55">
          <cell r="O55">
            <v>0</v>
          </cell>
        </row>
        <row r="79">
          <cell r="C79">
            <v>187106.10442857142</v>
          </cell>
          <cell r="D79">
            <v>252000</v>
          </cell>
          <cell r="E79">
            <v>2.7103064654280296</v>
          </cell>
          <cell r="F79">
            <v>5</v>
          </cell>
          <cell r="O79">
            <v>103401.32900616707</v>
          </cell>
        </row>
        <row r="80">
          <cell r="C80">
            <v>0</v>
          </cell>
          <cell r="D80">
            <v>0</v>
          </cell>
          <cell r="O80">
            <v>0</v>
          </cell>
        </row>
        <row r="81">
          <cell r="C81">
            <v>338728.38000000012</v>
          </cell>
          <cell r="D81">
            <v>0</v>
          </cell>
          <cell r="O81">
            <v>0</v>
          </cell>
        </row>
        <row r="82">
          <cell r="C82">
            <v>483796.41588487645</v>
          </cell>
          <cell r="D82">
            <v>0</v>
          </cell>
          <cell r="E82">
            <v>13.526246137822298</v>
          </cell>
          <cell r="F82">
            <v>60</v>
          </cell>
          <cell r="O82">
            <v>35767.234379394991</v>
          </cell>
        </row>
        <row r="83">
          <cell r="C83">
            <v>10775.43</v>
          </cell>
          <cell r="D83">
            <v>0</v>
          </cell>
          <cell r="E83">
            <v>2.9477964710709896</v>
          </cell>
          <cell r="F83">
            <v>60</v>
          </cell>
          <cell r="O83">
            <v>3655.4185832528269</v>
          </cell>
        </row>
        <row r="84">
          <cell r="C84">
            <v>0</v>
          </cell>
          <cell r="D84">
            <v>0</v>
          </cell>
          <cell r="F84">
            <v>5</v>
          </cell>
          <cell r="O84">
            <v>0</v>
          </cell>
        </row>
        <row r="85">
          <cell r="C85">
            <v>0.15999999997438863</v>
          </cell>
          <cell r="D85">
            <v>0</v>
          </cell>
          <cell r="E85">
            <v>45.72266753852422</v>
          </cell>
          <cell r="F85">
            <v>45.80600111892592</v>
          </cell>
          <cell r="O85">
            <v>3.4993583836633894E-3</v>
          </cell>
        </row>
        <row r="86">
          <cell r="C86">
            <v>-0.33999999985098839</v>
          </cell>
          <cell r="D86">
            <v>0</v>
          </cell>
          <cell r="E86">
            <v>37.999842247365237</v>
          </cell>
          <cell r="F86">
            <v>38.083175834123011</v>
          </cell>
          <cell r="O86">
            <v>-8.9474055612576309E-3</v>
          </cell>
        </row>
        <row r="87">
          <cell r="C87">
            <v>0.16000000014901161</v>
          </cell>
          <cell r="D87">
            <v>0</v>
          </cell>
          <cell r="E87">
            <v>52.255272567536998</v>
          </cell>
          <cell r="F87">
            <v>52.338606106986269</v>
          </cell>
          <cell r="O87">
            <v>3.0618919830954975E-3</v>
          </cell>
        </row>
        <row r="88">
          <cell r="C88">
            <v>254797.14310694439</v>
          </cell>
          <cell r="D88">
            <v>0</v>
          </cell>
          <cell r="E88">
            <v>9.1538775834603481</v>
          </cell>
          <cell r="F88">
            <v>40</v>
          </cell>
          <cell r="O88">
            <v>27834.886449358219</v>
          </cell>
        </row>
        <row r="89">
          <cell r="C89">
            <v>0</v>
          </cell>
          <cell r="D89">
            <v>0</v>
          </cell>
          <cell r="O89">
            <v>0</v>
          </cell>
        </row>
        <row r="90">
          <cell r="C90">
            <v>3753088.3065917315</v>
          </cell>
          <cell r="D90">
            <v>254611</v>
          </cell>
          <cell r="E90">
            <v>51.505489108127463</v>
          </cell>
          <cell r="F90">
            <v>60</v>
          </cell>
          <cell r="O90">
            <v>76151.437486815732</v>
          </cell>
        </row>
        <row r="91">
          <cell r="C91">
            <v>605716.41001499526</v>
          </cell>
          <cell r="D91">
            <v>61874</v>
          </cell>
          <cell r="E91">
            <v>39.852960859673487</v>
          </cell>
          <cell r="F91">
            <v>45</v>
          </cell>
          <cell r="O91">
            <v>16344.424371521538</v>
          </cell>
        </row>
        <row r="92">
          <cell r="C92">
            <v>4851310.3470331375</v>
          </cell>
          <cell r="D92">
            <v>437619</v>
          </cell>
          <cell r="E92">
            <v>31.914842958330937</v>
          </cell>
          <cell r="F92">
            <v>40</v>
          </cell>
          <cell r="O92">
            <v>160929.54870106865</v>
          </cell>
        </row>
        <row r="93">
          <cell r="C93">
            <v>981558.90410457016</v>
          </cell>
          <cell r="D93">
            <v>58557</v>
          </cell>
          <cell r="E93">
            <v>36.702855392009603</v>
          </cell>
          <cell r="F93">
            <v>45</v>
          </cell>
          <cell r="O93">
            <v>27806.863778852443</v>
          </cell>
        </row>
        <row r="94">
          <cell r="C94">
            <v>384532.27419394464</v>
          </cell>
          <cell r="D94">
            <v>0</v>
          </cell>
          <cell r="E94">
            <v>38.800090113491208</v>
          </cell>
          <cell r="F94">
            <v>45</v>
          </cell>
          <cell r="O94">
            <v>9910.602606055254</v>
          </cell>
        </row>
        <row r="95">
          <cell r="C95">
            <v>4367212.3538186429</v>
          </cell>
          <cell r="D95">
            <v>280339</v>
          </cell>
          <cell r="E95">
            <v>52.353834134763396</v>
          </cell>
          <cell r="F95">
            <v>60</v>
          </cell>
          <cell r="O95">
            <v>87256.636859231134</v>
          </cell>
        </row>
        <row r="96">
          <cell r="C96">
            <v>178016.39663015786</v>
          </cell>
          <cell r="D96">
            <v>0</v>
          </cell>
          <cell r="E96">
            <v>35.196600226717557</v>
          </cell>
          <cell r="F96">
            <v>40</v>
          </cell>
          <cell r="O96">
            <v>5057.7724974421408</v>
          </cell>
        </row>
        <row r="97">
          <cell r="C97">
            <v>37788.046153846153</v>
          </cell>
          <cell r="D97">
            <v>0</v>
          </cell>
          <cell r="E97">
            <v>25</v>
          </cell>
          <cell r="F97">
            <v>30</v>
          </cell>
          <cell r="O97">
            <v>1511.5218461538461</v>
          </cell>
        </row>
        <row r="98">
          <cell r="C98">
            <v>2784658.604058505</v>
          </cell>
          <cell r="D98">
            <v>187241</v>
          </cell>
          <cell r="E98">
            <v>38.862608464454652</v>
          </cell>
          <cell r="F98">
            <v>50</v>
          </cell>
          <cell r="O98">
            <v>75398.749421785193</v>
          </cell>
        </row>
        <row r="99">
          <cell r="C99">
            <v>917613.21616258565</v>
          </cell>
          <cell r="D99">
            <v>53489</v>
          </cell>
          <cell r="E99">
            <v>46.019467515764106</v>
          </cell>
          <cell r="F99">
            <v>55</v>
          </cell>
          <cell r="O99">
            <v>20912.202060321339</v>
          </cell>
        </row>
        <row r="100">
          <cell r="C100">
            <v>126585.7331484477</v>
          </cell>
          <cell r="D100">
            <v>0</v>
          </cell>
          <cell r="E100">
            <v>17.258570699802547</v>
          </cell>
          <cell r="F100">
            <v>25</v>
          </cell>
          <cell r="O100">
            <v>7334.6591296749712</v>
          </cell>
        </row>
        <row r="101">
          <cell r="C101">
            <v>5088054.0173367262</v>
          </cell>
          <cell r="D101">
            <v>164000</v>
          </cell>
          <cell r="E101">
            <v>30.505909876427364</v>
          </cell>
          <cell r="F101">
            <v>40</v>
          </cell>
          <cell r="O101">
            <v>170889.12505633492</v>
          </cell>
        </row>
        <row r="102">
          <cell r="C102">
            <v>638378.78322891134</v>
          </cell>
          <cell r="D102">
            <v>110000</v>
          </cell>
          <cell r="E102">
            <v>21.411176476549343</v>
          </cell>
          <cell r="F102">
            <v>30</v>
          </cell>
          <cell r="O102">
            <v>32277.363842348495</v>
          </cell>
        </row>
        <row r="103">
          <cell r="C103">
            <v>2231960.6257053916</v>
          </cell>
          <cell r="D103">
            <v>138255.5</v>
          </cell>
          <cell r="E103">
            <v>30.237079093257389</v>
          </cell>
          <cell r="F103">
            <v>40</v>
          </cell>
          <cell r="O103">
            <v>77040.259610704117</v>
          </cell>
        </row>
        <row r="104">
          <cell r="C104">
            <v>3144495.3541356251</v>
          </cell>
          <cell r="D104">
            <v>138255.5</v>
          </cell>
          <cell r="E104">
            <v>29.776075032472722</v>
          </cell>
          <cell r="F104">
            <v>40</v>
          </cell>
          <cell r="O104">
            <v>109027.06550635773</v>
          </cell>
        </row>
        <row r="105">
          <cell r="C105">
            <v>0</v>
          </cell>
          <cell r="D105">
            <v>0</v>
          </cell>
          <cell r="E105">
            <v>0</v>
          </cell>
          <cell r="F105">
            <v>35</v>
          </cell>
          <cell r="O105">
            <v>0</v>
          </cell>
        </row>
        <row r="106">
          <cell r="C106">
            <v>1735665.2933199562</v>
          </cell>
          <cell r="D106">
            <v>143946</v>
          </cell>
          <cell r="E106">
            <v>28.241458240737899</v>
          </cell>
          <cell r="F106">
            <v>40</v>
          </cell>
          <cell r="O106">
            <v>65056.712063391751</v>
          </cell>
        </row>
        <row r="107">
          <cell r="C107">
            <v>210052.26141201868</v>
          </cell>
          <cell r="D107">
            <v>44813</v>
          </cell>
          <cell r="E107">
            <v>48.900556289832799</v>
          </cell>
          <cell r="F107">
            <v>60</v>
          </cell>
          <cell r="O107">
            <v>5042.3817355814044</v>
          </cell>
        </row>
        <row r="108">
          <cell r="C108">
            <v>305358.16549377562</v>
          </cell>
          <cell r="D108">
            <v>123500</v>
          </cell>
          <cell r="E108">
            <v>11.926928609580113</v>
          </cell>
          <cell r="F108">
            <v>15</v>
          </cell>
          <cell r="O108">
            <v>33835.747457662175</v>
          </cell>
        </row>
        <row r="109">
          <cell r="C109">
            <v>216223.30130291503</v>
          </cell>
          <cell r="D109">
            <v>9500</v>
          </cell>
          <cell r="E109">
            <v>32.908415685388078</v>
          </cell>
          <cell r="F109">
            <v>40</v>
          </cell>
          <cell r="O109">
            <v>6807.9561219251291</v>
          </cell>
        </row>
        <row r="110">
          <cell r="C110">
            <v>237981.97758442999</v>
          </cell>
          <cell r="D110">
            <v>0</v>
          </cell>
          <cell r="E110">
            <v>10.132050548815391</v>
          </cell>
          <cell r="F110">
            <v>20</v>
          </cell>
          <cell r="O110">
            <v>23488.03694156995</v>
          </cell>
        </row>
        <row r="111">
          <cell r="C111">
            <v>141287.17692716455</v>
          </cell>
          <cell r="D111">
            <v>0</v>
          </cell>
          <cell r="E111">
            <v>11.266575550463944</v>
          </cell>
          <cell r="F111">
            <v>20</v>
          </cell>
          <cell r="O111">
            <v>12540.383392835502</v>
          </cell>
        </row>
        <row r="112">
          <cell r="C112">
            <v>2681016.3552484922</v>
          </cell>
          <cell r="D112">
            <v>57000</v>
          </cell>
          <cell r="E112">
            <v>6.5989480843992787</v>
          </cell>
          <cell r="F112">
            <v>10</v>
          </cell>
          <cell r="O112">
            <v>411979.35255116539</v>
          </cell>
        </row>
        <row r="113">
          <cell r="C113">
            <v>468946.32000000007</v>
          </cell>
          <cell r="D113">
            <v>0</v>
          </cell>
          <cell r="O113">
            <v>0</v>
          </cell>
        </row>
        <row r="114">
          <cell r="C114">
            <v>0</v>
          </cell>
          <cell r="D114">
            <v>0</v>
          </cell>
          <cell r="O114">
            <v>0</v>
          </cell>
        </row>
        <row r="115">
          <cell r="C115">
            <v>69037.167111111121</v>
          </cell>
          <cell r="D115">
            <v>20000</v>
          </cell>
          <cell r="E115">
            <v>4.8353576958584474</v>
          </cell>
          <cell r="F115">
            <v>10</v>
          </cell>
          <cell r="O115">
            <v>14030.836555555556</v>
          </cell>
        </row>
        <row r="116">
          <cell r="C116">
            <v>337907.52528571419</v>
          </cell>
          <cell r="D116">
            <v>60000</v>
          </cell>
          <cell r="E116">
            <v>19.334356294797843</v>
          </cell>
          <cell r="F116">
            <v>30</v>
          </cell>
          <cell r="O116">
            <v>19477.050703603334</v>
          </cell>
        </row>
        <row r="117">
          <cell r="C117">
            <v>0</v>
          </cell>
          <cell r="D117">
            <v>0</v>
          </cell>
          <cell r="O117">
            <v>0</v>
          </cell>
        </row>
        <row r="118">
          <cell r="C118">
            <v>34087.729999999981</v>
          </cell>
          <cell r="D118">
            <v>0</v>
          </cell>
          <cell r="E118">
            <v>5.9459318500946301</v>
          </cell>
          <cell r="F118">
            <v>10</v>
          </cell>
          <cell r="O118">
            <v>5513.4899999999952</v>
          </cell>
        </row>
        <row r="119">
          <cell r="C119">
            <v>0</v>
          </cell>
          <cell r="D119">
            <v>0</v>
          </cell>
          <cell r="O119">
            <v>0</v>
          </cell>
        </row>
        <row r="120">
          <cell r="C120">
            <v>0</v>
          </cell>
          <cell r="D120">
            <v>0</v>
          </cell>
          <cell r="O120">
            <v>0</v>
          </cell>
        </row>
        <row r="121">
          <cell r="C121">
            <v>0</v>
          </cell>
          <cell r="D121">
            <v>0</v>
          </cell>
          <cell r="O121">
            <v>0</v>
          </cell>
        </row>
        <row r="122">
          <cell r="C122">
            <v>269707.01457142871</v>
          </cell>
          <cell r="D122">
            <v>38000</v>
          </cell>
          <cell r="E122">
            <v>3.7340419499113349</v>
          </cell>
          <cell r="F122">
            <v>5</v>
          </cell>
          <cell r="O122">
            <v>78130.841643060499</v>
          </cell>
        </row>
        <row r="123">
          <cell r="C123">
            <v>826985.05036622798</v>
          </cell>
          <cell r="D123">
            <v>30000</v>
          </cell>
          <cell r="E123">
            <v>7.9282695682337021</v>
          </cell>
          <cell r="F123">
            <v>20</v>
          </cell>
          <cell r="O123">
            <v>105808.39204556306</v>
          </cell>
        </row>
        <row r="124">
          <cell r="C124">
            <v>76579.59859649124</v>
          </cell>
          <cell r="D124">
            <v>30000</v>
          </cell>
          <cell r="E124">
            <v>8.0360090637906048</v>
          </cell>
          <cell r="F124">
            <v>10</v>
          </cell>
          <cell r="O124">
            <v>12529.556025708171</v>
          </cell>
        </row>
        <row r="125">
          <cell r="C125">
            <v>0</v>
          </cell>
          <cell r="D125">
            <v>0</v>
          </cell>
          <cell r="F125">
            <v>10</v>
          </cell>
          <cell r="O125">
            <v>0</v>
          </cell>
        </row>
        <row r="126">
          <cell r="C126">
            <v>132336.22126470588</v>
          </cell>
          <cell r="D126">
            <v>30000</v>
          </cell>
          <cell r="E126">
            <v>4.677822475639096</v>
          </cell>
          <cell r="F126">
            <v>10</v>
          </cell>
          <cell r="O126">
            <v>27338.713273308062</v>
          </cell>
        </row>
        <row r="127">
          <cell r="C127">
            <v>9658.9650000000001</v>
          </cell>
          <cell r="D127">
            <v>0</v>
          </cell>
          <cell r="E127">
            <v>3</v>
          </cell>
          <cell r="F127">
            <v>8</v>
          </cell>
          <cell r="O127">
            <v>3219.6550000000002</v>
          </cell>
        </row>
        <row r="128">
          <cell r="C128">
            <v>0</v>
          </cell>
          <cell r="D128">
            <v>0</v>
          </cell>
          <cell r="O128">
            <v>0</v>
          </cell>
        </row>
        <row r="129">
          <cell r="C129">
            <v>366.97999999999593</v>
          </cell>
          <cell r="D129">
            <v>0</v>
          </cell>
          <cell r="E129">
            <v>1.245773643831896</v>
          </cell>
          <cell r="F129">
            <v>10</v>
          </cell>
          <cell r="O129">
            <v>36.199999999996692</v>
          </cell>
        </row>
        <row r="130">
          <cell r="C130">
            <v>0</v>
          </cell>
          <cell r="D130">
            <v>0</v>
          </cell>
          <cell r="O130">
            <v>0</v>
          </cell>
        </row>
        <row r="131">
          <cell r="C131">
            <v>3136.9600000000009</v>
          </cell>
          <cell r="D131">
            <v>0</v>
          </cell>
          <cell r="E131">
            <v>4</v>
          </cell>
          <cell r="F131">
            <v>10</v>
          </cell>
          <cell r="O131">
            <v>784.24000000000024</v>
          </cell>
        </row>
        <row r="132">
          <cell r="C132">
            <v>43749.337499999994</v>
          </cell>
          <cell r="D132">
            <v>0</v>
          </cell>
          <cell r="E132">
            <v>1.7713872692821713</v>
          </cell>
          <cell r="F132">
            <v>10</v>
          </cell>
          <cell r="O132">
            <v>14808.0825</v>
          </cell>
        </row>
        <row r="133">
          <cell r="C133">
            <v>0</v>
          </cell>
          <cell r="D133">
            <v>0</v>
          </cell>
          <cell r="O133">
            <v>0</v>
          </cell>
        </row>
        <row r="134">
          <cell r="C134">
            <v>114767.36300724983</v>
          </cell>
          <cell r="D134">
            <v>50000</v>
          </cell>
          <cell r="E134">
            <v>11.306229658803586</v>
          </cell>
          <cell r="F134">
            <v>15</v>
          </cell>
          <cell r="O134">
            <v>13484.141027026901</v>
          </cell>
        </row>
        <row r="135">
          <cell r="C135">
            <v>0</v>
          </cell>
          <cell r="D135">
            <v>0</v>
          </cell>
          <cell r="O135">
            <v>0</v>
          </cell>
        </row>
        <row r="136">
          <cell r="C136">
            <v>0</v>
          </cell>
          <cell r="D136">
            <v>0</v>
          </cell>
          <cell r="O136">
            <v>0</v>
          </cell>
        </row>
        <row r="137">
          <cell r="C137">
            <v>-3499577.8878672458</v>
          </cell>
          <cell r="D137">
            <v>-150000</v>
          </cell>
          <cell r="E137">
            <v>35.218847088546269</v>
          </cell>
          <cell r="F137">
            <v>42.733966259517672</v>
          </cell>
          <cell r="O137">
            <v>-102876.7110405397</v>
          </cell>
        </row>
        <row r="138">
          <cell r="C138">
            <v>257724.00476447877</v>
          </cell>
          <cell r="D138">
            <v>0</v>
          </cell>
          <cell r="E138">
            <v>17.340140348574181</v>
          </cell>
          <cell r="F138">
            <v>20</v>
          </cell>
          <cell r="O138">
            <v>14862.855754548176</v>
          </cell>
        </row>
        <row r="139">
          <cell r="C139">
            <v>0</v>
          </cell>
          <cell r="D139">
            <v>0</v>
          </cell>
          <cell r="E139">
            <v>43.521763878350001</v>
          </cell>
          <cell r="F139">
            <v>43.605097091142348</v>
          </cell>
          <cell r="O139">
            <v>0</v>
          </cell>
        </row>
        <row r="140">
          <cell r="C140">
            <v>1691748.174074074</v>
          </cell>
          <cell r="D140">
            <v>0</v>
          </cell>
          <cell r="E140">
            <v>28.512332989229805</v>
          </cell>
          <cell r="F140">
            <v>27.951824164989691</v>
          </cell>
          <cell r="O140">
            <v>59333.909109195374</v>
          </cell>
        </row>
        <row r="182">
          <cell r="C182">
            <v>344871.0418571427</v>
          </cell>
          <cell r="D182">
            <v>215000</v>
          </cell>
          <cell r="K182">
            <v>124901.35557142858</v>
          </cell>
        </row>
        <row r="183">
          <cell r="C183">
            <v>0</v>
          </cell>
          <cell r="D183">
            <v>0</v>
          </cell>
          <cell r="K183">
            <v>0</v>
          </cell>
        </row>
        <row r="184">
          <cell r="C184">
            <v>338728.38000000012</v>
          </cell>
          <cell r="D184">
            <v>913473.27</v>
          </cell>
          <cell r="K184">
            <v>0</v>
          </cell>
        </row>
        <row r="185">
          <cell r="C185">
            <v>521257.81128205126</v>
          </cell>
          <cell r="D185">
            <v>0</v>
          </cell>
          <cell r="K185">
            <v>38156.064358974334</v>
          </cell>
        </row>
        <row r="186">
          <cell r="C186">
            <v>7119.9300000000076</v>
          </cell>
          <cell r="D186">
            <v>0</v>
          </cell>
          <cell r="K186">
            <v>3655.4999999999991</v>
          </cell>
        </row>
        <row r="187">
          <cell r="C187">
            <v>0</v>
          </cell>
          <cell r="D187">
            <v>0</v>
          </cell>
          <cell r="K187">
            <v>0</v>
          </cell>
        </row>
        <row r="188">
          <cell r="C188">
            <v>0.15999999997438863</v>
          </cell>
          <cell r="D188">
            <v>13961839.850000001</v>
          </cell>
          <cell r="K188">
            <v>667058.92705291603</v>
          </cell>
        </row>
        <row r="189">
          <cell r="C189">
            <v>-0.33999999985098839</v>
          </cell>
          <cell r="D189">
            <v>0</v>
          </cell>
          <cell r="K189">
            <v>0</v>
          </cell>
        </row>
        <row r="190">
          <cell r="C190">
            <v>0.16000000014901161</v>
          </cell>
          <cell r="D190">
            <v>0</v>
          </cell>
          <cell r="K190">
            <v>0</v>
          </cell>
        </row>
        <row r="191">
          <cell r="C191">
            <v>226962.25661388878</v>
          </cell>
          <cell r="D191">
            <v>0</v>
          </cell>
          <cell r="K191">
            <v>27834.886493055561</v>
          </cell>
        </row>
        <row r="192">
          <cell r="C192">
            <v>0</v>
          </cell>
          <cell r="D192">
            <v>0</v>
          </cell>
          <cell r="K192">
            <v>0</v>
          </cell>
        </row>
        <row r="193">
          <cell r="C193">
            <v>3981416.2196011208</v>
          </cell>
          <cell r="D193">
            <v>201792</v>
          </cell>
          <cell r="K193">
            <v>79119.654819297735</v>
          </cell>
        </row>
        <row r="194">
          <cell r="C194">
            <v>684201.65225184313</v>
          </cell>
          <cell r="D194">
            <v>49038</v>
          </cell>
          <cell r="K194">
            <v>18429.257154638424</v>
          </cell>
        </row>
        <row r="195">
          <cell r="C195">
            <v>5176694.6249847375</v>
          </cell>
          <cell r="D195">
            <v>382954</v>
          </cell>
          <cell r="K195">
            <v>168253.47889372142</v>
          </cell>
        </row>
        <row r="196">
          <cell r="C196">
            <v>1019118.0204613972</v>
          </cell>
          <cell r="D196">
            <v>47032</v>
          </cell>
          <cell r="K196">
            <v>28607.211948663669</v>
          </cell>
        </row>
        <row r="197">
          <cell r="C197">
            <v>374621.67158788943</v>
          </cell>
          <cell r="D197">
            <v>0</v>
          </cell>
          <cell r="K197">
            <v>9910.602606055254</v>
          </cell>
        </row>
        <row r="198">
          <cell r="C198">
            <v>4634014.0908428915</v>
          </cell>
          <cell r="D198">
            <v>222184</v>
          </cell>
          <cell r="K198">
            <v>90885.336687773641</v>
          </cell>
        </row>
        <row r="199">
          <cell r="C199">
            <v>172958.62413271572</v>
          </cell>
          <cell r="D199">
            <v>0</v>
          </cell>
          <cell r="K199">
            <v>5057.7724974421399</v>
          </cell>
        </row>
        <row r="200">
          <cell r="C200">
            <v>36276.524307692307</v>
          </cell>
          <cell r="D200">
            <v>0</v>
          </cell>
          <cell r="K200">
            <v>1511.5218461538461</v>
          </cell>
        </row>
        <row r="201">
          <cell r="C201">
            <v>2898373.2606219603</v>
          </cell>
          <cell r="D201">
            <v>188546</v>
          </cell>
          <cell r="K201">
            <v>77284.213436544815</v>
          </cell>
        </row>
        <row r="202">
          <cell r="C202">
            <v>950676.27773862774</v>
          </cell>
          <cell r="D202">
            <v>54194</v>
          </cell>
          <cell r="K202">
            <v>21404.874787594064</v>
          </cell>
        </row>
        <row r="203">
          <cell r="C203">
            <v>167469.00328790862</v>
          </cell>
          <cell r="D203">
            <v>0</v>
          </cell>
          <cell r="K203">
            <v>10347.813356045757</v>
          </cell>
        </row>
        <row r="204">
          <cell r="C204">
            <v>5097786.1946118064</v>
          </cell>
          <cell r="D204">
            <v>165000</v>
          </cell>
          <cell r="K204">
            <v>173825.81369552482</v>
          </cell>
        </row>
        <row r="205">
          <cell r="C205">
            <v>716871.34379782062</v>
          </cell>
          <cell r="D205">
            <v>110000</v>
          </cell>
          <cell r="K205">
            <v>34145.97371442405</v>
          </cell>
        </row>
        <row r="206">
          <cell r="C206">
            <v>2328224.4980437979</v>
          </cell>
          <cell r="D206">
            <v>142403</v>
          </cell>
          <cell r="K206">
            <v>80275.758566114688</v>
          </cell>
        </row>
        <row r="207">
          <cell r="C207">
            <v>3240879.4239591551</v>
          </cell>
          <cell r="D207">
            <v>142403</v>
          </cell>
          <cell r="K207">
            <v>114046.26146490831</v>
          </cell>
        </row>
        <row r="208">
          <cell r="C208">
            <v>0</v>
          </cell>
          <cell r="D208">
            <v>0</v>
          </cell>
          <cell r="K208">
            <v>0</v>
          </cell>
        </row>
        <row r="209">
          <cell r="C209">
            <v>1816353.9197225121</v>
          </cell>
          <cell r="D209">
            <v>145620</v>
          </cell>
          <cell r="K209">
            <v>66876.948597444018</v>
          </cell>
        </row>
        <row r="210">
          <cell r="C210">
            <v>250196.32134310389</v>
          </cell>
          <cell r="D210">
            <v>45334</v>
          </cell>
          <cell r="K210">
            <v>5420.1650689147336</v>
          </cell>
        </row>
        <row r="211">
          <cell r="C211">
            <v>633676.26064430317</v>
          </cell>
          <cell r="D211">
            <v>113750</v>
          </cell>
          <cell r="K211">
            <v>71761.742271144554</v>
          </cell>
        </row>
        <row r="212">
          <cell r="C212">
            <v>219034.09518098991</v>
          </cell>
          <cell r="D212">
            <v>8750</v>
          </cell>
          <cell r="K212">
            <v>6917.3311219251282</v>
          </cell>
        </row>
        <row r="213">
          <cell r="C213">
            <v>214493.94064286005</v>
          </cell>
          <cell r="D213">
            <v>0</v>
          </cell>
          <cell r="K213">
            <v>23488.03694156995</v>
          </cell>
        </row>
        <row r="214">
          <cell r="C214">
            <v>128746.79353432904</v>
          </cell>
          <cell r="D214">
            <v>0</v>
          </cell>
          <cell r="K214">
            <v>12540.383392835502</v>
          </cell>
        </row>
        <row r="215">
          <cell r="C215">
            <v>2328886.9631960839</v>
          </cell>
          <cell r="D215">
            <v>52500</v>
          </cell>
          <cell r="K215">
            <v>414604.39205240807</v>
          </cell>
        </row>
        <row r="216">
          <cell r="C216">
            <v>468946.32000000007</v>
          </cell>
          <cell r="D216">
            <v>0</v>
          </cell>
          <cell r="K216">
            <v>0</v>
          </cell>
        </row>
        <row r="217">
          <cell r="C217">
            <v>0</v>
          </cell>
          <cell r="D217">
            <v>0</v>
          </cell>
          <cell r="K217">
            <v>0</v>
          </cell>
        </row>
        <row r="218">
          <cell r="C218">
            <v>78348.484111111116</v>
          </cell>
          <cell r="D218">
            <v>0</v>
          </cell>
          <cell r="K218">
            <v>17219.725444444444</v>
          </cell>
        </row>
        <row r="219">
          <cell r="C219">
            <v>379430.45923809509</v>
          </cell>
          <cell r="D219">
            <v>90000</v>
          </cell>
          <cell r="K219">
            <v>20977.06604761905</v>
          </cell>
        </row>
        <row r="220">
          <cell r="C220">
            <v>0</v>
          </cell>
          <cell r="D220">
            <v>0</v>
          </cell>
          <cell r="K220">
            <v>0</v>
          </cell>
        </row>
        <row r="221">
          <cell r="C221">
            <v>28354.77999999997</v>
          </cell>
          <cell r="D221">
            <v>0</v>
          </cell>
          <cell r="K221">
            <v>5513.4899999999989</v>
          </cell>
        </row>
        <row r="222">
          <cell r="C222">
            <v>0</v>
          </cell>
          <cell r="D222">
            <v>0</v>
          </cell>
          <cell r="K222">
            <v>0</v>
          </cell>
        </row>
        <row r="223">
          <cell r="C223">
            <v>0</v>
          </cell>
          <cell r="D223">
            <v>0</v>
          </cell>
          <cell r="K223">
            <v>0</v>
          </cell>
        </row>
        <row r="224">
          <cell r="C224">
            <v>0</v>
          </cell>
          <cell r="D224">
            <v>0</v>
          </cell>
          <cell r="K224">
            <v>0</v>
          </cell>
        </row>
        <row r="225">
          <cell r="C225">
            <v>231677.86714285717</v>
          </cell>
          <cell r="D225">
            <v>30000</v>
          </cell>
          <cell r="K225">
            <v>81130.748428571416</v>
          </cell>
        </row>
        <row r="226">
          <cell r="C226">
            <v>751926.70773245627</v>
          </cell>
          <cell r="D226">
            <v>105000</v>
          </cell>
          <cell r="K226">
            <v>110183.34263377193</v>
          </cell>
        </row>
        <row r="227">
          <cell r="C227">
            <v>95550.04319298247</v>
          </cell>
          <cell r="D227">
            <v>30000</v>
          </cell>
          <cell r="K227">
            <v>14029.555403508772</v>
          </cell>
        </row>
        <row r="228">
          <cell r="C228">
            <v>0</v>
          </cell>
          <cell r="D228">
            <v>0</v>
          </cell>
          <cell r="K228">
            <v>0</v>
          </cell>
        </row>
        <row r="229">
          <cell r="C229">
            <v>132546.08702941181</v>
          </cell>
          <cell r="D229">
            <v>30000</v>
          </cell>
          <cell r="K229">
            <v>28838.714235294119</v>
          </cell>
        </row>
        <row r="230">
          <cell r="C230">
            <v>6439.3100000000013</v>
          </cell>
          <cell r="D230">
            <v>0</v>
          </cell>
          <cell r="K230">
            <v>3219.6549999999997</v>
          </cell>
        </row>
        <row r="231">
          <cell r="C231">
            <v>0</v>
          </cell>
          <cell r="D231">
            <v>0</v>
          </cell>
          <cell r="K231">
            <v>0</v>
          </cell>
        </row>
        <row r="232">
          <cell r="C232">
            <v>72.399999999994179</v>
          </cell>
          <cell r="D232">
            <v>0</v>
          </cell>
          <cell r="K232">
            <v>36.199999999999989</v>
          </cell>
        </row>
        <row r="233">
          <cell r="C233">
            <v>0</v>
          </cell>
          <cell r="D233">
            <v>0</v>
          </cell>
          <cell r="K233">
            <v>0</v>
          </cell>
        </row>
        <row r="234">
          <cell r="C234">
            <v>2352.7200000000012</v>
          </cell>
          <cell r="D234">
            <v>0</v>
          </cell>
          <cell r="K234">
            <v>784.23999999999978</v>
          </cell>
        </row>
        <row r="235">
          <cell r="C235">
            <v>19051.554999999993</v>
          </cell>
          <cell r="D235">
            <v>0</v>
          </cell>
          <cell r="K235">
            <v>14808.0825</v>
          </cell>
        </row>
        <row r="236">
          <cell r="C236">
            <v>0</v>
          </cell>
          <cell r="D236">
            <v>0</v>
          </cell>
          <cell r="K236">
            <v>0</v>
          </cell>
        </row>
        <row r="237">
          <cell r="C237">
            <v>152949.89068116632</v>
          </cell>
          <cell r="D237">
            <v>50000</v>
          </cell>
          <cell r="K237">
            <v>15150.805659416827</v>
          </cell>
        </row>
        <row r="238">
          <cell r="C238">
            <v>0</v>
          </cell>
          <cell r="D238">
            <v>0</v>
          </cell>
          <cell r="K238">
            <v>0</v>
          </cell>
        </row>
        <row r="239">
          <cell r="C239">
            <v>0</v>
          </cell>
          <cell r="D239">
            <v>0</v>
          </cell>
          <cell r="K239">
            <v>0</v>
          </cell>
        </row>
        <row r="240">
          <cell r="C240">
            <v>-3548456.2218394084</v>
          </cell>
          <cell r="D240">
            <v>-150000</v>
          </cell>
          <cell r="K240">
            <v>-104631.75444530572</v>
          </cell>
        </row>
        <row r="241">
          <cell r="C241">
            <v>242861.14952895753</v>
          </cell>
          <cell r="D241">
            <v>0</v>
          </cell>
          <cell r="K241">
            <v>14862.85523552123</v>
          </cell>
        </row>
        <row r="242">
          <cell r="C242">
            <v>0</v>
          </cell>
          <cell r="D242">
            <v>0</v>
          </cell>
          <cell r="K242">
            <v>0</v>
          </cell>
        </row>
        <row r="243">
          <cell r="C243">
            <v>1632414.262962963</v>
          </cell>
          <cell r="D243">
            <v>436468</v>
          </cell>
          <cell r="K243">
            <v>95706.244444444455</v>
          </cell>
        </row>
      </sheetData>
      <sheetData sheetId="22">
        <row r="82">
          <cell r="C82">
            <v>215000</v>
          </cell>
          <cell r="D82">
            <v>5</v>
          </cell>
          <cell r="G82">
            <v>124901.35557142858</v>
          </cell>
        </row>
        <row r="83">
          <cell r="C83">
            <v>0</v>
          </cell>
          <cell r="G83">
            <v>0</v>
          </cell>
        </row>
        <row r="84">
          <cell r="C84">
            <v>913473.27</v>
          </cell>
          <cell r="G84">
            <v>0</v>
          </cell>
        </row>
        <row r="85">
          <cell r="C85">
            <v>0</v>
          </cell>
          <cell r="D85">
            <v>60</v>
          </cell>
          <cell r="G85">
            <v>35767.234379395028</v>
          </cell>
        </row>
        <row r="86">
          <cell r="C86">
            <v>0</v>
          </cell>
          <cell r="D86">
            <v>60</v>
          </cell>
          <cell r="G86">
            <v>3655.4999999999991</v>
          </cell>
        </row>
        <row r="87">
          <cell r="C87">
            <v>0</v>
          </cell>
          <cell r="D87">
            <v>5</v>
          </cell>
          <cell r="G87">
            <v>0</v>
          </cell>
        </row>
        <row r="88">
          <cell r="C88">
            <v>13961839.850000001</v>
          </cell>
          <cell r="D88">
            <v>43.605097091142348</v>
          </cell>
          <cell r="G88">
            <v>667058.86009209929</v>
          </cell>
        </row>
        <row r="89">
          <cell r="C89">
            <v>0</v>
          </cell>
          <cell r="G89">
            <v>0</v>
          </cell>
        </row>
        <row r="90">
          <cell r="C90">
            <v>0</v>
          </cell>
          <cell r="G90">
            <v>0</v>
          </cell>
        </row>
        <row r="91">
          <cell r="C91">
            <v>0</v>
          </cell>
          <cell r="D91">
            <v>40</v>
          </cell>
          <cell r="G91">
            <v>27834.886493055557</v>
          </cell>
        </row>
        <row r="92">
          <cell r="C92">
            <v>0</v>
          </cell>
          <cell r="G92">
            <v>0</v>
          </cell>
        </row>
        <row r="93">
          <cell r="C93">
            <v>201792</v>
          </cell>
          <cell r="D93">
            <v>60</v>
          </cell>
          <cell r="G93">
            <v>77833.038944608343</v>
          </cell>
        </row>
        <row r="94">
          <cell r="C94">
            <v>49038</v>
          </cell>
          <cell r="D94">
            <v>45</v>
          </cell>
          <cell r="G94">
            <v>16889.29103818821</v>
          </cell>
        </row>
        <row r="95">
          <cell r="C95">
            <v>382954</v>
          </cell>
          <cell r="D95">
            <v>40</v>
          </cell>
          <cell r="G95">
            <v>165716.47410401603</v>
          </cell>
        </row>
        <row r="96">
          <cell r="C96">
            <v>47032</v>
          </cell>
          <cell r="D96">
            <v>45</v>
          </cell>
          <cell r="G96">
            <v>28327.9149689306</v>
          </cell>
        </row>
        <row r="97">
          <cell r="C97">
            <v>0</v>
          </cell>
          <cell r="D97">
            <v>45</v>
          </cell>
          <cell r="G97">
            <v>9910.602606055254</v>
          </cell>
        </row>
        <row r="98">
          <cell r="C98">
            <v>222184</v>
          </cell>
          <cell r="D98">
            <v>60</v>
          </cell>
          <cell r="G98">
            <v>89108.163919757135</v>
          </cell>
        </row>
        <row r="99">
          <cell r="C99">
            <v>0</v>
          </cell>
          <cell r="D99">
            <v>40</v>
          </cell>
          <cell r="G99">
            <v>5057.7724974421399</v>
          </cell>
        </row>
        <row r="100">
          <cell r="C100">
            <v>0</v>
          </cell>
          <cell r="D100">
            <v>30</v>
          </cell>
          <cell r="G100">
            <v>1511.5218461538461</v>
          </cell>
        </row>
        <row r="101">
          <cell r="C101">
            <v>188546</v>
          </cell>
          <cell r="D101">
            <v>50</v>
          </cell>
          <cell r="G101">
            <v>77284.213436544815</v>
          </cell>
        </row>
        <row r="102">
          <cell r="C102">
            <v>54194</v>
          </cell>
          <cell r="D102">
            <v>55</v>
          </cell>
          <cell r="G102">
            <v>21404.874787594061</v>
          </cell>
        </row>
        <row r="103">
          <cell r="C103">
            <v>0</v>
          </cell>
          <cell r="D103">
            <v>25</v>
          </cell>
          <cell r="G103">
            <v>7334.6588515522908</v>
          </cell>
        </row>
        <row r="104">
          <cell r="C104">
            <v>165000</v>
          </cell>
          <cell r="D104">
            <v>40</v>
          </cell>
          <cell r="G104">
            <v>172951.62927312913</v>
          </cell>
        </row>
        <row r="105">
          <cell r="C105">
            <v>110000</v>
          </cell>
          <cell r="D105">
            <v>30</v>
          </cell>
          <cell r="G105">
            <v>34110.69706359072</v>
          </cell>
        </row>
        <row r="106">
          <cell r="C106">
            <v>142403</v>
          </cell>
          <cell r="D106">
            <v>40</v>
          </cell>
          <cell r="G106">
            <v>78820.297110704123</v>
          </cell>
        </row>
        <row r="107">
          <cell r="C107">
            <v>142403</v>
          </cell>
          <cell r="D107">
            <v>40</v>
          </cell>
          <cell r="G107">
            <v>110807.10300635776</v>
          </cell>
        </row>
        <row r="108">
          <cell r="C108">
            <v>0</v>
          </cell>
          <cell r="D108">
            <v>35</v>
          </cell>
          <cell r="G108">
            <v>0</v>
          </cell>
        </row>
        <row r="109">
          <cell r="C109">
            <v>145620</v>
          </cell>
          <cell r="D109">
            <v>40</v>
          </cell>
          <cell r="G109">
            <v>66876.948597444018</v>
          </cell>
        </row>
        <row r="110">
          <cell r="C110">
            <v>45334</v>
          </cell>
          <cell r="D110">
            <v>60</v>
          </cell>
          <cell r="G110">
            <v>5420.1650689147345</v>
          </cell>
        </row>
        <row r="111">
          <cell r="C111">
            <v>113750</v>
          </cell>
          <cell r="D111">
            <v>15</v>
          </cell>
          <cell r="G111">
            <v>37627.40047547673</v>
          </cell>
        </row>
        <row r="112">
          <cell r="C112">
            <v>8750</v>
          </cell>
          <cell r="D112">
            <v>40</v>
          </cell>
          <cell r="G112">
            <v>6917.3311219251291</v>
          </cell>
        </row>
        <row r="113">
          <cell r="C113">
            <v>0</v>
          </cell>
          <cell r="D113">
            <v>20</v>
          </cell>
          <cell r="G113">
            <v>23488.03694156995</v>
          </cell>
        </row>
        <row r="114">
          <cell r="C114">
            <v>0</v>
          </cell>
          <cell r="D114">
            <v>20</v>
          </cell>
          <cell r="G114">
            <v>12540.383392835502</v>
          </cell>
        </row>
        <row r="115">
          <cell r="C115">
            <v>52500</v>
          </cell>
          <cell r="D115">
            <v>10</v>
          </cell>
          <cell r="G115">
            <v>414604.39205240807</v>
          </cell>
        </row>
        <row r="116">
          <cell r="C116">
            <v>0</v>
          </cell>
          <cell r="G116">
            <v>0</v>
          </cell>
        </row>
        <row r="117">
          <cell r="C117">
            <v>0</v>
          </cell>
          <cell r="G117">
            <v>0</v>
          </cell>
        </row>
        <row r="118">
          <cell r="C118">
            <v>0</v>
          </cell>
          <cell r="D118">
            <v>10</v>
          </cell>
          <cell r="G118">
            <v>14030.836555555556</v>
          </cell>
        </row>
        <row r="119">
          <cell r="C119">
            <v>90000</v>
          </cell>
          <cell r="D119">
            <v>30</v>
          </cell>
          <cell r="G119">
            <v>20977.066047619053</v>
          </cell>
        </row>
        <row r="120">
          <cell r="C120">
            <v>0</v>
          </cell>
          <cell r="G120">
            <v>0</v>
          </cell>
        </row>
        <row r="121">
          <cell r="C121">
            <v>0</v>
          </cell>
          <cell r="D121">
            <v>10</v>
          </cell>
          <cell r="G121">
            <v>5513.4899999999989</v>
          </cell>
        </row>
        <row r="122">
          <cell r="C122">
            <v>0</v>
          </cell>
          <cell r="G122">
            <v>0</v>
          </cell>
        </row>
        <row r="123">
          <cell r="C123">
            <v>0</v>
          </cell>
          <cell r="G123">
            <v>0</v>
          </cell>
        </row>
        <row r="124">
          <cell r="C124">
            <v>0</v>
          </cell>
          <cell r="G124">
            <v>0</v>
          </cell>
        </row>
        <row r="125">
          <cell r="C125">
            <v>30000</v>
          </cell>
          <cell r="D125">
            <v>5</v>
          </cell>
          <cell r="G125">
            <v>81130.880428571414</v>
          </cell>
        </row>
        <row r="126">
          <cell r="C126">
            <v>105000</v>
          </cell>
          <cell r="D126">
            <v>12</v>
          </cell>
          <cell r="G126">
            <v>110183.34263377193</v>
          </cell>
        </row>
        <row r="127">
          <cell r="C127">
            <v>30000</v>
          </cell>
          <cell r="D127">
            <v>10</v>
          </cell>
          <cell r="G127">
            <v>14029.555403508772</v>
          </cell>
        </row>
        <row r="128">
          <cell r="C128">
            <v>0</v>
          </cell>
          <cell r="D128">
            <v>10</v>
          </cell>
          <cell r="G128">
            <v>0</v>
          </cell>
        </row>
        <row r="129">
          <cell r="C129">
            <v>30000</v>
          </cell>
          <cell r="D129">
            <v>10</v>
          </cell>
          <cell r="G129">
            <v>28838.714235294115</v>
          </cell>
        </row>
        <row r="130">
          <cell r="C130">
            <v>0</v>
          </cell>
          <cell r="D130">
            <v>8</v>
          </cell>
          <cell r="G130">
            <v>3219.6550000000007</v>
          </cell>
        </row>
        <row r="131">
          <cell r="C131">
            <v>0</v>
          </cell>
          <cell r="G131">
            <v>0</v>
          </cell>
        </row>
        <row r="132">
          <cell r="C132">
            <v>0</v>
          </cell>
          <cell r="D132">
            <v>10</v>
          </cell>
          <cell r="G132">
            <v>36.199999999999989</v>
          </cell>
        </row>
        <row r="133">
          <cell r="C133">
            <v>0</v>
          </cell>
          <cell r="G133">
            <v>0</v>
          </cell>
        </row>
        <row r="134">
          <cell r="C134">
            <v>0</v>
          </cell>
          <cell r="D134">
            <v>10</v>
          </cell>
          <cell r="G134">
            <v>784.23999999999978</v>
          </cell>
        </row>
        <row r="135">
          <cell r="C135">
            <v>0</v>
          </cell>
          <cell r="D135">
            <v>10</v>
          </cell>
          <cell r="G135">
            <v>14808.0825</v>
          </cell>
        </row>
        <row r="136">
          <cell r="C136">
            <v>0</v>
          </cell>
          <cell r="G136">
            <v>0</v>
          </cell>
        </row>
        <row r="137">
          <cell r="C137">
            <v>50000</v>
          </cell>
          <cell r="D137">
            <v>15</v>
          </cell>
          <cell r="G137">
            <v>15150.805659416828</v>
          </cell>
        </row>
        <row r="138">
          <cell r="C138">
            <v>0</v>
          </cell>
          <cell r="G138">
            <v>0</v>
          </cell>
        </row>
        <row r="139">
          <cell r="C139">
            <v>0</v>
          </cell>
          <cell r="G139">
            <v>0</v>
          </cell>
        </row>
        <row r="140">
          <cell r="C140">
            <v>-150000</v>
          </cell>
          <cell r="D140">
            <v>42.733966259517672</v>
          </cell>
          <cell r="G140">
            <v>-104631.75444530572</v>
          </cell>
        </row>
        <row r="141">
          <cell r="C141">
            <v>0</v>
          </cell>
          <cell r="D141">
            <v>20</v>
          </cell>
          <cell r="G141">
            <v>14862.85523552123</v>
          </cell>
        </row>
        <row r="142">
          <cell r="C142">
            <v>0</v>
          </cell>
          <cell r="G142">
            <v>0</v>
          </cell>
        </row>
        <row r="143">
          <cell r="C143">
            <v>436468</v>
          </cell>
          <cell r="D143">
            <v>25</v>
          </cell>
          <cell r="G143">
            <v>95706.239936493599</v>
          </cell>
        </row>
      </sheetData>
      <sheetData sheetId="23" refreshError="1"/>
      <sheetData sheetId="24" refreshError="1"/>
      <sheetData sheetId="25" refreshError="1"/>
      <sheetData sheetId="26" refreshError="1"/>
      <sheetData sheetId="27" refreshError="1"/>
      <sheetData sheetId="28">
        <row r="16">
          <cell r="C16">
            <v>553792.27</v>
          </cell>
        </row>
      </sheetData>
      <sheetData sheetId="29">
        <row r="16">
          <cell r="C16">
            <v>723669.2</v>
          </cell>
        </row>
      </sheetData>
      <sheetData sheetId="30">
        <row r="16">
          <cell r="C16">
            <v>158108.71999999997</v>
          </cell>
          <cell r="O16">
            <v>69035.048025621538</v>
          </cell>
        </row>
        <row r="17">
          <cell r="O17">
            <v>0</v>
          </cell>
        </row>
        <row r="18">
          <cell r="O18">
            <v>0</v>
          </cell>
        </row>
        <row r="19">
          <cell r="O19">
            <v>38156.064358974327</v>
          </cell>
        </row>
        <row r="20">
          <cell r="O20">
            <v>3655.4392065923948</v>
          </cell>
        </row>
        <row r="21">
          <cell r="O21">
            <v>0</v>
          </cell>
        </row>
        <row r="22">
          <cell r="O22">
            <v>3.4929921173863046E-3</v>
          </cell>
        </row>
        <row r="23">
          <cell r="O23">
            <v>-8.9278269121892285E-3</v>
          </cell>
        </row>
        <row r="24">
          <cell r="O24">
            <v>3.0570168500867727E-3</v>
          </cell>
        </row>
        <row r="25">
          <cell r="O25">
            <v>27834.886433966407</v>
          </cell>
        </row>
        <row r="26">
          <cell r="O26">
            <v>0</v>
          </cell>
        </row>
        <row r="27">
          <cell r="O27">
            <v>73194.53671957826</v>
          </cell>
        </row>
        <row r="28">
          <cell r="O28">
            <v>16509.412710193981</v>
          </cell>
        </row>
        <row r="29">
          <cell r="O29">
            <v>152526.07850009628</v>
          </cell>
        </row>
        <row r="30">
          <cell r="O30">
            <v>26783.367504219226</v>
          </cell>
        </row>
        <row r="31">
          <cell r="O31">
            <v>9910.602606055254</v>
          </cell>
        </row>
        <row r="32">
          <cell r="O32">
            <v>84361.492746288845</v>
          </cell>
        </row>
        <row r="33">
          <cell r="O33">
            <v>5057.7724974421399</v>
          </cell>
        </row>
        <row r="34">
          <cell r="O34">
            <v>1511.5218461538461</v>
          </cell>
        </row>
        <row r="35">
          <cell r="O35">
            <v>71653.931022118442</v>
          </cell>
        </row>
        <row r="36">
          <cell r="O36">
            <v>19939.674787594071</v>
          </cell>
        </row>
        <row r="37">
          <cell r="O37">
            <v>10347.816319045203</v>
          </cell>
        </row>
        <row r="38">
          <cell r="O38">
            <v>167663.30942845589</v>
          </cell>
        </row>
        <row r="39">
          <cell r="O39">
            <v>30251.994743842333</v>
          </cell>
        </row>
        <row r="40">
          <cell r="O40">
            <v>75039.509804319954</v>
          </cell>
        </row>
        <row r="41">
          <cell r="O41">
            <v>108809.83646490829</v>
          </cell>
        </row>
        <row r="42">
          <cell r="O42">
            <v>0</v>
          </cell>
        </row>
        <row r="43">
          <cell r="O43">
            <v>61458.061632591081</v>
          </cell>
        </row>
        <row r="44">
          <cell r="O44">
            <v>4295.4984022480712</v>
          </cell>
        </row>
        <row r="45">
          <cell r="O45">
            <v>75073.236658458627</v>
          </cell>
        </row>
        <row r="46">
          <cell r="O46">
            <v>6570.4561219251291</v>
          </cell>
        </row>
        <row r="47">
          <cell r="O47">
            <v>23488.03694156995</v>
          </cell>
        </row>
        <row r="48">
          <cell r="O48">
            <v>12540.383392835502</v>
          </cell>
        </row>
        <row r="49">
          <cell r="O49">
            <v>406279.35763928801</v>
          </cell>
        </row>
        <row r="50">
          <cell r="O50">
            <v>0</v>
          </cell>
        </row>
        <row r="51">
          <cell r="O51">
            <v>0</v>
          </cell>
        </row>
        <row r="52">
          <cell r="O52">
            <v>17466.458876152523</v>
          </cell>
        </row>
        <row r="53">
          <cell r="O53">
            <v>17477.050900316804</v>
          </cell>
        </row>
        <row r="54">
          <cell r="O54">
            <v>0</v>
          </cell>
        </row>
        <row r="55">
          <cell r="O55">
            <v>5732.9499999999953</v>
          </cell>
        </row>
        <row r="56">
          <cell r="O56">
            <v>0</v>
          </cell>
        </row>
        <row r="57">
          <cell r="O57">
            <v>0</v>
          </cell>
        </row>
        <row r="58">
          <cell r="O58">
            <v>0</v>
          </cell>
        </row>
        <row r="59">
          <cell r="O59">
            <v>72229.146025720052</v>
          </cell>
        </row>
        <row r="60">
          <cell r="O60">
            <v>104308.38651125532</v>
          </cell>
        </row>
        <row r="61">
          <cell r="O61">
            <v>9529.5560066092021</v>
          </cell>
        </row>
        <row r="62">
          <cell r="O62">
            <v>0</v>
          </cell>
        </row>
        <row r="63">
          <cell r="O63">
            <v>28290.133321130226</v>
          </cell>
        </row>
        <row r="64">
          <cell r="O64">
            <v>3219.6549999999997</v>
          </cell>
        </row>
        <row r="65">
          <cell r="O65">
            <v>0</v>
          </cell>
        </row>
        <row r="66">
          <cell r="O66">
            <v>294.57999999999902</v>
          </cell>
        </row>
        <row r="67">
          <cell r="O67">
            <v>0</v>
          </cell>
        </row>
        <row r="68">
          <cell r="O68">
            <v>784.24000000000012</v>
          </cell>
        </row>
        <row r="69">
          <cell r="O69">
            <v>24697.782499999998</v>
          </cell>
        </row>
        <row r="70">
          <cell r="O70">
            <v>0</v>
          </cell>
        </row>
        <row r="71">
          <cell r="D71">
            <v>23847.260000000002</v>
          </cell>
          <cell r="O71">
            <v>10150.807623025037</v>
          </cell>
        </row>
        <row r="72">
          <cell r="O72">
            <v>0</v>
          </cell>
        </row>
        <row r="73">
          <cell r="O73">
            <v>0</v>
          </cell>
        </row>
        <row r="74">
          <cell r="O74">
            <v>-99366.622602880423</v>
          </cell>
        </row>
        <row r="75">
          <cell r="O75">
            <v>14862.855726248124</v>
          </cell>
        </row>
        <row r="76">
          <cell r="O76">
            <v>0</v>
          </cell>
        </row>
        <row r="77">
          <cell r="O77">
            <v>59333.909082620594</v>
          </cell>
        </row>
      </sheetData>
      <sheetData sheetId="31">
        <row r="16">
          <cell r="C16">
            <v>252000</v>
          </cell>
          <cell r="N16">
            <v>16033.707</v>
          </cell>
        </row>
        <row r="39">
          <cell r="N39">
            <v>1606.0208499999999</v>
          </cell>
        </row>
        <row r="45">
          <cell r="N45">
            <v>15336.471600000003</v>
          </cell>
        </row>
        <row r="52">
          <cell r="N52">
            <v>2246.7353333333331</v>
          </cell>
        </row>
        <row r="55">
          <cell r="N55">
            <v>219.45999999999992</v>
          </cell>
        </row>
        <row r="59">
          <cell r="N59">
            <v>1698.3990000000003</v>
          </cell>
        </row>
        <row r="63">
          <cell r="N63">
            <v>3951.4199999999983</v>
          </cell>
        </row>
        <row r="66">
          <cell r="N66">
            <v>258.38000000000011</v>
          </cell>
        </row>
        <row r="69">
          <cell r="N69">
            <v>9889.6999999999971</v>
          </cell>
        </row>
        <row r="98">
          <cell r="D98">
            <v>5</v>
          </cell>
        </row>
        <row r="101">
          <cell r="D101">
            <v>60</v>
          </cell>
        </row>
        <row r="102">
          <cell r="D102">
            <v>60</v>
          </cell>
        </row>
        <row r="103">
          <cell r="D103">
            <v>5</v>
          </cell>
        </row>
        <row r="104">
          <cell r="D104">
            <v>43.605097091142348</v>
          </cell>
        </row>
        <row r="107">
          <cell r="D107">
            <v>40</v>
          </cell>
        </row>
        <row r="109">
          <cell r="D109">
            <v>60</v>
          </cell>
        </row>
        <row r="110">
          <cell r="D110">
            <v>45</v>
          </cell>
        </row>
        <row r="111">
          <cell r="D111">
            <v>40</v>
          </cell>
        </row>
        <row r="112">
          <cell r="D112">
            <v>45</v>
          </cell>
        </row>
        <row r="113">
          <cell r="D113">
            <v>45</v>
          </cell>
        </row>
        <row r="114">
          <cell r="D114">
            <v>60</v>
          </cell>
        </row>
        <row r="115">
          <cell r="D115">
            <v>40</v>
          </cell>
        </row>
        <row r="116">
          <cell r="D116">
            <v>30</v>
          </cell>
        </row>
        <row r="117">
          <cell r="D117">
            <v>50</v>
          </cell>
        </row>
        <row r="118">
          <cell r="D118">
            <v>55</v>
          </cell>
        </row>
        <row r="119">
          <cell r="D119">
            <v>25</v>
          </cell>
        </row>
        <row r="120">
          <cell r="D120">
            <v>40</v>
          </cell>
        </row>
        <row r="121">
          <cell r="D121">
            <v>30</v>
          </cell>
        </row>
        <row r="122">
          <cell r="D122">
            <v>40</v>
          </cell>
        </row>
        <row r="123">
          <cell r="D123">
            <v>40</v>
          </cell>
        </row>
        <row r="124">
          <cell r="D124">
            <v>35</v>
          </cell>
        </row>
        <row r="125">
          <cell r="D125">
            <v>40</v>
          </cell>
        </row>
        <row r="126">
          <cell r="D126">
            <v>60</v>
          </cell>
        </row>
        <row r="127">
          <cell r="D127">
            <v>15</v>
          </cell>
        </row>
        <row r="128">
          <cell r="D128">
            <v>40</v>
          </cell>
        </row>
        <row r="129">
          <cell r="D129">
            <v>20</v>
          </cell>
        </row>
        <row r="130">
          <cell r="D130">
            <v>20</v>
          </cell>
        </row>
        <row r="131">
          <cell r="D131">
            <v>10</v>
          </cell>
        </row>
        <row r="134">
          <cell r="D134">
            <v>10</v>
          </cell>
        </row>
        <row r="135">
          <cell r="D135">
            <v>30</v>
          </cell>
        </row>
        <row r="137">
          <cell r="D137">
            <v>10</v>
          </cell>
        </row>
        <row r="141">
          <cell r="D141">
            <v>5</v>
          </cell>
        </row>
        <row r="142">
          <cell r="D142">
            <v>12</v>
          </cell>
        </row>
        <row r="143">
          <cell r="D143">
            <v>10</v>
          </cell>
        </row>
        <row r="144">
          <cell r="D144">
            <v>10</v>
          </cell>
        </row>
        <row r="145">
          <cell r="D145">
            <v>10</v>
          </cell>
        </row>
        <row r="146">
          <cell r="D146">
            <v>8</v>
          </cell>
        </row>
        <row r="148">
          <cell r="D148">
            <v>10</v>
          </cell>
        </row>
        <row r="150">
          <cell r="D150">
            <v>10</v>
          </cell>
        </row>
        <row r="151">
          <cell r="D151">
            <v>10</v>
          </cell>
        </row>
        <row r="153">
          <cell r="D153">
            <v>15</v>
          </cell>
        </row>
        <row r="156">
          <cell r="D156">
            <v>42.733966259517672</v>
          </cell>
        </row>
        <row r="157">
          <cell r="D157">
            <v>20</v>
          </cell>
        </row>
        <row r="158">
          <cell r="D158">
            <v>43.605097091142348</v>
          </cell>
        </row>
        <row r="159">
          <cell r="D159">
            <v>25</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hyperlink" Target="http://www.ontarioenergyboard.ca/OEB/_Documents/EB-2010-0178/Kinetrics-418033-OEB%20Asset%20Amortization-%20Final%20Rep.pdf" TargetMode="External"/></Relationships>
</file>

<file path=xl/worksheets/sheet1.xml><?xml version="1.0" encoding="utf-8"?>
<worksheet xmlns="http://schemas.openxmlformats.org/spreadsheetml/2006/main" xmlns:r="http://schemas.openxmlformats.org/officeDocument/2006/relationships">
  <sheetPr codeName="Sheet1">
    <pageSetUpPr fitToPage="1"/>
  </sheetPr>
  <dimension ref="A1:N842"/>
  <sheetViews>
    <sheetView zoomScaleNormal="100" workbookViewId="0"/>
  </sheetViews>
  <sheetFormatPr defaultRowHeight="12.75" outlineLevelRow="1"/>
  <cols>
    <col min="1" max="1" width="7.7109375" style="1" customWidth="1"/>
    <col min="2" max="2" width="6.42578125" style="1" customWidth="1"/>
    <col min="3" max="3" width="37.85546875" style="2" customWidth="1"/>
    <col min="4" max="4" width="14.42578125" style="2" customWidth="1"/>
    <col min="5" max="5" width="13" style="2" customWidth="1"/>
    <col min="6" max="6" width="12.7109375" style="2" customWidth="1"/>
    <col min="7" max="7" width="14" style="2" customWidth="1"/>
    <col min="8" max="8" width="1.7109375" style="3" customWidth="1"/>
    <col min="9" max="9" width="14.28515625" style="2" customWidth="1"/>
    <col min="10" max="10" width="13.42578125" style="2" customWidth="1"/>
    <col min="11" max="11" width="12" style="2" customWidth="1"/>
    <col min="12" max="12" width="14.5703125" style="2" bestFit="1" customWidth="1"/>
    <col min="13" max="13" width="14.140625" style="2" bestFit="1" customWidth="1"/>
    <col min="14" max="14" width="10.28515625" style="2" bestFit="1" customWidth="1"/>
    <col min="15" max="16384" width="9.140625" style="2"/>
  </cols>
  <sheetData>
    <row r="1" spans="1:13">
      <c r="L1" s="4" t="s">
        <v>0</v>
      </c>
      <c r="M1" s="5">
        <v>0</v>
      </c>
    </row>
    <row r="2" spans="1:13">
      <c r="L2" s="4" t="s">
        <v>1</v>
      </c>
      <c r="M2" s="6"/>
    </row>
    <row r="3" spans="1:13">
      <c r="L3" s="4" t="s">
        <v>2</v>
      </c>
      <c r="M3" s="6"/>
    </row>
    <row r="4" spans="1:13">
      <c r="L4" s="4" t="s">
        <v>3</v>
      </c>
      <c r="M4" s="6"/>
    </row>
    <row r="5" spans="1:13">
      <c r="L5" s="4" t="s">
        <v>4</v>
      </c>
      <c r="M5" s="7"/>
    </row>
    <row r="6" spans="1:13" ht="4.5" customHeight="1">
      <c r="L6" s="4"/>
      <c r="M6" s="8"/>
    </row>
    <row r="7" spans="1:13">
      <c r="L7" s="4" t="s">
        <v>5</v>
      </c>
      <c r="M7" s="7"/>
    </row>
    <row r="8" spans="1:13" ht="9" customHeight="1"/>
    <row r="9" spans="1:13" ht="18">
      <c r="A9" s="216" t="s">
        <v>6</v>
      </c>
      <c r="B9" s="216"/>
      <c r="C9" s="216"/>
      <c r="D9" s="216"/>
      <c r="E9" s="216"/>
      <c r="F9" s="216"/>
      <c r="G9" s="216"/>
      <c r="H9" s="216"/>
      <c r="I9" s="216"/>
      <c r="J9" s="216"/>
      <c r="K9" s="216"/>
      <c r="L9" s="216"/>
      <c r="M9" s="216"/>
    </row>
    <row r="10" spans="1:13" ht="18">
      <c r="A10" s="216" t="s">
        <v>7</v>
      </c>
      <c r="B10" s="216"/>
      <c r="C10" s="216"/>
      <c r="D10" s="216"/>
      <c r="E10" s="216"/>
      <c r="F10" s="216"/>
      <c r="G10" s="216"/>
      <c r="H10" s="216"/>
      <c r="I10" s="216"/>
      <c r="J10" s="216"/>
      <c r="K10" s="216"/>
      <c r="L10" s="216"/>
      <c r="M10" s="216"/>
    </row>
    <row r="11" spans="1:13" ht="5.25" customHeight="1"/>
    <row r="12" spans="1:13" ht="15">
      <c r="C12" s="9"/>
      <c r="E12" s="10" t="s">
        <v>8</v>
      </c>
      <c r="F12" s="11">
        <v>2010</v>
      </c>
      <c r="G12" s="12"/>
    </row>
    <row r="13" spans="1:13" ht="4.5" customHeight="1"/>
    <row r="14" spans="1:13">
      <c r="D14" s="213" t="s">
        <v>9</v>
      </c>
      <c r="E14" s="214"/>
      <c r="F14" s="214"/>
      <c r="G14" s="215"/>
      <c r="I14" s="13"/>
      <c r="J14" s="14" t="s">
        <v>10</v>
      </c>
      <c r="K14" s="14"/>
      <c r="L14" s="15"/>
      <c r="M14" s="3"/>
    </row>
    <row r="15" spans="1:13" ht="25.5">
      <c r="A15" s="16" t="s">
        <v>11</v>
      </c>
      <c r="B15" s="17" t="s">
        <v>12</v>
      </c>
      <c r="C15" s="18" t="s">
        <v>13</v>
      </c>
      <c r="D15" s="16" t="s">
        <v>14</v>
      </c>
      <c r="E15" s="17" t="s">
        <v>15</v>
      </c>
      <c r="F15" s="17" t="s">
        <v>16</v>
      </c>
      <c r="G15" s="16" t="s">
        <v>17</v>
      </c>
      <c r="H15" s="19"/>
      <c r="I15" s="20" t="s">
        <v>14</v>
      </c>
      <c r="J15" s="21" t="s">
        <v>15</v>
      </c>
      <c r="K15" s="21" t="s">
        <v>16</v>
      </c>
      <c r="L15" s="22" t="s">
        <v>17</v>
      </c>
      <c r="M15" s="16" t="s">
        <v>18</v>
      </c>
    </row>
    <row r="16" spans="1:13" ht="25.5">
      <c r="A16" s="23">
        <v>12</v>
      </c>
      <c r="B16" s="23">
        <v>1611</v>
      </c>
      <c r="C16" s="24" t="s">
        <v>19</v>
      </c>
      <c r="D16" s="25">
        <v>470603.83</v>
      </c>
      <c r="E16" s="25">
        <v>46600</v>
      </c>
      <c r="F16" s="25"/>
      <c r="G16" s="26">
        <f>D16+E16+F16</f>
        <v>517203.83</v>
      </c>
      <c r="H16" s="27"/>
      <c r="I16" s="28">
        <v>-435172</v>
      </c>
      <c r="J16" s="25">
        <v>-17465.509999999998</v>
      </c>
      <c r="K16" s="25"/>
      <c r="L16" s="26">
        <f>I16+J16+K16</f>
        <v>-452637.51</v>
      </c>
      <c r="M16" s="29">
        <f>G16+L16</f>
        <v>64566.320000000007</v>
      </c>
    </row>
    <row r="17" spans="1:13" ht="25.5">
      <c r="A17" s="23" t="s">
        <v>20</v>
      </c>
      <c r="B17" s="23">
        <v>1612</v>
      </c>
      <c r="C17" s="24" t="s">
        <v>21</v>
      </c>
      <c r="D17" s="25"/>
      <c r="E17" s="25"/>
      <c r="F17" s="25"/>
      <c r="G17" s="26">
        <f t="shared" ref="G17:G77" si="0">D17+E17+F17</f>
        <v>0</v>
      </c>
      <c r="H17" s="27"/>
      <c r="I17" s="28"/>
      <c r="J17" s="25"/>
      <c r="K17" s="25"/>
      <c r="L17" s="26">
        <f t="shared" ref="L17:L77" si="1">I17+J17+K17</f>
        <v>0</v>
      </c>
      <c r="M17" s="29">
        <f t="shared" ref="M17:M77" si="2">G17+L17</f>
        <v>0</v>
      </c>
    </row>
    <row r="18" spans="1:13" ht="15">
      <c r="A18" s="30" t="s">
        <v>22</v>
      </c>
      <c r="B18" s="30">
        <v>1805</v>
      </c>
      <c r="C18" s="31" t="s">
        <v>23</v>
      </c>
      <c r="D18" s="25">
        <v>339324.38</v>
      </c>
      <c r="E18" s="25">
        <v>878494.3</v>
      </c>
      <c r="F18" s="25"/>
      <c r="G18" s="26">
        <f t="shared" si="0"/>
        <v>1217818.6800000002</v>
      </c>
      <c r="H18" s="27"/>
      <c r="I18" s="28"/>
      <c r="J18" s="25"/>
      <c r="K18" s="25"/>
      <c r="L18" s="26">
        <f t="shared" si="1"/>
        <v>0</v>
      </c>
      <c r="M18" s="29">
        <f t="shared" si="2"/>
        <v>1217818.6800000002</v>
      </c>
    </row>
    <row r="19" spans="1:13" ht="15">
      <c r="A19" s="23">
        <v>47</v>
      </c>
      <c r="B19" s="23">
        <v>1808</v>
      </c>
      <c r="C19" s="32" t="s">
        <v>24</v>
      </c>
      <c r="D19" s="25">
        <v>1598122.15</v>
      </c>
      <c r="E19" s="25"/>
      <c r="F19" s="25"/>
      <c r="G19" s="26">
        <f t="shared" si="0"/>
        <v>1598122.15</v>
      </c>
      <c r="H19" s="27"/>
      <c r="I19" s="28">
        <v>-925805.15</v>
      </c>
      <c r="J19" s="25">
        <v>-30055.759999999998</v>
      </c>
      <c r="K19" s="25"/>
      <c r="L19" s="26">
        <f t="shared" si="1"/>
        <v>-955860.91</v>
      </c>
      <c r="M19" s="29">
        <f t="shared" si="2"/>
        <v>642261.23999999987</v>
      </c>
    </row>
    <row r="20" spans="1:13" ht="15">
      <c r="A20" s="23">
        <v>47</v>
      </c>
      <c r="B20" s="23">
        <v>1808</v>
      </c>
      <c r="C20" s="32" t="s">
        <v>24</v>
      </c>
      <c r="D20" s="25">
        <v>98383.75</v>
      </c>
      <c r="E20" s="25"/>
      <c r="F20" s="25"/>
      <c r="G20" s="26">
        <f t="shared" si="0"/>
        <v>98383.75</v>
      </c>
      <c r="H20" s="27"/>
      <c r="I20" s="28">
        <v>-63429</v>
      </c>
      <c r="J20" s="25">
        <v>-3394.83</v>
      </c>
      <c r="K20" s="25"/>
      <c r="L20" s="26">
        <f t="shared" si="1"/>
        <v>-66823.83</v>
      </c>
      <c r="M20" s="29">
        <f t="shared" si="2"/>
        <v>31559.919999999998</v>
      </c>
    </row>
    <row r="21" spans="1:13" ht="15">
      <c r="A21" s="23">
        <v>13</v>
      </c>
      <c r="B21" s="23">
        <v>1810</v>
      </c>
      <c r="C21" s="32" t="s">
        <v>25</v>
      </c>
      <c r="D21" s="25"/>
      <c r="E21" s="25"/>
      <c r="F21" s="25"/>
      <c r="G21" s="26">
        <f t="shared" si="0"/>
        <v>0</v>
      </c>
      <c r="H21" s="27"/>
      <c r="I21" s="28"/>
      <c r="J21" s="25"/>
      <c r="K21" s="25"/>
      <c r="L21" s="26">
        <f t="shared" si="1"/>
        <v>0</v>
      </c>
      <c r="M21" s="29">
        <f t="shared" si="2"/>
        <v>0</v>
      </c>
    </row>
    <row r="22" spans="1:13" ht="15">
      <c r="A22" s="23">
        <v>47</v>
      </c>
      <c r="B22" s="23">
        <v>1815</v>
      </c>
      <c r="C22" s="32" t="s">
        <v>26</v>
      </c>
      <c r="D22" s="25"/>
      <c r="E22" s="25">
        <v>957.48</v>
      </c>
      <c r="F22" s="25"/>
      <c r="G22" s="26">
        <f t="shared" si="0"/>
        <v>957.48</v>
      </c>
      <c r="H22" s="27"/>
      <c r="I22" s="28"/>
      <c r="J22" s="25"/>
      <c r="K22" s="25"/>
      <c r="L22" s="26">
        <f t="shared" si="1"/>
        <v>0</v>
      </c>
      <c r="M22" s="29">
        <f t="shared" si="2"/>
        <v>957.48</v>
      </c>
    </row>
    <row r="23" spans="1:13" ht="15">
      <c r="A23" s="23">
        <v>47</v>
      </c>
      <c r="B23" s="23">
        <v>1815</v>
      </c>
      <c r="C23" s="32" t="s">
        <v>26</v>
      </c>
      <c r="D23" s="25"/>
      <c r="E23" s="25"/>
      <c r="F23" s="25"/>
      <c r="G23" s="26">
        <f t="shared" si="0"/>
        <v>0</v>
      </c>
      <c r="H23" s="27"/>
      <c r="I23" s="28"/>
      <c r="J23" s="25"/>
      <c r="K23" s="25"/>
      <c r="L23" s="26">
        <f t="shared" si="1"/>
        <v>0</v>
      </c>
      <c r="M23" s="29">
        <f t="shared" si="2"/>
        <v>0</v>
      </c>
    </row>
    <row r="24" spans="1:13" ht="15">
      <c r="A24" s="23">
        <v>47</v>
      </c>
      <c r="B24" s="23">
        <v>1815</v>
      </c>
      <c r="C24" s="32" t="s">
        <v>26</v>
      </c>
      <c r="D24" s="25"/>
      <c r="E24" s="25"/>
      <c r="F24" s="25"/>
      <c r="G24" s="26">
        <f t="shared" si="0"/>
        <v>0</v>
      </c>
      <c r="H24" s="27"/>
      <c r="I24" s="28"/>
      <c r="J24" s="25"/>
      <c r="K24" s="25"/>
      <c r="L24" s="26">
        <f t="shared" si="1"/>
        <v>0</v>
      </c>
      <c r="M24" s="29">
        <f t="shared" si="2"/>
        <v>0</v>
      </c>
    </row>
    <row r="25" spans="1:13" ht="15">
      <c r="A25" s="23">
        <v>47</v>
      </c>
      <c r="B25" s="23">
        <v>1820</v>
      </c>
      <c r="C25" s="24" t="s">
        <v>27</v>
      </c>
      <c r="D25" s="25">
        <v>1745895.87</v>
      </c>
      <c r="E25" s="25"/>
      <c r="F25" s="25"/>
      <c r="G25" s="26">
        <f t="shared" si="0"/>
        <v>1745895.87</v>
      </c>
      <c r="H25" s="27"/>
      <c r="I25" s="28">
        <v>-1325666</v>
      </c>
      <c r="J25" s="25">
        <v>-40423.26</v>
      </c>
      <c r="K25" s="25"/>
      <c r="L25" s="26">
        <f t="shared" si="1"/>
        <v>-1366089.26</v>
      </c>
      <c r="M25" s="29">
        <f t="shared" si="2"/>
        <v>379806.6100000001</v>
      </c>
    </row>
    <row r="26" spans="1:13" ht="15">
      <c r="A26" s="23">
        <v>47</v>
      </c>
      <c r="B26" s="23">
        <v>1825</v>
      </c>
      <c r="C26" s="32" t="s">
        <v>28</v>
      </c>
      <c r="D26" s="25"/>
      <c r="E26" s="25"/>
      <c r="F26" s="25"/>
      <c r="G26" s="26">
        <f t="shared" si="0"/>
        <v>0</v>
      </c>
      <c r="H26" s="27"/>
      <c r="I26" s="28"/>
      <c r="J26" s="25"/>
      <c r="K26" s="25"/>
      <c r="L26" s="26">
        <f t="shared" si="1"/>
        <v>0</v>
      </c>
      <c r="M26" s="29">
        <f t="shared" si="2"/>
        <v>0</v>
      </c>
    </row>
    <row r="27" spans="1:13" ht="15">
      <c r="A27" s="23">
        <v>47</v>
      </c>
      <c r="B27" s="23">
        <v>1830</v>
      </c>
      <c r="C27" s="32" t="s">
        <v>29</v>
      </c>
      <c r="D27" s="25">
        <f>9077274.74+852016.95</f>
        <v>9929291.6899999995</v>
      </c>
      <c r="E27" s="25">
        <v>469513.41</v>
      </c>
      <c r="F27" s="25"/>
      <c r="G27" s="26">
        <f t="shared" si="0"/>
        <v>10398805.1</v>
      </c>
      <c r="H27" s="27"/>
      <c r="I27" s="28">
        <v>-4371395</v>
      </c>
      <c r="J27" s="25">
        <v>-379101.29</v>
      </c>
      <c r="K27" s="25"/>
      <c r="L27" s="26">
        <f t="shared" si="1"/>
        <v>-4750496.29</v>
      </c>
      <c r="M27" s="29">
        <f t="shared" si="2"/>
        <v>5648308.8099999996</v>
      </c>
    </row>
    <row r="28" spans="1:13" ht="15">
      <c r="A28" s="23">
        <v>47</v>
      </c>
      <c r="B28" s="23">
        <v>1830</v>
      </c>
      <c r="C28" s="32" t="s">
        <v>29</v>
      </c>
      <c r="D28" s="25"/>
      <c r="E28" s="25">
        <v>47006.35</v>
      </c>
      <c r="F28" s="25"/>
      <c r="G28" s="26">
        <f t="shared" si="0"/>
        <v>47006.35</v>
      </c>
      <c r="H28" s="27"/>
      <c r="I28" s="28"/>
      <c r="J28" s="25"/>
      <c r="K28" s="25"/>
      <c r="L28" s="26">
        <f t="shared" si="1"/>
        <v>0</v>
      </c>
      <c r="M28" s="29">
        <f t="shared" si="2"/>
        <v>47006.35</v>
      </c>
    </row>
    <row r="29" spans="1:13" ht="15">
      <c r="A29" s="23">
        <v>47</v>
      </c>
      <c r="B29" s="23">
        <v>1830</v>
      </c>
      <c r="C29" s="32" t="s">
        <v>29</v>
      </c>
      <c r="D29" s="25"/>
      <c r="E29" s="25">
        <v>272711.40999999997</v>
      </c>
      <c r="F29" s="25"/>
      <c r="G29" s="26">
        <f t="shared" si="0"/>
        <v>272711.40999999997</v>
      </c>
      <c r="H29" s="27"/>
      <c r="I29" s="28"/>
      <c r="J29" s="25"/>
      <c r="K29" s="25"/>
      <c r="L29" s="26">
        <f t="shared" si="1"/>
        <v>0</v>
      </c>
      <c r="M29" s="29">
        <f t="shared" si="2"/>
        <v>272711.40999999997</v>
      </c>
    </row>
    <row r="30" spans="1:13" ht="15">
      <c r="A30" s="23">
        <v>47</v>
      </c>
      <c r="B30" s="23">
        <v>1835</v>
      </c>
      <c r="C30" s="32" t="s">
        <v>30</v>
      </c>
      <c r="D30" s="25"/>
      <c r="E30" s="25"/>
      <c r="F30" s="25"/>
      <c r="G30" s="26">
        <f t="shared" si="0"/>
        <v>0</v>
      </c>
      <c r="H30" s="27"/>
      <c r="I30" s="28"/>
      <c r="J30" s="25"/>
      <c r="K30" s="25"/>
      <c r="L30" s="26">
        <f t="shared" ref="L30:L31" si="3">I30+J30+K30</f>
        <v>0</v>
      </c>
      <c r="M30" s="29">
        <f t="shared" ref="M30:M31" si="4">G30+L30</f>
        <v>0</v>
      </c>
    </row>
    <row r="31" spans="1:13" ht="15">
      <c r="A31" s="23">
        <v>47</v>
      </c>
      <c r="B31" s="23">
        <v>1835</v>
      </c>
      <c r="C31" s="32" t="s">
        <v>30</v>
      </c>
      <c r="D31" s="25"/>
      <c r="E31" s="25"/>
      <c r="F31" s="25"/>
      <c r="G31" s="26">
        <f t="shared" si="0"/>
        <v>0</v>
      </c>
      <c r="H31" s="27"/>
      <c r="I31" s="28"/>
      <c r="J31" s="25"/>
      <c r="K31" s="25"/>
      <c r="L31" s="26">
        <f t="shared" si="3"/>
        <v>0</v>
      </c>
      <c r="M31" s="29">
        <f t="shared" si="4"/>
        <v>0</v>
      </c>
    </row>
    <row r="32" spans="1:13" ht="15">
      <c r="A32" s="23">
        <v>47</v>
      </c>
      <c r="B32" s="23">
        <v>1835</v>
      </c>
      <c r="C32" s="32" t="s">
        <v>30</v>
      </c>
      <c r="D32" s="25">
        <f>11126829.02+815967.78</f>
        <v>11942796.799999999</v>
      </c>
      <c r="E32" s="25">
        <v>536943.61</v>
      </c>
      <c r="F32" s="25"/>
      <c r="G32" s="26">
        <f t="shared" si="0"/>
        <v>12479740.409999998</v>
      </c>
      <c r="H32" s="27"/>
      <c r="I32" s="28">
        <v>-4924102</v>
      </c>
      <c r="J32" s="25">
        <v>-463587.78</v>
      </c>
      <c r="K32" s="25"/>
      <c r="L32" s="26">
        <f t="shared" si="1"/>
        <v>-5387689.7800000003</v>
      </c>
      <c r="M32" s="29">
        <f t="shared" si="2"/>
        <v>7092050.629999998</v>
      </c>
    </row>
    <row r="33" spans="1:13" ht="15">
      <c r="A33" s="23">
        <v>47</v>
      </c>
      <c r="B33" s="23">
        <v>1835</v>
      </c>
      <c r="C33" s="32" t="s">
        <v>30</v>
      </c>
      <c r="D33" s="25"/>
      <c r="E33" s="25"/>
      <c r="F33" s="25"/>
      <c r="G33" s="26">
        <f t="shared" si="0"/>
        <v>0</v>
      </c>
      <c r="H33" s="27"/>
      <c r="I33" s="28"/>
      <c r="J33" s="25"/>
      <c r="K33" s="25"/>
      <c r="L33" s="26">
        <f t="shared" ref="L33:L34" si="5">I33+J33+K33</f>
        <v>0</v>
      </c>
      <c r="M33" s="29">
        <f t="shared" ref="M33:M34" si="6">G33+L33</f>
        <v>0</v>
      </c>
    </row>
    <row r="34" spans="1:13" ht="15">
      <c r="A34" s="23">
        <v>47</v>
      </c>
      <c r="B34" s="23">
        <v>1835</v>
      </c>
      <c r="C34" s="32" t="s">
        <v>30</v>
      </c>
      <c r="D34" s="25"/>
      <c r="E34" s="25"/>
      <c r="F34" s="25"/>
      <c r="G34" s="26">
        <f t="shared" si="0"/>
        <v>0</v>
      </c>
      <c r="H34" s="27"/>
      <c r="I34" s="28"/>
      <c r="J34" s="25"/>
      <c r="K34" s="25"/>
      <c r="L34" s="26">
        <f t="shared" si="5"/>
        <v>0</v>
      </c>
      <c r="M34" s="29">
        <f t="shared" si="6"/>
        <v>0</v>
      </c>
    </row>
    <row r="35" spans="1:13" ht="15">
      <c r="A35" s="23">
        <v>47</v>
      </c>
      <c r="B35" s="23">
        <v>1840</v>
      </c>
      <c r="C35" s="32" t="s">
        <v>31</v>
      </c>
      <c r="D35" s="25">
        <f>5889801.81+591097.31</f>
        <v>6480899.1199999992</v>
      </c>
      <c r="E35" s="25">
        <v>296434.74</v>
      </c>
      <c r="F35" s="25"/>
      <c r="G35" s="26">
        <f t="shared" si="0"/>
        <v>6777333.8599999994</v>
      </c>
      <c r="H35" s="27"/>
      <c r="I35" s="28">
        <v>-3633073</v>
      </c>
      <c r="J35" s="25">
        <v>-247740.05</v>
      </c>
      <c r="K35" s="25"/>
      <c r="L35" s="26">
        <f t="shared" si="1"/>
        <v>-3880813.05</v>
      </c>
      <c r="M35" s="29">
        <f t="shared" si="2"/>
        <v>2896520.8099999996</v>
      </c>
    </row>
    <row r="36" spans="1:13" ht="15">
      <c r="A36" s="23">
        <v>47</v>
      </c>
      <c r="B36" s="23">
        <v>1840</v>
      </c>
      <c r="C36" s="32" t="s">
        <v>31</v>
      </c>
      <c r="D36" s="25"/>
      <c r="E36" s="25"/>
      <c r="F36" s="25"/>
      <c r="G36" s="26">
        <f t="shared" si="0"/>
        <v>0</v>
      </c>
      <c r="H36" s="27"/>
      <c r="I36" s="28"/>
      <c r="J36" s="25"/>
      <c r="K36" s="25"/>
      <c r="L36" s="26">
        <f t="shared" ref="L36" si="7">I36+J36+K36</f>
        <v>0</v>
      </c>
      <c r="M36" s="29">
        <f t="shared" ref="M36" si="8">G36+L36</f>
        <v>0</v>
      </c>
    </row>
    <row r="37" spans="1:13" ht="15">
      <c r="A37" s="23">
        <v>47</v>
      </c>
      <c r="B37" s="23">
        <v>1845</v>
      </c>
      <c r="C37" s="32" t="s">
        <v>32</v>
      </c>
      <c r="D37" s="25"/>
      <c r="E37" s="25"/>
      <c r="F37" s="25"/>
      <c r="G37" s="26">
        <f t="shared" si="0"/>
        <v>0</v>
      </c>
      <c r="H37" s="27"/>
      <c r="I37" s="28"/>
      <c r="J37" s="25"/>
      <c r="K37" s="25"/>
      <c r="L37" s="26">
        <f t="shared" ref="L37" si="9">I37+J37+K37</f>
        <v>0</v>
      </c>
      <c r="M37" s="29">
        <f t="shared" ref="M37" si="10">G37+L37</f>
        <v>0</v>
      </c>
    </row>
    <row r="38" spans="1:13" ht="15">
      <c r="A38" s="23">
        <v>47</v>
      </c>
      <c r="B38" s="23">
        <v>1845</v>
      </c>
      <c r="C38" s="32" t="s">
        <v>32</v>
      </c>
      <c r="D38" s="25">
        <f>15222993.63+332548.14</f>
        <v>15555541.770000001</v>
      </c>
      <c r="E38" s="25">
        <v>359649.36</v>
      </c>
      <c r="F38" s="25"/>
      <c r="G38" s="26">
        <f t="shared" si="0"/>
        <v>15915191.130000001</v>
      </c>
      <c r="H38" s="27"/>
      <c r="I38" s="28">
        <v>-9679965</v>
      </c>
      <c r="J38" s="25">
        <v>-586060.96</v>
      </c>
      <c r="K38" s="25"/>
      <c r="L38" s="26">
        <f t="shared" si="1"/>
        <v>-10266025.960000001</v>
      </c>
      <c r="M38" s="29">
        <f t="shared" si="2"/>
        <v>5649165.1699999999</v>
      </c>
    </row>
    <row r="39" spans="1:13" ht="15">
      <c r="A39" s="23">
        <v>47</v>
      </c>
      <c r="B39" s="23">
        <v>1845</v>
      </c>
      <c r="C39" s="32" t="s">
        <v>32</v>
      </c>
      <c r="D39" s="25"/>
      <c r="E39" s="25">
        <v>5436.17</v>
      </c>
      <c r="F39" s="25"/>
      <c r="G39" s="26">
        <f t="shared" si="0"/>
        <v>5436.17</v>
      </c>
      <c r="H39" s="27"/>
      <c r="I39" s="28">
        <v>0</v>
      </c>
      <c r="J39" s="25"/>
      <c r="K39" s="25"/>
      <c r="L39" s="26">
        <f t="shared" si="1"/>
        <v>0</v>
      </c>
      <c r="M39" s="29">
        <f t="shared" si="2"/>
        <v>5436.17</v>
      </c>
    </row>
    <row r="40" spans="1:13" ht="15">
      <c r="A40" s="23">
        <v>47</v>
      </c>
      <c r="B40" s="23">
        <v>1850</v>
      </c>
      <c r="C40" s="32" t="s">
        <v>33</v>
      </c>
      <c r="D40" s="25">
        <f>13870224.73+506198.92</f>
        <v>14376423.65</v>
      </c>
      <c r="E40" s="25">
        <v>405677.02</v>
      </c>
      <c r="F40" s="25"/>
      <c r="G40" s="26">
        <f t="shared" si="0"/>
        <v>14782100.67</v>
      </c>
      <c r="H40" s="27"/>
      <c r="I40" s="28">
        <v>-8017197</v>
      </c>
      <c r="J40" s="25">
        <v>-510872.73</v>
      </c>
      <c r="K40" s="25"/>
      <c r="L40" s="26">
        <f t="shared" si="1"/>
        <v>-8528069.7300000004</v>
      </c>
      <c r="M40" s="29">
        <f t="shared" si="2"/>
        <v>6254030.9399999995</v>
      </c>
    </row>
    <row r="41" spans="1:13" ht="15">
      <c r="A41" s="23">
        <v>47</v>
      </c>
      <c r="B41" s="23">
        <v>1850</v>
      </c>
      <c r="C41" s="32" t="s">
        <v>33</v>
      </c>
      <c r="D41" s="25"/>
      <c r="E41" s="25"/>
      <c r="F41" s="25"/>
      <c r="G41" s="26">
        <f t="shared" si="0"/>
        <v>0</v>
      </c>
      <c r="H41" s="27"/>
      <c r="I41" s="28"/>
      <c r="J41" s="25"/>
      <c r="K41" s="25"/>
      <c r="L41" s="26">
        <f t="shared" ref="L41" si="11">I41+J41+K41</f>
        <v>0</v>
      </c>
      <c r="M41" s="29">
        <f t="shared" ref="M41" si="12">G41+L41</f>
        <v>0</v>
      </c>
    </row>
    <row r="42" spans="1:13" ht="15">
      <c r="A42" s="23">
        <v>47</v>
      </c>
      <c r="B42" s="23">
        <v>1850</v>
      </c>
      <c r="C42" s="32" t="s">
        <v>33</v>
      </c>
      <c r="D42" s="25"/>
      <c r="E42" s="25"/>
      <c r="F42" s="25"/>
      <c r="G42" s="26">
        <f t="shared" si="0"/>
        <v>0</v>
      </c>
      <c r="H42" s="27"/>
      <c r="I42" s="28"/>
      <c r="J42" s="25"/>
      <c r="K42" s="25"/>
      <c r="L42" s="26">
        <f t="shared" ref="L42" si="13">I42+J42+K42</f>
        <v>0</v>
      </c>
      <c r="M42" s="29">
        <f t="shared" ref="M42" si="14">G42+L42</f>
        <v>0</v>
      </c>
    </row>
    <row r="43" spans="1:13" ht="15">
      <c r="A43" s="23">
        <v>47</v>
      </c>
      <c r="B43" s="23">
        <v>1855</v>
      </c>
      <c r="C43" s="32" t="s">
        <v>34</v>
      </c>
      <c r="D43" s="25">
        <f>4592274.53+144353.79</f>
        <v>4736628.32</v>
      </c>
      <c r="E43" s="25">
        <v>140813.91</v>
      </c>
      <c r="F43" s="25"/>
      <c r="G43" s="26">
        <f t="shared" si="0"/>
        <v>4877442.2300000004</v>
      </c>
      <c r="H43" s="27"/>
      <c r="I43" s="28">
        <v>-2494610</v>
      </c>
      <c r="J43" s="25">
        <v>-179023.51</v>
      </c>
      <c r="K43" s="25"/>
      <c r="L43" s="26">
        <f t="shared" si="1"/>
        <v>-2673633.5099999998</v>
      </c>
      <c r="M43" s="29">
        <f t="shared" si="2"/>
        <v>2203808.7200000007</v>
      </c>
    </row>
    <row r="44" spans="1:13" ht="15">
      <c r="A44" s="23">
        <v>47</v>
      </c>
      <c r="B44" s="23">
        <v>1855</v>
      </c>
      <c r="C44" s="32" t="s">
        <v>34</v>
      </c>
      <c r="D44" s="25"/>
      <c r="E44" s="25"/>
      <c r="F44" s="25"/>
      <c r="G44" s="26">
        <f t="shared" si="0"/>
        <v>0</v>
      </c>
      <c r="H44" s="27"/>
      <c r="I44" s="28"/>
      <c r="J44" s="25"/>
      <c r="K44" s="25"/>
      <c r="L44" s="26">
        <f t="shared" ref="L44" si="15">I44+J44+K44</f>
        <v>0</v>
      </c>
      <c r="M44" s="29">
        <f t="shared" ref="M44" si="16">G44+L44</f>
        <v>0</v>
      </c>
    </row>
    <row r="45" spans="1:13" ht="15">
      <c r="A45" s="23">
        <v>47</v>
      </c>
      <c r="B45" s="23">
        <v>1860</v>
      </c>
      <c r="C45" s="32" t="s">
        <v>35</v>
      </c>
      <c r="D45" s="25">
        <f>3401080.07+122503.71</f>
        <v>3523583.78</v>
      </c>
      <c r="E45" s="25">
        <v>216031.49</v>
      </c>
      <c r="F45" s="25"/>
      <c r="G45" s="26">
        <f t="shared" si="0"/>
        <v>3739615.2699999996</v>
      </c>
      <c r="H45" s="27"/>
      <c r="I45" s="28">
        <v>-2239734</v>
      </c>
      <c r="J45" s="25">
        <v>-118933.75</v>
      </c>
      <c r="K45" s="25"/>
      <c r="L45" s="26">
        <f t="shared" si="1"/>
        <v>-2358667.75</v>
      </c>
      <c r="M45" s="29">
        <f t="shared" si="2"/>
        <v>1380947.5199999996</v>
      </c>
    </row>
    <row r="46" spans="1:13" ht="15">
      <c r="A46" s="23">
        <v>47</v>
      </c>
      <c r="B46" s="23">
        <v>1860</v>
      </c>
      <c r="C46" s="32" t="s">
        <v>35</v>
      </c>
      <c r="D46" s="25"/>
      <c r="E46" s="25"/>
      <c r="F46" s="25"/>
      <c r="G46" s="26">
        <f t="shared" si="0"/>
        <v>0</v>
      </c>
      <c r="H46" s="27"/>
      <c r="I46" s="28"/>
      <c r="J46" s="25"/>
      <c r="K46" s="25"/>
      <c r="L46" s="26">
        <f t="shared" ref="L46:L48" si="17">I46+J46+K46</f>
        <v>0</v>
      </c>
      <c r="M46" s="29">
        <f t="shared" ref="M46:M48" si="18">G46+L46</f>
        <v>0</v>
      </c>
    </row>
    <row r="47" spans="1:13" ht="15">
      <c r="A47" s="23">
        <v>47</v>
      </c>
      <c r="B47" s="23">
        <v>1860</v>
      </c>
      <c r="C47" s="32" t="s">
        <v>35</v>
      </c>
      <c r="D47" s="25"/>
      <c r="E47" s="25"/>
      <c r="F47" s="25"/>
      <c r="G47" s="26">
        <f t="shared" si="0"/>
        <v>0</v>
      </c>
      <c r="H47" s="27"/>
      <c r="I47" s="28"/>
      <c r="J47" s="25"/>
      <c r="K47" s="25"/>
      <c r="L47" s="26">
        <f t="shared" si="17"/>
        <v>0</v>
      </c>
      <c r="M47" s="29">
        <f t="shared" si="18"/>
        <v>0</v>
      </c>
    </row>
    <row r="48" spans="1:13" ht="15">
      <c r="A48" s="23">
        <v>47</v>
      </c>
      <c r="B48" s="23">
        <v>1860</v>
      </c>
      <c r="C48" s="32" t="s">
        <v>35</v>
      </c>
      <c r="D48" s="25"/>
      <c r="E48" s="25"/>
      <c r="F48" s="25"/>
      <c r="G48" s="26">
        <f t="shared" si="0"/>
        <v>0</v>
      </c>
      <c r="H48" s="27"/>
      <c r="I48" s="28"/>
      <c r="J48" s="25"/>
      <c r="K48" s="25"/>
      <c r="L48" s="26">
        <f t="shared" si="17"/>
        <v>0</v>
      </c>
      <c r="M48" s="29">
        <f t="shared" si="18"/>
        <v>0</v>
      </c>
    </row>
    <row r="49" spans="1:13" ht="15">
      <c r="A49" s="30">
        <v>47</v>
      </c>
      <c r="B49" s="23">
        <v>1860</v>
      </c>
      <c r="C49" s="32" t="s">
        <v>35</v>
      </c>
      <c r="D49" s="25"/>
      <c r="E49" s="25"/>
      <c r="F49" s="25"/>
      <c r="G49" s="26">
        <f t="shared" si="0"/>
        <v>0</v>
      </c>
      <c r="H49" s="27"/>
      <c r="I49" s="28"/>
      <c r="J49" s="25"/>
      <c r="K49" s="25"/>
      <c r="L49" s="26">
        <f t="shared" si="1"/>
        <v>0</v>
      </c>
      <c r="M49" s="29">
        <f t="shared" si="2"/>
        <v>0</v>
      </c>
    </row>
    <row r="50" spans="1:13" ht="15">
      <c r="A50" s="30">
        <v>47</v>
      </c>
      <c r="B50" s="30">
        <v>1890</v>
      </c>
      <c r="C50" s="31" t="s">
        <v>36</v>
      </c>
      <c r="D50" s="25">
        <f>648251.66-177021</f>
        <v>471230.66000000003</v>
      </c>
      <c r="E50" s="25">
        <v>41549</v>
      </c>
      <c r="F50" s="25"/>
      <c r="G50" s="26">
        <f t="shared" si="0"/>
        <v>512779.66000000003</v>
      </c>
      <c r="H50" s="27"/>
      <c r="I50" s="28"/>
      <c r="J50" s="25"/>
      <c r="K50" s="25"/>
      <c r="L50" s="26">
        <f t="shared" si="1"/>
        <v>0</v>
      </c>
      <c r="M50" s="29">
        <f t="shared" si="2"/>
        <v>512779.66000000003</v>
      </c>
    </row>
    <row r="51" spans="1:13" ht="15">
      <c r="A51" s="30" t="s">
        <v>22</v>
      </c>
      <c r="B51" s="30">
        <v>1905</v>
      </c>
      <c r="C51" s="31" t="s">
        <v>23</v>
      </c>
      <c r="D51" s="25">
        <v>17041.330000000002</v>
      </c>
      <c r="E51" s="25"/>
      <c r="F51" s="25"/>
      <c r="G51" s="26">
        <f t="shared" si="0"/>
        <v>17041.330000000002</v>
      </c>
      <c r="H51" s="27"/>
      <c r="I51" s="28">
        <v>-17041.330000000002</v>
      </c>
      <c r="J51" s="25"/>
      <c r="K51" s="25"/>
      <c r="L51" s="26">
        <f t="shared" si="1"/>
        <v>-17041.330000000002</v>
      </c>
      <c r="M51" s="29">
        <f t="shared" si="2"/>
        <v>0</v>
      </c>
    </row>
    <row r="52" spans="1:13" ht="15">
      <c r="A52" s="23">
        <v>47</v>
      </c>
      <c r="B52" s="23">
        <v>1908</v>
      </c>
      <c r="C52" s="32" t="s">
        <v>37</v>
      </c>
      <c r="D52" s="25"/>
      <c r="E52" s="25"/>
      <c r="F52" s="25"/>
      <c r="G52" s="26">
        <f t="shared" si="0"/>
        <v>0</v>
      </c>
      <c r="H52" s="27"/>
      <c r="I52" s="28"/>
      <c r="J52" s="25"/>
      <c r="K52" s="25"/>
      <c r="L52" s="26">
        <f t="shared" si="1"/>
        <v>0</v>
      </c>
      <c r="M52" s="29">
        <f t="shared" si="2"/>
        <v>0</v>
      </c>
    </row>
    <row r="53" spans="1:13" ht="15">
      <c r="A53" s="23">
        <v>47</v>
      </c>
      <c r="B53" s="23">
        <v>1908</v>
      </c>
      <c r="C53" s="32" t="s">
        <v>37</v>
      </c>
      <c r="D53" s="25">
        <f>372796.47+73299.61</f>
        <v>446096.07999999996</v>
      </c>
      <c r="E53" s="25"/>
      <c r="F53" s="25"/>
      <c r="G53" s="26">
        <f t="shared" si="0"/>
        <v>446096.07999999996</v>
      </c>
      <c r="H53" s="27"/>
      <c r="I53" s="28">
        <v>-51450.02</v>
      </c>
      <c r="J53" s="25">
        <v>-14869.75</v>
      </c>
      <c r="K53" s="25"/>
      <c r="L53" s="26">
        <f t="shared" si="1"/>
        <v>-66319.76999999999</v>
      </c>
      <c r="M53" s="29">
        <f t="shared" si="2"/>
        <v>379776.30999999994</v>
      </c>
    </row>
    <row r="54" spans="1:13" ht="15">
      <c r="A54" s="23">
        <v>13</v>
      </c>
      <c r="B54" s="23">
        <v>1910</v>
      </c>
      <c r="C54" s="32" t="s">
        <v>25</v>
      </c>
      <c r="D54" s="25">
        <v>21798.12</v>
      </c>
      <c r="E54" s="25"/>
      <c r="F54" s="25"/>
      <c r="G54" s="26">
        <f t="shared" si="0"/>
        <v>21798.12</v>
      </c>
      <c r="H54" s="27"/>
      <c r="I54" s="28">
        <v>-21798.12</v>
      </c>
      <c r="J54" s="25"/>
      <c r="K54" s="25"/>
      <c r="L54" s="26">
        <f t="shared" si="1"/>
        <v>-21798.12</v>
      </c>
      <c r="M54" s="29">
        <f t="shared" si="2"/>
        <v>0</v>
      </c>
    </row>
    <row r="55" spans="1:13" ht="15">
      <c r="A55" s="23">
        <v>8</v>
      </c>
      <c r="B55" s="23">
        <v>1915</v>
      </c>
      <c r="C55" s="32" t="s">
        <v>38</v>
      </c>
      <c r="D55" s="25">
        <f>331792.16+27259.59</f>
        <v>359051.75</v>
      </c>
      <c r="E55" s="25">
        <v>7387</v>
      </c>
      <c r="F55" s="25"/>
      <c r="G55" s="26">
        <f t="shared" si="0"/>
        <v>366438.75</v>
      </c>
      <c r="H55" s="27"/>
      <c r="I55" s="28">
        <v>-325710</v>
      </c>
      <c r="J55" s="25">
        <v>-6955.73</v>
      </c>
      <c r="K55" s="25"/>
      <c r="L55" s="26">
        <f t="shared" si="1"/>
        <v>-332665.73</v>
      </c>
      <c r="M55" s="29">
        <f t="shared" si="2"/>
        <v>33773.020000000019</v>
      </c>
    </row>
    <row r="56" spans="1:13" ht="15">
      <c r="A56" s="23">
        <v>8</v>
      </c>
      <c r="B56" s="23">
        <v>1915</v>
      </c>
      <c r="C56" s="32" t="s">
        <v>39</v>
      </c>
      <c r="D56" s="25"/>
      <c r="E56" s="25"/>
      <c r="F56" s="25"/>
      <c r="G56" s="26">
        <f t="shared" si="0"/>
        <v>0</v>
      </c>
      <c r="H56" s="27"/>
      <c r="I56" s="28"/>
      <c r="J56" s="25"/>
      <c r="K56" s="25"/>
      <c r="L56" s="26">
        <f t="shared" si="1"/>
        <v>0</v>
      </c>
      <c r="M56" s="29">
        <f t="shared" si="2"/>
        <v>0</v>
      </c>
    </row>
    <row r="57" spans="1:13" ht="15">
      <c r="A57" s="23">
        <v>10</v>
      </c>
      <c r="B57" s="23">
        <v>1920</v>
      </c>
      <c r="C57" s="32" t="s">
        <v>40</v>
      </c>
      <c r="D57" s="25">
        <f>883757.31+65742.65-D58-D59</f>
        <v>540191.49000000011</v>
      </c>
      <c r="E57" s="25"/>
      <c r="F57" s="25"/>
      <c r="G57" s="26">
        <f t="shared" si="0"/>
        <v>540191.49000000011</v>
      </c>
      <c r="H57" s="27"/>
      <c r="I57" s="28">
        <f>-837859-I58-I59</f>
        <v>-540191.02</v>
      </c>
      <c r="J57" s="25">
        <f>-42634.78-J58-J59</f>
        <v>-0.47000000000116415</v>
      </c>
      <c r="K57" s="25"/>
      <c r="L57" s="26">
        <f t="shared" si="1"/>
        <v>-540191.49</v>
      </c>
      <c r="M57" s="29">
        <f t="shared" si="2"/>
        <v>0</v>
      </c>
    </row>
    <row r="58" spans="1:13" ht="25.5">
      <c r="A58" s="23">
        <v>45</v>
      </c>
      <c r="B58" s="33">
        <v>1920</v>
      </c>
      <c r="C58" s="24" t="s">
        <v>41</v>
      </c>
      <c r="D58" s="25">
        <f>27975.49+20443.36+27255</f>
        <v>75673.850000000006</v>
      </c>
      <c r="E58" s="25"/>
      <c r="F58" s="25"/>
      <c r="G58" s="26">
        <f t="shared" si="0"/>
        <v>75673.850000000006</v>
      </c>
      <c r="H58" s="27"/>
      <c r="I58" s="28">
        <v>-70222.850000000006</v>
      </c>
      <c r="J58" s="25">
        <v>-5451</v>
      </c>
      <c r="K58" s="25"/>
      <c r="L58" s="26">
        <f t="shared" si="1"/>
        <v>-75673.850000000006</v>
      </c>
      <c r="M58" s="29">
        <f t="shared" si="2"/>
        <v>0</v>
      </c>
    </row>
    <row r="59" spans="1:13" ht="25.5">
      <c r="A59" s="23">
        <v>45.1</v>
      </c>
      <c r="B59" s="33">
        <v>1920</v>
      </c>
      <c r="C59" s="24" t="s">
        <v>42</v>
      </c>
      <c r="D59" s="25">
        <f>150868.29+83089.24+33934.44+65742.65</f>
        <v>333634.62</v>
      </c>
      <c r="E59" s="25">
        <v>6310.53</v>
      </c>
      <c r="F59" s="25"/>
      <c r="G59" s="26">
        <f t="shared" si="0"/>
        <v>339945.15</v>
      </c>
      <c r="H59" s="27"/>
      <c r="I59" s="28">
        <f>-227444.13-1</f>
        <v>-227445.13</v>
      </c>
      <c r="J59" s="25">
        <f>-37184.31+1</f>
        <v>-37183.31</v>
      </c>
      <c r="K59" s="25"/>
      <c r="L59" s="26">
        <f t="shared" si="1"/>
        <v>-264628.44</v>
      </c>
      <c r="M59" s="29">
        <f t="shared" si="2"/>
        <v>75316.710000000021</v>
      </c>
    </row>
    <row r="60" spans="1:13" ht="15">
      <c r="A60" s="23">
        <v>10</v>
      </c>
      <c r="B60" s="23">
        <v>1930</v>
      </c>
      <c r="C60" s="32" t="s">
        <v>43</v>
      </c>
      <c r="D60" s="25">
        <f>2316672.74+349911.48</f>
        <v>2666584.2200000002</v>
      </c>
      <c r="E60" s="25">
        <v>226456.08</v>
      </c>
      <c r="F60" s="25">
        <v>-57351.38</v>
      </c>
      <c r="G60" s="26">
        <f t="shared" si="0"/>
        <v>2835688.9200000004</v>
      </c>
      <c r="H60" s="27"/>
      <c r="I60" s="28">
        <v>-1642018</v>
      </c>
      <c r="J60" s="25">
        <v>-214009.7</v>
      </c>
      <c r="K60" s="25">
        <v>57351.38</v>
      </c>
      <c r="L60" s="26">
        <f t="shared" si="1"/>
        <v>-1798676.32</v>
      </c>
      <c r="M60" s="29">
        <f t="shared" si="2"/>
        <v>1037012.6000000003</v>
      </c>
    </row>
    <row r="61" spans="1:13" ht="15">
      <c r="A61" s="23">
        <v>10</v>
      </c>
      <c r="B61" s="23">
        <v>1930</v>
      </c>
      <c r="C61" s="32" t="s">
        <v>43</v>
      </c>
      <c r="D61" s="25"/>
      <c r="E61" s="25">
        <v>57277.66</v>
      </c>
      <c r="F61" s="25"/>
      <c r="G61" s="26">
        <f t="shared" si="0"/>
        <v>57277.66</v>
      </c>
      <c r="H61" s="27"/>
      <c r="I61" s="28"/>
      <c r="J61" s="25"/>
      <c r="K61" s="25"/>
      <c r="L61" s="26">
        <f t="shared" si="1"/>
        <v>0</v>
      </c>
      <c r="M61" s="29">
        <f t="shared" si="2"/>
        <v>57277.66</v>
      </c>
    </row>
    <row r="62" spans="1:13" ht="15">
      <c r="A62" s="23">
        <v>8</v>
      </c>
      <c r="B62" s="23">
        <v>1935</v>
      </c>
      <c r="C62" s="32" t="s">
        <v>44</v>
      </c>
      <c r="D62" s="25">
        <v>36199.29</v>
      </c>
      <c r="E62" s="25"/>
      <c r="F62" s="25"/>
      <c r="G62" s="26">
        <f t="shared" si="0"/>
        <v>36199.29</v>
      </c>
      <c r="H62" s="27"/>
      <c r="I62" s="28">
        <v>-36199.29</v>
      </c>
      <c r="J62" s="25"/>
      <c r="K62" s="25"/>
      <c r="L62" s="26">
        <f t="shared" si="1"/>
        <v>-36199.29</v>
      </c>
      <c r="M62" s="29">
        <f t="shared" si="2"/>
        <v>0</v>
      </c>
    </row>
    <row r="63" spans="1:13" ht="15">
      <c r="A63" s="23">
        <v>8</v>
      </c>
      <c r="B63" s="23">
        <v>1940</v>
      </c>
      <c r="C63" s="32" t="s">
        <v>45</v>
      </c>
      <c r="D63" s="25">
        <f>696643.63+44808.59</f>
        <v>741452.22</v>
      </c>
      <c r="E63" s="25">
        <v>15133.51</v>
      </c>
      <c r="F63" s="25"/>
      <c r="G63" s="26">
        <f t="shared" si="0"/>
        <v>756585.73</v>
      </c>
      <c r="H63" s="27"/>
      <c r="I63" s="28">
        <v>-577819</v>
      </c>
      <c r="J63" s="25">
        <v>-27611.13</v>
      </c>
      <c r="K63" s="25"/>
      <c r="L63" s="26">
        <f t="shared" si="1"/>
        <v>-605430.13</v>
      </c>
      <c r="M63" s="29">
        <f t="shared" si="2"/>
        <v>151155.59999999998</v>
      </c>
    </row>
    <row r="64" spans="1:13" ht="15">
      <c r="A64" s="23">
        <v>8</v>
      </c>
      <c r="B64" s="23">
        <v>1945</v>
      </c>
      <c r="C64" s="32" t="s">
        <v>46</v>
      </c>
      <c r="D64" s="25">
        <v>39169.78</v>
      </c>
      <c r="E64" s="25"/>
      <c r="F64" s="25"/>
      <c r="G64" s="26">
        <f t="shared" si="0"/>
        <v>39169.78</v>
      </c>
      <c r="H64" s="27"/>
      <c r="I64" s="28">
        <v>-14504.85</v>
      </c>
      <c r="J64" s="25">
        <v>-5101.24</v>
      </c>
      <c r="K64" s="25"/>
      <c r="L64" s="26">
        <f t="shared" si="1"/>
        <v>-19606.09</v>
      </c>
      <c r="M64" s="29">
        <f t="shared" si="2"/>
        <v>19563.689999999999</v>
      </c>
    </row>
    <row r="65" spans="1:13" ht="15">
      <c r="A65" s="23">
        <v>8</v>
      </c>
      <c r="B65" s="23">
        <v>1950</v>
      </c>
      <c r="C65" s="32" t="s">
        <v>47</v>
      </c>
      <c r="D65" s="25"/>
      <c r="E65" s="25"/>
      <c r="F65" s="25"/>
      <c r="G65" s="26">
        <f t="shared" si="0"/>
        <v>0</v>
      </c>
      <c r="H65" s="27"/>
      <c r="I65" s="34"/>
      <c r="J65" s="25"/>
      <c r="K65" s="25"/>
      <c r="L65" s="26">
        <f t="shared" si="1"/>
        <v>0</v>
      </c>
      <c r="M65" s="29">
        <f t="shared" si="2"/>
        <v>0</v>
      </c>
    </row>
    <row r="66" spans="1:13" ht="15">
      <c r="A66" s="23">
        <v>8</v>
      </c>
      <c r="B66" s="23">
        <v>1955</v>
      </c>
      <c r="C66" s="32" t="s">
        <v>48</v>
      </c>
      <c r="D66" s="25">
        <v>106527.86</v>
      </c>
      <c r="E66" s="25"/>
      <c r="F66" s="25"/>
      <c r="G66" s="26">
        <f t="shared" si="0"/>
        <v>106527.86</v>
      </c>
      <c r="H66" s="27"/>
      <c r="I66" s="28">
        <v>-98317</v>
      </c>
      <c r="J66" s="25">
        <v>-5144.21</v>
      </c>
      <c r="K66" s="25"/>
      <c r="L66" s="26">
        <f t="shared" si="1"/>
        <v>-103461.21</v>
      </c>
      <c r="M66" s="29">
        <f t="shared" si="2"/>
        <v>3066.6499999999942</v>
      </c>
    </row>
    <row r="67" spans="1:13" ht="15">
      <c r="A67" s="35">
        <v>8</v>
      </c>
      <c r="B67" s="35">
        <v>1955</v>
      </c>
      <c r="C67" s="36" t="s">
        <v>49</v>
      </c>
      <c r="D67" s="25"/>
      <c r="E67" s="25"/>
      <c r="F67" s="25"/>
      <c r="G67" s="26">
        <f t="shared" si="0"/>
        <v>0</v>
      </c>
      <c r="H67" s="27"/>
      <c r="I67" s="28"/>
      <c r="J67" s="25"/>
      <c r="K67" s="25"/>
      <c r="L67" s="26">
        <f t="shared" si="1"/>
        <v>0</v>
      </c>
      <c r="M67" s="29">
        <f t="shared" si="2"/>
        <v>0</v>
      </c>
    </row>
    <row r="68" spans="1:13" ht="15">
      <c r="A68" s="33">
        <v>8</v>
      </c>
      <c r="B68" s="33">
        <v>1960</v>
      </c>
      <c r="C68" s="24" t="s">
        <v>50</v>
      </c>
      <c r="D68" s="25">
        <v>7842.42</v>
      </c>
      <c r="E68" s="25"/>
      <c r="F68" s="25"/>
      <c r="G68" s="26">
        <f t="shared" si="0"/>
        <v>7842.42</v>
      </c>
      <c r="H68" s="27"/>
      <c r="I68" s="28">
        <v>-1568</v>
      </c>
      <c r="J68" s="25">
        <v>-784.74</v>
      </c>
      <c r="K68" s="25"/>
      <c r="L68" s="26">
        <f t="shared" si="1"/>
        <v>-2352.7399999999998</v>
      </c>
      <c r="M68" s="29">
        <f t="shared" si="2"/>
        <v>5489.68</v>
      </c>
    </row>
    <row r="69" spans="1:13" ht="25.5">
      <c r="A69" s="1">
        <v>47</v>
      </c>
      <c r="B69" s="33">
        <v>1970</v>
      </c>
      <c r="C69" s="32" t="s">
        <v>51</v>
      </c>
      <c r="D69" s="25">
        <v>245119.26</v>
      </c>
      <c r="E69" s="25"/>
      <c r="F69" s="25"/>
      <c r="G69" s="26">
        <f t="shared" si="0"/>
        <v>245119.26</v>
      </c>
      <c r="H69" s="27"/>
      <c r="I69" s="28">
        <v>-103136.46</v>
      </c>
      <c r="J69" s="25">
        <v>-24511.84</v>
      </c>
      <c r="K69" s="25"/>
      <c r="L69" s="26">
        <f t="shared" si="1"/>
        <v>-127648.3</v>
      </c>
      <c r="M69" s="29">
        <f t="shared" si="2"/>
        <v>117470.96</v>
      </c>
    </row>
    <row r="70" spans="1:13" ht="25.5">
      <c r="A70" s="23">
        <v>47</v>
      </c>
      <c r="B70" s="23">
        <v>1975</v>
      </c>
      <c r="C70" s="32" t="s">
        <v>52</v>
      </c>
      <c r="D70" s="25"/>
      <c r="E70" s="25"/>
      <c r="F70" s="25"/>
      <c r="G70" s="26">
        <f t="shared" si="0"/>
        <v>0</v>
      </c>
      <c r="H70" s="27"/>
      <c r="I70" s="28"/>
      <c r="J70" s="25"/>
      <c r="K70" s="25"/>
      <c r="L70" s="26">
        <f t="shared" si="1"/>
        <v>0</v>
      </c>
      <c r="M70" s="29">
        <f t="shared" si="2"/>
        <v>0</v>
      </c>
    </row>
    <row r="71" spans="1:13" ht="15">
      <c r="A71" s="23">
        <v>47</v>
      </c>
      <c r="B71" s="23">
        <v>1980</v>
      </c>
      <c r="C71" s="32" t="s">
        <v>53</v>
      </c>
      <c r="D71" s="25">
        <f>257005.57+28656.21</f>
        <v>285661.78000000003</v>
      </c>
      <c r="E71" s="25">
        <v>30420.29</v>
      </c>
      <c r="F71" s="25"/>
      <c r="G71" s="26">
        <f t="shared" si="0"/>
        <v>316082.07</v>
      </c>
      <c r="H71" s="27"/>
      <c r="I71" s="28">
        <v>-157394.72</v>
      </c>
      <c r="J71" s="25">
        <v>-30087.35</v>
      </c>
      <c r="K71" s="25"/>
      <c r="L71" s="26">
        <f t="shared" si="1"/>
        <v>-187482.07</v>
      </c>
      <c r="M71" s="29">
        <f t="shared" si="2"/>
        <v>128600</v>
      </c>
    </row>
    <row r="72" spans="1:13" ht="15">
      <c r="A72" s="23">
        <v>47</v>
      </c>
      <c r="B72" s="23">
        <v>1985</v>
      </c>
      <c r="C72" s="32" t="s">
        <v>54</v>
      </c>
      <c r="D72" s="25"/>
      <c r="E72" s="25"/>
      <c r="F72" s="25"/>
      <c r="G72" s="26">
        <f t="shared" si="0"/>
        <v>0</v>
      </c>
      <c r="H72" s="27"/>
      <c r="I72" s="28"/>
      <c r="J72" s="25"/>
      <c r="K72" s="25"/>
      <c r="L72" s="26">
        <f t="shared" si="1"/>
        <v>0</v>
      </c>
      <c r="M72" s="29">
        <f t="shared" si="2"/>
        <v>0</v>
      </c>
    </row>
    <row r="73" spans="1:13" ht="15">
      <c r="A73" s="1">
        <v>47</v>
      </c>
      <c r="B73" s="23">
        <v>1990</v>
      </c>
      <c r="C73" s="37" t="s">
        <v>55</v>
      </c>
      <c r="D73" s="25"/>
      <c r="E73" s="25"/>
      <c r="F73" s="25"/>
      <c r="G73" s="26">
        <f t="shared" si="0"/>
        <v>0</v>
      </c>
      <c r="H73" s="27"/>
      <c r="I73" s="28"/>
      <c r="J73" s="25"/>
      <c r="K73" s="25"/>
      <c r="L73" s="26">
        <f t="shared" si="1"/>
        <v>0</v>
      </c>
      <c r="M73" s="29">
        <f t="shared" si="2"/>
        <v>0</v>
      </c>
    </row>
    <row r="74" spans="1:13" ht="15">
      <c r="A74" s="23">
        <v>47</v>
      </c>
      <c r="B74" s="23">
        <v>1995</v>
      </c>
      <c r="C74" s="32" t="s">
        <v>56</v>
      </c>
      <c r="D74" s="25">
        <f>-3578326.2-246205.55</f>
        <v>-3824531.75</v>
      </c>
      <c r="E74" s="25">
        <v>-474049.44</v>
      </c>
      <c r="F74" s="25"/>
      <c r="G74" s="26">
        <f t="shared" si="0"/>
        <v>-4298581.1900000004</v>
      </c>
      <c r="H74" s="27"/>
      <c r="I74" s="28">
        <v>779896</v>
      </c>
      <c r="J74" s="25">
        <v>162462.34</v>
      </c>
      <c r="K74" s="25"/>
      <c r="L74" s="26">
        <f t="shared" si="1"/>
        <v>942358.34</v>
      </c>
      <c r="M74" s="29">
        <f t="shared" si="2"/>
        <v>-3356222.8500000006</v>
      </c>
    </row>
    <row r="75" spans="1:13" ht="15">
      <c r="A75" s="38"/>
      <c r="B75" s="38">
        <v>2075</v>
      </c>
      <c r="C75" s="39" t="s">
        <v>175</v>
      </c>
      <c r="D75" s="25"/>
      <c r="E75" s="25">
        <v>44950.8</v>
      </c>
      <c r="F75" s="25"/>
      <c r="G75" s="26">
        <f t="shared" si="0"/>
        <v>44950.8</v>
      </c>
      <c r="I75" s="25"/>
      <c r="J75" s="25"/>
      <c r="K75" s="25"/>
      <c r="L75" s="26">
        <f t="shared" si="1"/>
        <v>0</v>
      </c>
      <c r="M75" s="29">
        <f t="shared" si="2"/>
        <v>44950.8</v>
      </c>
    </row>
    <row r="76" spans="1:13" ht="15">
      <c r="A76" s="38"/>
      <c r="B76" s="38"/>
      <c r="C76" s="39"/>
      <c r="D76" s="25"/>
      <c r="E76" s="25"/>
      <c r="F76" s="25"/>
      <c r="G76" s="26">
        <f t="shared" si="0"/>
        <v>0</v>
      </c>
      <c r="I76" s="25"/>
      <c r="J76" s="25"/>
      <c r="K76" s="25"/>
      <c r="L76" s="26">
        <f t="shared" ref="L76" si="19">I76+J76+K76</f>
        <v>0</v>
      </c>
      <c r="M76" s="29">
        <f t="shared" ref="M76" si="20">G76+L76</f>
        <v>0</v>
      </c>
    </row>
    <row r="77" spans="1:13" ht="15">
      <c r="A77" s="38"/>
      <c r="B77" s="38"/>
      <c r="C77" s="39"/>
      <c r="D77" s="40"/>
      <c r="E77" s="40"/>
      <c r="F77" s="40"/>
      <c r="G77" s="26">
        <f t="shared" si="0"/>
        <v>0</v>
      </c>
      <c r="I77" s="40"/>
      <c r="J77" s="40"/>
      <c r="K77" s="40"/>
      <c r="L77" s="26">
        <f t="shared" si="1"/>
        <v>0</v>
      </c>
      <c r="M77" s="29">
        <f t="shared" si="2"/>
        <v>0</v>
      </c>
    </row>
    <row r="78" spans="1:13">
      <c r="A78" s="38"/>
      <c r="B78" s="38"/>
      <c r="C78" s="41" t="s">
        <v>58</v>
      </c>
      <c r="D78" s="42">
        <f>SUM(D16:D77)</f>
        <v>73366238.090000004</v>
      </c>
      <c r="E78" s="42">
        <f t="shared" ref="E78:G78" si="21">SUM(E16:E77)</f>
        <v>3631704.6799999997</v>
      </c>
      <c r="F78" s="42">
        <f t="shared" si="21"/>
        <v>-57351.38</v>
      </c>
      <c r="G78" s="42">
        <f t="shared" si="21"/>
        <v>76940591.390000001</v>
      </c>
      <c r="H78" s="42"/>
      <c r="I78" s="42">
        <f>SUM(I16:I77)</f>
        <v>-41215067.940000005</v>
      </c>
      <c r="J78" s="42">
        <f t="shared" ref="J78:M78" si="22">SUM(J16:J77)</f>
        <v>-2785907.5600000005</v>
      </c>
      <c r="K78" s="42">
        <f t="shared" si="22"/>
        <v>57351.38</v>
      </c>
      <c r="L78" s="42">
        <f t="shared" si="22"/>
        <v>-43943624.119999997</v>
      </c>
      <c r="M78" s="42">
        <f t="shared" si="22"/>
        <v>32996967.27</v>
      </c>
    </row>
    <row r="79" spans="1:13" ht="37.5">
      <c r="A79" s="38"/>
      <c r="B79" s="38"/>
      <c r="C79" s="43" t="s">
        <v>59</v>
      </c>
      <c r="D79" s="40"/>
      <c r="E79" s="40"/>
      <c r="F79" s="40"/>
      <c r="G79" s="26">
        <f t="shared" ref="G79:G80" si="23">D79+E79+F79</f>
        <v>0</v>
      </c>
      <c r="I79" s="40"/>
      <c r="J79" s="40"/>
      <c r="K79" s="40"/>
      <c r="L79" s="26">
        <f t="shared" ref="L79:L80" si="24">I79+J79+K79</f>
        <v>0</v>
      </c>
      <c r="M79" s="29">
        <f t="shared" ref="M79:M80" si="25">G79+L79</f>
        <v>0</v>
      </c>
    </row>
    <row r="80" spans="1:13" ht="25.5">
      <c r="A80" s="38"/>
      <c r="B80" s="38"/>
      <c r="C80" s="44" t="s">
        <v>60</v>
      </c>
      <c r="D80" s="40"/>
      <c r="E80" s="142">
        <f>-E18-E22-E75</f>
        <v>-924402.58000000007</v>
      </c>
      <c r="F80" s="40"/>
      <c r="G80" s="26">
        <f t="shared" si="23"/>
        <v>-924402.58000000007</v>
      </c>
      <c r="I80" s="40"/>
      <c r="J80" s="142">
        <f>-J18-J22-J75</f>
        <v>0</v>
      </c>
      <c r="K80" s="40"/>
      <c r="L80" s="26">
        <f t="shared" si="24"/>
        <v>0</v>
      </c>
      <c r="M80" s="29">
        <f t="shared" si="25"/>
        <v>-924402.58000000007</v>
      </c>
    </row>
    <row r="81" spans="1:14">
      <c r="A81" s="38"/>
      <c r="B81" s="38"/>
      <c r="C81" s="41" t="s">
        <v>61</v>
      </c>
      <c r="D81" s="42">
        <f>SUM(D78:D80)</f>
        <v>73366238.090000004</v>
      </c>
      <c r="E81" s="42">
        <f t="shared" ref="E81:G81" si="26">SUM(E78:E80)</f>
        <v>2707302.0999999996</v>
      </c>
      <c r="F81" s="42">
        <f t="shared" si="26"/>
        <v>-57351.38</v>
      </c>
      <c r="G81" s="42">
        <f t="shared" si="26"/>
        <v>76016188.810000002</v>
      </c>
      <c r="H81" s="42"/>
      <c r="I81" s="42">
        <f t="shared" ref="I81:M81" si="27">SUM(I78:I80)</f>
        <v>-41215067.940000005</v>
      </c>
      <c r="J81" s="42">
        <f t="shared" si="27"/>
        <v>-2785907.5600000005</v>
      </c>
      <c r="K81" s="42">
        <f t="shared" si="27"/>
        <v>57351.38</v>
      </c>
      <c r="L81" s="42">
        <f t="shared" si="27"/>
        <v>-43943624.119999997</v>
      </c>
      <c r="M81" s="42">
        <f t="shared" si="27"/>
        <v>32072564.689999998</v>
      </c>
    </row>
    <row r="83" spans="1:14">
      <c r="I83" s="45" t="s">
        <v>62</v>
      </c>
      <c r="J83" s="46"/>
    </row>
    <row r="84" spans="1:14" ht="15">
      <c r="A84" s="38">
        <v>10</v>
      </c>
      <c r="B84" s="38"/>
      <c r="C84" s="39" t="s">
        <v>63</v>
      </c>
      <c r="I84" s="46" t="s">
        <v>63</v>
      </c>
      <c r="J84" s="46"/>
      <c r="K84" s="47"/>
    </row>
    <row r="85" spans="1:14" ht="15">
      <c r="A85" s="38">
        <v>8</v>
      </c>
      <c r="B85" s="38"/>
      <c r="C85" s="39" t="s">
        <v>44</v>
      </c>
      <c r="I85" s="46" t="s">
        <v>44</v>
      </c>
      <c r="J85" s="46"/>
      <c r="K85" s="48"/>
    </row>
    <row r="86" spans="1:14" ht="15">
      <c r="I86" s="49" t="s">
        <v>64</v>
      </c>
      <c r="K86" s="50">
        <f>J81-K84-K85</f>
        <v>-2785907.5600000005</v>
      </c>
    </row>
    <row r="87" spans="1:14">
      <c r="N87" s="54"/>
    </row>
    <row r="88" spans="1:14">
      <c r="A88" s="51" t="s">
        <v>65</v>
      </c>
      <c r="N88" s="54"/>
    </row>
    <row r="89" spans="1:14" outlineLevel="1"/>
    <row r="90" spans="1:14" outlineLevel="1">
      <c r="A90" s="1">
        <v>1</v>
      </c>
      <c r="B90" s="217" t="s">
        <v>66</v>
      </c>
      <c r="C90" s="217"/>
      <c r="D90" s="217"/>
      <c r="E90" s="217"/>
      <c r="F90" s="217"/>
      <c r="G90" s="217"/>
      <c r="H90" s="217"/>
      <c r="I90" s="217"/>
      <c r="J90" s="217"/>
      <c r="K90" s="217"/>
      <c r="L90" s="217"/>
      <c r="M90" s="217"/>
    </row>
    <row r="91" spans="1:14" outlineLevel="1">
      <c r="B91" s="217"/>
      <c r="C91" s="217"/>
      <c r="D91" s="217"/>
      <c r="E91" s="217"/>
      <c r="F91" s="217"/>
      <c r="G91" s="217"/>
      <c r="H91" s="217"/>
      <c r="I91" s="217"/>
      <c r="J91" s="217"/>
      <c r="K91" s="217"/>
      <c r="L91" s="217"/>
      <c r="M91" s="217"/>
    </row>
    <row r="92" spans="1:14" ht="12.75" customHeight="1" outlineLevel="1"/>
    <row r="93" spans="1:14" outlineLevel="1">
      <c r="A93" s="1">
        <v>2</v>
      </c>
      <c r="B93" s="218" t="s">
        <v>67</v>
      </c>
      <c r="C93" s="218"/>
      <c r="D93" s="218"/>
      <c r="E93" s="218"/>
      <c r="F93" s="218"/>
      <c r="G93" s="218"/>
      <c r="H93" s="218"/>
      <c r="I93" s="218"/>
      <c r="J93" s="218"/>
      <c r="K93" s="218"/>
      <c r="L93" s="218"/>
      <c r="M93" s="218"/>
    </row>
    <row r="94" spans="1:14" outlineLevel="1">
      <c r="B94" s="218"/>
      <c r="C94" s="218"/>
      <c r="D94" s="218"/>
      <c r="E94" s="218"/>
      <c r="F94" s="218"/>
      <c r="G94" s="218"/>
      <c r="H94" s="218"/>
      <c r="I94" s="218"/>
      <c r="J94" s="218"/>
      <c r="K94" s="218"/>
      <c r="L94" s="218"/>
      <c r="M94" s="218"/>
    </row>
    <row r="95" spans="1:14" outlineLevel="1"/>
    <row r="96" spans="1:14" ht="15" customHeight="1" outlineLevel="1">
      <c r="A96" s="1">
        <v>3</v>
      </c>
      <c r="B96" s="219" t="s">
        <v>68</v>
      </c>
      <c r="C96" s="219"/>
      <c r="D96" s="219"/>
      <c r="E96" s="219"/>
      <c r="F96" s="219"/>
      <c r="G96" s="219"/>
      <c r="H96" s="219"/>
      <c r="I96" s="219"/>
      <c r="J96" s="219"/>
      <c r="K96" s="219"/>
      <c r="L96" s="219"/>
      <c r="M96" s="219"/>
    </row>
    <row r="97" spans="1:13" outlineLevel="1"/>
    <row r="98" spans="1:13" outlineLevel="1">
      <c r="A98" s="1">
        <v>4</v>
      </c>
      <c r="B98" s="53" t="s">
        <v>69</v>
      </c>
      <c r="C98" s="9"/>
    </row>
    <row r="100" spans="1:13" ht="7.5" customHeight="1"/>
    <row r="101" spans="1:13" ht="6.75" customHeight="1"/>
    <row r="102" spans="1:13" ht="18">
      <c r="A102" s="216" t="s">
        <v>6</v>
      </c>
      <c r="B102" s="216"/>
      <c r="C102" s="216"/>
      <c r="D102" s="216"/>
      <c r="E102" s="216"/>
      <c r="F102" s="216"/>
      <c r="G102" s="216"/>
      <c r="H102" s="216"/>
      <c r="I102" s="216"/>
      <c r="J102" s="216"/>
      <c r="K102" s="216"/>
      <c r="L102" s="216"/>
      <c r="M102" s="216"/>
    </row>
    <row r="103" spans="1:13" ht="18">
      <c r="A103" s="216" t="s">
        <v>7</v>
      </c>
      <c r="B103" s="216"/>
      <c r="C103" s="216"/>
      <c r="D103" s="216"/>
      <c r="E103" s="216"/>
      <c r="F103" s="216"/>
      <c r="G103" s="216"/>
      <c r="H103" s="216"/>
      <c r="I103" s="216"/>
      <c r="J103" s="216"/>
      <c r="K103" s="216"/>
      <c r="L103" s="216"/>
      <c r="M103" s="216"/>
    </row>
    <row r="105" spans="1:13" ht="15">
      <c r="C105" s="9"/>
      <c r="E105" s="10" t="s">
        <v>8</v>
      </c>
      <c r="F105" s="11">
        <v>2011</v>
      </c>
      <c r="G105" s="12"/>
    </row>
    <row r="107" spans="1:13">
      <c r="D107" s="213" t="s">
        <v>9</v>
      </c>
      <c r="E107" s="214"/>
      <c r="F107" s="214"/>
      <c r="G107" s="215"/>
      <c r="I107" s="13"/>
      <c r="J107" s="14" t="s">
        <v>10</v>
      </c>
      <c r="K107" s="14"/>
      <c r="L107" s="15"/>
      <c r="M107" s="3"/>
    </row>
    <row r="108" spans="1:13" ht="25.5">
      <c r="A108" s="16" t="s">
        <v>11</v>
      </c>
      <c r="B108" s="17" t="s">
        <v>12</v>
      </c>
      <c r="C108" s="18" t="s">
        <v>13</v>
      </c>
      <c r="D108" s="16" t="s">
        <v>14</v>
      </c>
      <c r="E108" s="17" t="s">
        <v>15</v>
      </c>
      <c r="F108" s="17" t="s">
        <v>16</v>
      </c>
      <c r="G108" s="16" t="s">
        <v>17</v>
      </c>
      <c r="H108" s="19"/>
      <c r="I108" s="20" t="s">
        <v>14</v>
      </c>
      <c r="J108" s="21" t="s">
        <v>15</v>
      </c>
      <c r="K108" s="21" t="s">
        <v>16</v>
      </c>
      <c r="L108" s="22" t="s">
        <v>17</v>
      </c>
      <c r="M108" s="16" t="s">
        <v>18</v>
      </c>
    </row>
    <row r="109" spans="1:13" ht="25.5">
      <c r="A109" s="23">
        <v>12</v>
      </c>
      <c r="B109" s="23">
        <v>1611</v>
      </c>
      <c r="C109" s="24" t="s">
        <v>19</v>
      </c>
      <c r="D109" s="25">
        <f t="shared" ref="D109:D122" si="28">G16</f>
        <v>517203.83</v>
      </c>
      <c r="E109" s="25">
        <v>36588.44</v>
      </c>
      <c r="F109" s="25"/>
      <c r="G109" s="26">
        <f>D109+E109+F109</f>
        <v>553792.27</v>
      </c>
      <c r="H109" s="27"/>
      <c r="I109" s="28">
        <f t="shared" ref="I109:I122" si="29">L16</f>
        <v>-452637.51</v>
      </c>
      <c r="J109" s="25">
        <v>-23565.37</v>
      </c>
      <c r="K109" s="25"/>
      <c r="L109" s="26">
        <f>I109+J109+K109</f>
        <v>-476202.88</v>
      </c>
      <c r="M109" s="29">
        <f>G109+L109</f>
        <v>77589.390000000014</v>
      </c>
    </row>
    <row r="110" spans="1:13" ht="25.5">
      <c r="A110" s="23" t="s">
        <v>20</v>
      </c>
      <c r="B110" s="23">
        <v>1612</v>
      </c>
      <c r="C110" s="24" t="s">
        <v>21</v>
      </c>
      <c r="D110" s="25">
        <f t="shared" si="28"/>
        <v>0</v>
      </c>
      <c r="E110" s="25"/>
      <c r="F110" s="25"/>
      <c r="G110" s="26">
        <f t="shared" ref="G110:G170" si="30">D110+E110+F110</f>
        <v>0</v>
      </c>
      <c r="H110" s="27"/>
      <c r="I110" s="28">
        <f t="shared" si="29"/>
        <v>0</v>
      </c>
      <c r="J110" s="25"/>
      <c r="K110" s="25"/>
      <c r="L110" s="26">
        <f t="shared" ref="L110:L170" si="31">I110+J110+K110</f>
        <v>0</v>
      </c>
      <c r="M110" s="29">
        <f t="shared" ref="M110:M170" si="32">G110+L110</f>
        <v>0</v>
      </c>
    </row>
    <row r="111" spans="1:13" ht="15">
      <c r="A111" s="30" t="s">
        <v>22</v>
      </c>
      <c r="B111" s="30">
        <v>1805</v>
      </c>
      <c r="C111" s="31" t="s">
        <v>23</v>
      </c>
      <c r="D111" s="25">
        <f t="shared" si="28"/>
        <v>1217818.6800000002</v>
      </c>
      <c r="E111" s="25">
        <v>30602.47</v>
      </c>
      <c r="F111" s="25">
        <v>-8787</v>
      </c>
      <c r="G111" s="26">
        <f t="shared" si="30"/>
        <v>1239634.1500000001</v>
      </c>
      <c r="H111" s="27"/>
      <c r="I111" s="28">
        <f t="shared" si="29"/>
        <v>0</v>
      </c>
      <c r="J111" s="25"/>
      <c r="K111" s="25"/>
      <c r="L111" s="26">
        <f t="shared" si="31"/>
        <v>0</v>
      </c>
      <c r="M111" s="29">
        <f t="shared" si="32"/>
        <v>1239634.1500000001</v>
      </c>
    </row>
    <row r="112" spans="1:13" ht="15">
      <c r="A112" s="23">
        <v>47</v>
      </c>
      <c r="B112" s="23">
        <v>1808</v>
      </c>
      <c r="C112" s="32" t="s">
        <v>24</v>
      </c>
      <c r="D112" s="25">
        <f t="shared" si="28"/>
        <v>1598122.15</v>
      </c>
      <c r="E112" s="25"/>
      <c r="F112" s="25"/>
      <c r="G112" s="26">
        <f t="shared" si="30"/>
        <v>1598122.15</v>
      </c>
      <c r="H112" s="27"/>
      <c r="I112" s="28">
        <f t="shared" si="29"/>
        <v>-955860.91</v>
      </c>
      <c r="J112" s="25">
        <v>-30055.88</v>
      </c>
      <c r="K112" s="25"/>
      <c r="L112" s="26">
        <f t="shared" si="31"/>
        <v>-985916.79</v>
      </c>
      <c r="M112" s="29">
        <f t="shared" si="32"/>
        <v>612205.35999999987</v>
      </c>
    </row>
    <row r="113" spans="1:13" ht="15">
      <c r="A113" s="23">
        <v>47</v>
      </c>
      <c r="B113" s="23">
        <v>1808</v>
      </c>
      <c r="C113" s="32" t="s">
        <v>24</v>
      </c>
      <c r="D113" s="25">
        <f t="shared" si="28"/>
        <v>98383.75</v>
      </c>
      <c r="E113" s="25"/>
      <c r="F113" s="25">
        <v>-17303.490000000002</v>
      </c>
      <c r="G113" s="26">
        <f t="shared" si="30"/>
        <v>81080.259999999995</v>
      </c>
      <c r="H113" s="27"/>
      <c r="I113" s="28">
        <f t="shared" si="29"/>
        <v>-66823.83</v>
      </c>
      <c r="J113" s="25">
        <v>-2702.68</v>
      </c>
      <c r="K113" s="25">
        <v>11072</v>
      </c>
      <c r="L113" s="26">
        <f t="shared" si="31"/>
        <v>-58454.509999999995</v>
      </c>
      <c r="M113" s="29">
        <f t="shared" si="32"/>
        <v>22625.75</v>
      </c>
    </row>
    <row r="114" spans="1:13" ht="15">
      <c r="A114" s="23">
        <v>13</v>
      </c>
      <c r="B114" s="23">
        <v>1810</v>
      </c>
      <c r="C114" s="32" t="s">
        <v>25</v>
      </c>
      <c r="D114" s="25">
        <f t="shared" si="28"/>
        <v>0</v>
      </c>
      <c r="E114" s="25"/>
      <c r="F114" s="25"/>
      <c r="G114" s="26">
        <f t="shared" si="30"/>
        <v>0</v>
      </c>
      <c r="H114" s="27"/>
      <c r="I114" s="28">
        <f t="shared" si="29"/>
        <v>0</v>
      </c>
      <c r="J114" s="25"/>
      <c r="K114" s="25"/>
      <c r="L114" s="26">
        <f t="shared" si="31"/>
        <v>0</v>
      </c>
      <c r="M114" s="29">
        <f t="shared" si="32"/>
        <v>0</v>
      </c>
    </row>
    <row r="115" spans="1:13" ht="15">
      <c r="A115" s="23">
        <v>47</v>
      </c>
      <c r="B115" s="23">
        <v>1815</v>
      </c>
      <c r="C115" s="32" t="s">
        <v>26</v>
      </c>
      <c r="D115" s="25">
        <f t="shared" si="28"/>
        <v>957.48</v>
      </c>
      <c r="E115" s="25">
        <v>282127.57</v>
      </c>
      <c r="F115" s="25"/>
      <c r="G115" s="26">
        <f t="shared" si="30"/>
        <v>283085.05</v>
      </c>
      <c r="H115" s="27"/>
      <c r="I115" s="28">
        <f t="shared" si="29"/>
        <v>0</v>
      </c>
      <c r="J115" s="25"/>
      <c r="K115" s="25"/>
      <c r="L115" s="26">
        <f t="shared" si="31"/>
        <v>0</v>
      </c>
      <c r="M115" s="29">
        <f t="shared" si="32"/>
        <v>283085.05</v>
      </c>
    </row>
    <row r="116" spans="1:13" ht="15">
      <c r="A116" s="23">
        <v>47</v>
      </c>
      <c r="B116" s="23">
        <v>1815</v>
      </c>
      <c r="C116" s="32" t="s">
        <v>26</v>
      </c>
      <c r="D116" s="25">
        <f t="shared" si="28"/>
        <v>0</v>
      </c>
      <c r="E116" s="25"/>
      <c r="F116" s="25"/>
      <c r="G116" s="26">
        <f t="shared" si="30"/>
        <v>0</v>
      </c>
      <c r="H116" s="27"/>
      <c r="I116" s="28">
        <f t="shared" si="29"/>
        <v>0</v>
      </c>
      <c r="J116" s="25"/>
      <c r="K116" s="25"/>
      <c r="L116" s="26">
        <f t="shared" si="31"/>
        <v>0</v>
      </c>
      <c r="M116" s="29">
        <f t="shared" si="32"/>
        <v>0</v>
      </c>
    </row>
    <row r="117" spans="1:13" ht="15">
      <c r="A117" s="23">
        <v>47</v>
      </c>
      <c r="B117" s="23">
        <v>1815</v>
      </c>
      <c r="C117" s="32" t="s">
        <v>26</v>
      </c>
      <c r="D117" s="25">
        <f t="shared" si="28"/>
        <v>0</v>
      </c>
      <c r="E117" s="25"/>
      <c r="F117" s="25"/>
      <c r="G117" s="26">
        <f t="shared" si="30"/>
        <v>0</v>
      </c>
      <c r="H117" s="27"/>
      <c r="I117" s="28">
        <f t="shared" si="29"/>
        <v>0</v>
      </c>
      <c r="J117" s="25"/>
      <c r="K117" s="25"/>
      <c r="L117" s="26">
        <f t="shared" si="31"/>
        <v>0</v>
      </c>
      <c r="M117" s="29">
        <f t="shared" si="32"/>
        <v>0</v>
      </c>
    </row>
    <row r="118" spans="1:13" ht="15">
      <c r="A118" s="23">
        <v>47</v>
      </c>
      <c r="B118" s="23">
        <v>1820</v>
      </c>
      <c r="C118" s="24" t="s">
        <v>27</v>
      </c>
      <c r="D118" s="25">
        <f t="shared" si="28"/>
        <v>1745895.87</v>
      </c>
      <c r="E118" s="25"/>
      <c r="F118" s="25"/>
      <c r="G118" s="26">
        <f t="shared" si="30"/>
        <v>1745895.87</v>
      </c>
      <c r="H118" s="27"/>
      <c r="I118" s="28">
        <f t="shared" si="29"/>
        <v>-1366089.26</v>
      </c>
      <c r="J118" s="25">
        <v>-40423.089999999997</v>
      </c>
      <c r="K118" s="25"/>
      <c r="L118" s="26">
        <f t="shared" si="31"/>
        <v>-1406512.35</v>
      </c>
      <c r="M118" s="29">
        <f t="shared" si="32"/>
        <v>339383.52</v>
      </c>
    </row>
    <row r="119" spans="1:13" ht="15">
      <c r="A119" s="23">
        <v>47</v>
      </c>
      <c r="B119" s="23">
        <v>1825</v>
      </c>
      <c r="C119" s="32" t="s">
        <v>28</v>
      </c>
      <c r="D119" s="25">
        <f t="shared" si="28"/>
        <v>0</v>
      </c>
      <c r="E119" s="25"/>
      <c r="F119" s="25"/>
      <c r="G119" s="26">
        <f t="shared" si="30"/>
        <v>0</v>
      </c>
      <c r="H119" s="27"/>
      <c r="I119" s="28">
        <f t="shared" si="29"/>
        <v>0</v>
      </c>
      <c r="J119" s="25"/>
      <c r="K119" s="25"/>
      <c r="L119" s="26">
        <f t="shared" si="31"/>
        <v>0</v>
      </c>
      <c r="M119" s="29">
        <f t="shared" si="32"/>
        <v>0</v>
      </c>
    </row>
    <row r="120" spans="1:13" ht="15">
      <c r="A120" s="23">
        <v>47</v>
      </c>
      <c r="B120" s="23">
        <v>1830</v>
      </c>
      <c r="C120" s="32" t="s">
        <v>29</v>
      </c>
      <c r="D120" s="25">
        <f t="shared" si="28"/>
        <v>10398805.1</v>
      </c>
      <c r="E120" s="25">
        <v>321941.77</v>
      </c>
      <c r="F120" s="25"/>
      <c r="G120" s="26">
        <f t="shared" si="30"/>
        <v>10720746.869999999</v>
      </c>
      <c r="H120" s="27"/>
      <c r="I120" s="28">
        <f t="shared" si="29"/>
        <v>-4750496.29</v>
      </c>
      <c r="J120" s="25">
        <v>-391955.02</v>
      </c>
      <c r="K120" s="25"/>
      <c r="L120" s="26">
        <f t="shared" si="31"/>
        <v>-5142451.3100000005</v>
      </c>
      <c r="M120" s="29">
        <f t="shared" si="32"/>
        <v>5578295.5599999987</v>
      </c>
    </row>
    <row r="121" spans="1:13" ht="15">
      <c r="A121" s="23">
        <v>47</v>
      </c>
      <c r="B121" s="23">
        <v>1830</v>
      </c>
      <c r="C121" s="32" t="s">
        <v>29</v>
      </c>
      <c r="D121" s="25">
        <f t="shared" si="28"/>
        <v>47006.35</v>
      </c>
      <c r="E121" s="25">
        <v>112702.18</v>
      </c>
      <c r="F121" s="25"/>
      <c r="G121" s="26">
        <f t="shared" si="30"/>
        <v>159708.53</v>
      </c>
      <c r="H121" s="27"/>
      <c r="I121" s="28">
        <f t="shared" si="29"/>
        <v>0</v>
      </c>
      <c r="J121" s="25"/>
      <c r="K121" s="25"/>
      <c r="L121" s="26">
        <f t="shared" si="31"/>
        <v>0</v>
      </c>
      <c r="M121" s="29">
        <f t="shared" si="32"/>
        <v>159708.53</v>
      </c>
    </row>
    <row r="122" spans="1:13" ht="15">
      <c r="A122" s="23">
        <v>47</v>
      </c>
      <c r="B122" s="23">
        <v>1830</v>
      </c>
      <c r="C122" s="32" t="s">
        <v>29</v>
      </c>
      <c r="D122" s="25">
        <f t="shared" si="28"/>
        <v>272711.40999999997</v>
      </c>
      <c r="E122" s="25">
        <v>334428.07</v>
      </c>
      <c r="F122" s="25"/>
      <c r="G122" s="26">
        <f t="shared" si="30"/>
        <v>607139.48</v>
      </c>
      <c r="H122" s="27"/>
      <c r="I122" s="28">
        <f t="shared" si="29"/>
        <v>0</v>
      </c>
      <c r="J122" s="25"/>
      <c r="K122" s="25"/>
      <c r="L122" s="26">
        <f t="shared" si="31"/>
        <v>0</v>
      </c>
      <c r="M122" s="29">
        <f t="shared" si="32"/>
        <v>607139.48</v>
      </c>
    </row>
    <row r="123" spans="1:13" ht="15">
      <c r="A123" s="23">
        <v>47</v>
      </c>
      <c r="B123" s="23">
        <v>1835</v>
      </c>
      <c r="C123" s="32" t="s">
        <v>30</v>
      </c>
      <c r="D123" s="25">
        <f t="shared" ref="D123:D124" si="33">G30</f>
        <v>0</v>
      </c>
      <c r="E123" s="25"/>
      <c r="F123" s="25"/>
      <c r="G123" s="26">
        <f t="shared" si="30"/>
        <v>0</v>
      </c>
      <c r="H123" s="27"/>
      <c r="I123" s="28">
        <f t="shared" ref="I123:I124" si="34">L30</f>
        <v>0</v>
      </c>
      <c r="J123" s="25"/>
      <c r="K123" s="25"/>
      <c r="L123" s="26">
        <f t="shared" ref="L123:L124" si="35">I123+J123+K123</f>
        <v>0</v>
      </c>
      <c r="M123" s="29">
        <f t="shared" ref="M123:M124" si="36">G123+L123</f>
        <v>0</v>
      </c>
    </row>
    <row r="124" spans="1:13" ht="15">
      <c r="A124" s="23">
        <v>47</v>
      </c>
      <c r="B124" s="23">
        <v>1835</v>
      </c>
      <c r="C124" s="32" t="s">
        <v>30</v>
      </c>
      <c r="D124" s="25">
        <f t="shared" si="33"/>
        <v>0</v>
      </c>
      <c r="E124" s="25"/>
      <c r="F124" s="25"/>
      <c r="G124" s="26">
        <f t="shared" si="30"/>
        <v>0</v>
      </c>
      <c r="H124" s="27"/>
      <c r="I124" s="28">
        <f t="shared" si="34"/>
        <v>0</v>
      </c>
      <c r="J124" s="25"/>
      <c r="K124" s="25"/>
      <c r="L124" s="26">
        <f t="shared" si="35"/>
        <v>0</v>
      </c>
      <c r="M124" s="29">
        <f t="shared" si="36"/>
        <v>0</v>
      </c>
    </row>
    <row r="125" spans="1:13" ht="15">
      <c r="A125" s="23">
        <v>47</v>
      </c>
      <c r="B125" s="23">
        <v>1835</v>
      </c>
      <c r="C125" s="32" t="s">
        <v>30</v>
      </c>
      <c r="D125" s="25">
        <f>G32</f>
        <v>12479740.409999998</v>
      </c>
      <c r="E125" s="25">
        <v>798966.99</v>
      </c>
      <c r="F125" s="25"/>
      <c r="G125" s="26">
        <f t="shared" si="30"/>
        <v>13278707.399999999</v>
      </c>
      <c r="H125" s="27"/>
      <c r="I125" s="28">
        <f>L32</f>
        <v>-5387689.7800000003</v>
      </c>
      <c r="J125" s="25">
        <v>-495827.93</v>
      </c>
      <c r="K125" s="25"/>
      <c r="L125" s="26">
        <f t="shared" si="31"/>
        <v>-5883517.71</v>
      </c>
      <c r="M125" s="29">
        <f t="shared" si="32"/>
        <v>7395189.6899999985</v>
      </c>
    </row>
    <row r="126" spans="1:13" ht="15">
      <c r="A126" s="23">
        <v>47</v>
      </c>
      <c r="B126" s="23">
        <v>1835</v>
      </c>
      <c r="C126" s="32" t="s">
        <v>30</v>
      </c>
      <c r="D126" s="25">
        <f t="shared" ref="D126:D127" si="37">G33</f>
        <v>0</v>
      </c>
      <c r="E126" s="25"/>
      <c r="F126" s="25"/>
      <c r="G126" s="26">
        <f t="shared" si="30"/>
        <v>0</v>
      </c>
      <c r="H126" s="27"/>
      <c r="I126" s="28">
        <f t="shared" ref="I126:I127" si="38">L33</f>
        <v>0</v>
      </c>
      <c r="J126" s="25"/>
      <c r="K126" s="25"/>
      <c r="L126" s="26">
        <f t="shared" ref="L126:L127" si="39">I126+J126+K126</f>
        <v>0</v>
      </c>
      <c r="M126" s="29">
        <f t="shared" ref="M126:M127" si="40">G126+L126</f>
        <v>0</v>
      </c>
    </row>
    <row r="127" spans="1:13" ht="15">
      <c r="A127" s="23">
        <v>47</v>
      </c>
      <c r="B127" s="23">
        <v>1835</v>
      </c>
      <c r="C127" s="32" t="s">
        <v>30</v>
      </c>
      <c r="D127" s="25">
        <f t="shared" si="37"/>
        <v>0</v>
      </c>
      <c r="E127" s="25"/>
      <c r="F127" s="25"/>
      <c r="G127" s="26">
        <f t="shared" si="30"/>
        <v>0</v>
      </c>
      <c r="H127" s="27"/>
      <c r="I127" s="28">
        <f t="shared" si="38"/>
        <v>0</v>
      </c>
      <c r="J127" s="25"/>
      <c r="K127" s="25"/>
      <c r="L127" s="26">
        <f t="shared" si="39"/>
        <v>0</v>
      </c>
      <c r="M127" s="29">
        <f t="shared" si="40"/>
        <v>0</v>
      </c>
    </row>
    <row r="128" spans="1:13" ht="15">
      <c r="A128" s="23">
        <v>47</v>
      </c>
      <c r="B128" s="23">
        <v>1840</v>
      </c>
      <c r="C128" s="32" t="s">
        <v>31</v>
      </c>
      <c r="D128" s="25">
        <f t="shared" ref="D128:D138" si="41">G35</f>
        <v>6777333.8599999994</v>
      </c>
      <c r="E128" s="25">
        <v>102318.07</v>
      </c>
      <c r="F128" s="25"/>
      <c r="G128" s="26">
        <f t="shared" si="30"/>
        <v>6879651.9299999997</v>
      </c>
      <c r="H128" s="27"/>
      <c r="I128" s="28">
        <f t="shared" ref="I128:I138" si="42">L35</f>
        <v>-3880813.05</v>
      </c>
      <c r="J128" s="25">
        <v>-229667.97</v>
      </c>
      <c r="K128" s="25"/>
      <c r="L128" s="26">
        <f t="shared" si="31"/>
        <v>-4110481.02</v>
      </c>
      <c r="M128" s="29">
        <f t="shared" si="32"/>
        <v>2769170.9099999997</v>
      </c>
    </row>
    <row r="129" spans="1:13" ht="15">
      <c r="A129" s="23">
        <v>47</v>
      </c>
      <c r="B129" s="23">
        <v>1840</v>
      </c>
      <c r="C129" s="32" t="s">
        <v>31</v>
      </c>
      <c r="D129" s="25">
        <f t="shared" si="41"/>
        <v>0</v>
      </c>
      <c r="E129" s="25"/>
      <c r="F129" s="25"/>
      <c r="G129" s="26">
        <f t="shared" si="30"/>
        <v>0</v>
      </c>
      <c r="H129" s="27"/>
      <c r="I129" s="28">
        <f t="shared" si="42"/>
        <v>0</v>
      </c>
      <c r="J129" s="25"/>
      <c r="K129" s="25"/>
      <c r="L129" s="26">
        <f t="shared" ref="L129" si="43">I129+J129+K129</f>
        <v>0</v>
      </c>
      <c r="M129" s="29">
        <f t="shared" ref="M129" si="44">G129+L129</f>
        <v>0</v>
      </c>
    </row>
    <row r="130" spans="1:13" ht="15">
      <c r="A130" s="23">
        <v>47</v>
      </c>
      <c r="B130" s="23">
        <v>1845</v>
      </c>
      <c r="C130" s="32" t="s">
        <v>32</v>
      </c>
      <c r="D130" s="25">
        <f t="shared" si="41"/>
        <v>0</v>
      </c>
      <c r="E130" s="25"/>
      <c r="F130" s="25"/>
      <c r="G130" s="26">
        <f t="shared" si="30"/>
        <v>0</v>
      </c>
      <c r="H130" s="27"/>
      <c r="I130" s="28">
        <f t="shared" si="42"/>
        <v>0</v>
      </c>
      <c r="J130" s="25"/>
      <c r="K130" s="25"/>
      <c r="L130" s="26">
        <f t="shared" ref="L130" si="45">I130+J130+K130</f>
        <v>0</v>
      </c>
      <c r="M130" s="29">
        <f t="shared" ref="M130" si="46">G130+L130</f>
        <v>0</v>
      </c>
    </row>
    <row r="131" spans="1:13" ht="15">
      <c r="A131" s="23">
        <v>47</v>
      </c>
      <c r="B131" s="23">
        <v>1845</v>
      </c>
      <c r="C131" s="32" t="s">
        <v>32</v>
      </c>
      <c r="D131" s="25">
        <f t="shared" si="41"/>
        <v>15915191.130000001</v>
      </c>
      <c r="E131" s="25">
        <v>554903.42000000004</v>
      </c>
      <c r="F131" s="25"/>
      <c r="G131" s="26">
        <f t="shared" si="30"/>
        <v>16470094.550000001</v>
      </c>
      <c r="H131" s="27"/>
      <c r="I131" s="28">
        <f t="shared" si="42"/>
        <v>-10266025.960000001</v>
      </c>
      <c r="J131" s="25">
        <v>-532081.5</v>
      </c>
      <c r="K131" s="25"/>
      <c r="L131" s="26">
        <f t="shared" si="31"/>
        <v>-10798107.460000001</v>
      </c>
      <c r="M131" s="29">
        <f t="shared" si="32"/>
        <v>5671987.0899999999</v>
      </c>
    </row>
    <row r="132" spans="1:13" ht="15">
      <c r="A132" s="23">
        <v>47</v>
      </c>
      <c r="B132" s="23">
        <v>1845</v>
      </c>
      <c r="C132" s="32" t="s">
        <v>32</v>
      </c>
      <c r="D132" s="25">
        <f t="shared" si="41"/>
        <v>5436.17</v>
      </c>
      <c r="E132" s="25"/>
      <c r="F132" s="25"/>
      <c r="G132" s="26">
        <f t="shared" si="30"/>
        <v>5436.17</v>
      </c>
      <c r="H132" s="27"/>
      <c r="I132" s="28">
        <f t="shared" si="42"/>
        <v>0</v>
      </c>
      <c r="J132" s="25"/>
      <c r="K132" s="25"/>
      <c r="L132" s="26">
        <f t="shared" si="31"/>
        <v>0</v>
      </c>
      <c r="M132" s="29">
        <f t="shared" si="32"/>
        <v>5436.17</v>
      </c>
    </row>
    <row r="133" spans="1:13" ht="15">
      <c r="A133" s="23">
        <v>47</v>
      </c>
      <c r="B133" s="23">
        <v>1850</v>
      </c>
      <c r="C133" s="32" t="s">
        <v>33</v>
      </c>
      <c r="D133" s="25">
        <f t="shared" si="41"/>
        <v>14782100.67</v>
      </c>
      <c r="E133" s="25">
        <v>325759.34000000003</v>
      </c>
      <c r="F133" s="25"/>
      <c r="G133" s="26">
        <f t="shared" si="30"/>
        <v>15107860.01</v>
      </c>
      <c r="H133" s="27"/>
      <c r="I133" s="28">
        <f t="shared" si="42"/>
        <v>-8528069.7300000004</v>
      </c>
      <c r="J133" s="25">
        <v>-513920.83</v>
      </c>
      <c r="K133" s="25"/>
      <c r="L133" s="26">
        <f t="shared" si="31"/>
        <v>-9041990.5600000005</v>
      </c>
      <c r="M133" s="29">
        <f t="shared" si="32"/>
        <v>6065869.4499999993</v>
      </c>
    </row>
    <row r="134" spans="1:13" ht="15">
      <c r="A134" s="23">
        <v>47</v>
      </c>
      <c r="B134" s="23">
        <v>1850</v>
      </c>
      <c r="C134" s="32" t="s">
        <v>33</v>
      </c>
      <c r="D134" s="25">
        <f t="shared" si="41"/>
        <v>0</v>
      </c>
      <c r="E134" s="25"/>
      <c r="F134" s="25"/>
      <c r="G134" s="26">
        <f t="shared" si="30"/>
        <v>0</v>
      </c>
      <c r="H134" s="27"/>
      <c r="I134" s="28">
        <f t="shared" si="42"/>
        <v>0</v>
      </c>
      <c r="J134" s="25"/>
      <c r="K134" s="25"/>
      <c r="L134" s="26">
        <f t="shared" ref="L134" si="47">I134+J134+K134</f>
        <v>0</v>
      </c>
      <c r="M134" s="29">
        <f t="shared" ref="M134" si="48">G134+L134</f>
        <v>0</v>
      </c>
    </row>
    <row r="135" spans="1:13" ht="15">
      <c r="A135" s="23">
        <v>47</v>
      </c>
      <c r="B135" s="23">
        <v>1850</v>
      </c>
      <c r="C135" s="32" t="s">
        <v>33</v>
      </c>
      <c r="D135" s="25">
        <f t="shared" si="41"/>
        <v>0</v>
      </c>
      <c r="E135" s="25"/>
      <c r="F135" s="25"/>
      <c r="G135" s="26">
        <f t="shared" si="30"/>
        <v>0</v>
      </c>
      <c r="H135" s="27"/>
      <c r="I135" s="28">
        <f t="shared" si="42"/>
        <v>0</v>
      </c>
      <c r="J135" s="25"/>
      <c r="K135" s="25"/>
      <c r="L135" s="26">
        <f t="shared" ref="L135" si="49">I135+J135+K135</f>
        <v>0</v>
      </c>
      <c r="M135" s="29">
        <f t="shared" ref="M135" si="50">G135+L135</f>
        <v>0</v>
      </c>
    </row>
    <row r="136" spans="1:13" ht="15">
      <c r="A136" s="23">
        <v>47</v>
      </c>
      <c r="B136" s="23">
        <v>1855</v>
      </c>
      <c r="C136" s="32" t="s">
        <v>34</v>
      </c>
      <c r="D136" s="25">
        <f t="shared" si="41"/>
        <v>4877442.2300000004</v>
      </c>
      <c r="E136" s="25">
        <v>134981.24</v>
      </c>
      <c r="F136" s="25"/>
      <c r="G136" s="26">
        <f t="shared" si="30"/>
        <v>5012423.4700000007</v>
      </c>
      <c r="H136" s="27"/>
      <c r="I136" s="28">
        <f t="shared" si="42"/>
        <v>-2673633.5099999998</v>
      </c>
      <c r="J136" s="25">
        <v>-172332.47</v>
      </c>
      <c r="K136" s="25"/>
      <c r="L136" s="26">
        <f t="shared" si="31"/>
        <v>-2845965.98</v>
      </c>
      <c r="M136" s="29">
        <f t="shared" si="32"/>
        <v>2166457.4900000007</v>
      </c>
    </row>
    <row r="137" spans="1:13" ht="15">
      <c r="A137" s="23">
        <v>47</v>
      </c>
      <c r="B137" s="23">
        <v>1855</v>
      </c>
      <c r="C137" s="32" t="s">
        <v>34</v>
      </c>
      <c r="D137" s="25">
        <f t="shared" si="41"/>
        <v>0</v>
      </c>
      <c r="E137" s="25"/>
      <c r="F137" s="25"/>
      <c r="G137" s="26">
        <f t="shared" si="30"/>
        <v>0</v>
      </c>
      <c r="H137" s="27"/>
      <c r="I137" s="28">
        <f t="shared" si="42"/>
        <v>0</v>
      </c>
      <c r="J137" s="25"/>
      <c r="K137" s="25"/>
      <c r="L137" s="26">
        <f t="shared" ref="L137" si="51">I137+J137+K137</f>
        <v>0</v>
      </c>
      <c r="M137" s="29">
        <f t="shared" ref="M137" si="52">G137+L137</f>
        <v>0</v>
      </c>
    </row>
    <row r="138" spans="1:13" ht="15">
      <c r="A138" s="23">
        <v>47</v>
      </c>
      <c r="B138" s="23">
        <v>1860</v>
      </c>
      <c r="C138" s="32" t="s">
        <v>35</v>
      </c>
      <c r="D138" s="25">
        <f t="shared" si="41"/>
        <v>3739615.2699999996</v>
      </c>
      <c r="E138" s="25">
        <v>146826.16</v>
      </c>
      <c r="F138" s="25"/>
      <c r="G138" s="26">
        <f t="shared" si="30"/>
        <v>3886441.4299999997</v>
      </c>
      <c r="H138" s="27"/>
      <c r="I138" s="28">
        <f t="shared" si="42"/>
        <v>-2358667.75</v>
      </c>
      <c r="J138" s="25">
        <v>-123089.05</v>
      </c>
      <c r="K138" s="25"/>
      <c r="L138" s="26">
        <f t="shared" si="31"/>
        <v>-2481756.7999999998</v>
      </c>
      <c r="M138" s="29">
        <f t="shared" si="32"/>
        <v>1404684.63</v>
      </c>
    </row>
    <row r="139" spans="1:13" ht="15">
      <c r="A139" s="23">
        <v>47</v>
      </c>
      <c r="B139" s="23">
        <v>1860</v>
      </c>
      <c r="C139" s="32" t="s">
        <v>35</v>
      </c>
      <c r="D139" s="25">
        <f t="shared" ref="D139:D141" si="53">G46</f>
        <v>0</v>
      </c>
      <c r="E139" s="25"/>
      <c r="F139" s="25"/>
      <c r="G139" s="26">
        <f t="shared" si="30"/>
        <v>0</v>
      </c>
      <c r="H139" s="27"/>
      <c r="I139" s="28">
        <f t="shared" ref="I139:I141" si="54">L46</f>
        <v>0</v>
      </c>
      <c r="J139" s="25"/>
      <c r="K139" s="25"/>
      <c r="L139" s="26">
        <f t="shared" ref="L139:L141" si="55">I139+J139+K139</f>
        <v>0</v>
      </c>
      <c r="M139" s="29">
        <f t="shared" ref="M139:M141" si="56">G139+L139</f>
        <v>0</v>
      </c>
    </row>
    <row r="140" spans="1:13" ht="15">
      <c r="A140" s="23">
        <v>47</v>
      </c>
      <c r="B140" s="23">
        <v>1860</v>
      </c>
      <c r="C140" s="32" t="s">
        <v>35</v>
      </c>
      <c r="D140" s="25">
        <f t="shared" si="53"/>
        <v>0</v>
      </c>
      <c r="E140" s="25"/>
      <c r="F140" s="25"/>
      <c r="G140" s="26">
        <f t="shared" si="30"/>
        <v>0</v>
      </c>
      <c r="H140" s="27"/>
      <c r="I140" s="28">
        <f t="shared" si="54"/>
        <v>0</v>
      </c>
      <c r="J140" s="25"/>
      <c r="K140" s="25"/>
      <c r="L140" s="26">
        <f t="shared" si="55"/>
        <v>0</v>
      </c>
      <c r="M140" s="29">
        <f t="shared" si="56"/>
        <v>0</v>
      </c>
    </row>
    <row r="141" spans="1:13" ht="15">
      <c r="A141" s="23">
        <v>47</v>
      </c>
      <c r="B141" s="23">
        <v>1860</v>
      </c>
      <c r="C141" s="32" t="s">
        <v>35</v>
      </c>
      <c r="D141" s="25">
        <f t="shared" si="53"/>
        <v>0</v>
      </c>
      <c r="E141" s="25"/>
      <c r="F141" s="25"/>
      <c r="G141" s="26">
        <f t="shared" si="30"/>
        <v>0</v>
      </c>
      <c r="H141" s="27"/>
      <c r="I141" s="28">
        <f t="shared" si="54"/>
        <v>0</v>
      </c>
      <c r="J141" s="25"/>
      <c r="K141" s="25"/>
      <c r="L141" s="26">
        <f t="shared" si="55"/>
        <v>0</v>
      </c>
      <c r="M141" s="29">
        <f t="shared" si="56"/>
        <v>0</v>
      </c>
    </row>
    <row r="142" spans="1:13" ht="15">
      <c r="A142" s="30">
        <v>47</v>
      </c>
      <c r="B142" s="23">
        <v>1860</v>
      </c>
      <c r="C142" s="32" t="s">
        <v>35</v>
      </c>
      <c r="D142" s="25">
        <f t="shared" ref="D142:D173" si="57">G49</f>
        <v>0</v>
      </c>
      <c r="E142" s="25"/>
      <c r="F142" s="25"/>
      <c r="G142" s="26">
        <f t="shared" si="30"/>
        <v>0</v>
      </c>
      <c r="H142" s="27"/>
      <c r="I142" s="28">
        <f t="shared" ref="I142:I168" si="58">L49</f>
        <v>0</v>
      </c>
      <c r="J142" s="25"/>
      <c r="K142" s="25"/>
      <c r="L142" s="26">
        <f t="shared" si="31"/>
        <v>0</v>
      </c>
      <c r="M142" s="29">
        <f t="shared" si="32"/>
        <v>0</v>
      </c>
    </row>
    <row r="143" spans="1:13" ht="15">
      <c r="A143" s="30">
        <v>47</v>
      </c>
      <c r="B143" s="30">
        <v>1890</v>
      </c>
      <c r="C143" s="31" t="s">
        <v>36</v>
      </c>
      <c r="D143" s="25">
        <f t="shared" si="57"/>
        <v>512779.66000000003</v>
      </c>
      <c r="E143" s="25"/>
      <c r="F143" s="25">
        <v>-90433.34</v>
      </c>
      <c r="G143" s="26">
        <f t="shared" si="30"/>
        <v>422346.32000000007</v>
      </c>
      <c r="H143" s="27"/>
      <c r="I143" s="28">
        <f t="shared" si="58"/>
        <v>0</v>
      </c>
      <c r="J143" s="25"/>
      <c r="K143" s="25"/>
      <c r="L143" s="26">
        <f t="shared" si="31"/>
        <v>0</v>
      </c>
      <c r="M143" s="29">
        <f t="shared" si="32"/>
        <v>422346.32000000007</v>
      </c>
    </row>
    <row r="144" spans="1:13" ht="15">
      <c r="A144" s="30" t="s">
        <v>22</v>
      </c>
      <c r="B144" s="30">
        <v>1905</v>
      </c>
      <c r="C144" s="31" t="s">
        <v>23</v>
      </c>
      <c r="D144" s="25">
        <f t="shared" si="57"/>
        <v>17041.330000000002</v>
      </c>
      <c r="E144" s="25"/>
      <c r="F144" s="25"/>
      <c r="G144" s="26">
        <f t="shared" si="30"/>
        <v>17041.330000000002</v>
      </c>
      <c r="H144" s="27"/>
      <c r="I144" s="28">
        <f t="shared" si="58"/>
        <v>-17041.330000000002</v>
      </c>
      <c r="J144" s="25"/>
      <c r="K144" s="25"/>
      <c r="L144" s="26">
        <f t="shared" si="31"/>
        <v>-17041.330000000002</v>
      </c>
      <c r="M144" s="29">
        <f t="shared" si="32"/>
        <v>0</v>
      </c>
    </row>
    <row r="145" spans="1:13" ht="15">
      <c r="A145" s="23">
        <v>47</v>
      </c>
      <c r="B145" s="23">
        <v>1908</v>
      </c>
      <c r="C145" s="32" t="s">
        <v>37</v>
      </c>
      <c r="D145" s="25">
        <f t="shared" si="57"/>
        <v>0</v>
      </c>
      <c r="E145" s="25">
        <v>6795</v>
      </c>
      <c r="F145" s="25"/>
      <c r="G145" s="26">
        <f t="shared" si="30"/>
        <v>6795</v>
      </c>
      <c r="H145" s="27"/>
      <c r="I145" s="28">
        <f t="shared" si="58"/>
        <v>0</v>
      </c>
      <c r="J145" s="25">
        <v>-339.75</v>
      </c>
      <c r="K145" s="25"/>
      <c r="L145" s="26">
        <f t="shared" si="31"/>
        <v>-339.75</v>
      </c>
      <c r="M145" s="29">
        <f t="shared" si="32"/>
        <v>6455.25</v>
      </c>
    </row>
    <row r="146" spans="1:13" ht="15">
      <c r="A146" s="23">
        <v>47</v>
      </c>
      <c r="B146" s="23">
        <v>1908</v>
      </c>
      <c r="C146" s="32" t="s">
        <v>37</v>
      </c>
      <c r="D146" s="25">
        <f t="shared" si="57"/>
        <v>446096.07999999996</v>
      </c>
      <c r="E146" s="25">
        <v>38835.74</v>
      </c>
      <c r="F146" s="25"/>
      <c r="G146" s="26">
        <f t="shared" si="30"/>
        <v>484931.81999999995</v>
      </c>
      <c r="H146" s="27"/>
      <c r="I146" s="28">
        <f t="shared" si="58"/>
        <v>-66319.76999999999</v>
      </c>
      <c r="J146" s="25">
        <v>-15517.19</v>
      </c>
      <c r="K146" s="25"/>
      <c r="L146" s="26">
        <f t="shared" si="31"/>
        <v>-81836.959999999992</v>
      </c>
      <c r="M146" s="29">
        <f t="shared" si="32"/>
        <v>403094.86</v>
      </c>
    </row>
    <row r="147" spans="1:13" ht="15">
      <c r="A147" s="23">
        <v>13</v>
      </c>
      <c r="B147" s="23">
        <v>1910</v>
      </c>
      <c r="C147" s="32" t="s">
        <v>25</v>
      </c>
      <c r="D147" s="25">
        <f t="shared" si="57"/>
        <v>21798.12</v>
      </c>
      <c r="E147" s="25"/>
      <c r="F147" s="25"/>
      <c r="G147" s="26">
        <f t="shared" si="30"/>
        <v>21798.12</v>
      </c>
      <c r="H147" s="27"/>
      <c r="I147" s="28">
        <f t="shared" si="58"/>
        <v>-21798.12</v>
      </c>
      <c r="J147" s="25"/>
      <c r="K147" s="25"/>
      <c r="L147" s="26">
        <f t="shared" si="31"/>
        <v>-21798.12</v>
      </c>
      <c r="M147" s="29">
        <f t="shared" si="32"/>
        <v>0</v>
      </c>
    </row>
    <row r="148" spans="1:13" ht="15">
      <c r="A148" s="23">
        <v>8</v>
      </c>
      <c r="B148" s="23">
        <v>1915</v>
      </c>
      <c r="C148" s="32" t="s">
        <v>38</v>
      </c>
      <c r="D148" s="25">
        <f t="shared" si="57"/>
        <v>366438.75</v>
      </c>
      <c r="E148" s="25">
        <v>12585</v>
      </c>
      <c r="F148" s="25"/>
      <c r="G148" s="26">
        <f t="shared" si="30"/>
        <v>379023.75</v>
      </c>
      <c r="H148" s="27"/>
      <c r="I148" s="28">
        <f t="shared" si="58"/>
        <v>-332665.73</v>
      </c>
      <c r="J148" s="25">
        <v>-5117.57</v>
      </c>
      <c r="K148" s="25"/>
      <c r="L148" s="26">
        <f t="shared" si="31"/>
        <v>-337783.3</v>
      </c>
      <c r="M148" s="29">
        <f t="shared" si="32"/>
        <v>41240.450000000012</v>
      </c>
    </row>
    <row r="149" spans="1:13" ht="15">
      <c r="A149" s="23">
        <v>8</v>
      </c>
      <c r="B149" s="23">
        <v>1915</v>
      </c>
      <c r="C149" s="32" t="s">
        <v>39</v>
      </c>
      <c r="D149" s="25">
        <f t="shared" si="57"/>
        <v>0</v>
      </c>
      <c r="E149" s="25"/>
      <c r="F149" s="25"/>
      <c r="G149" s="26">
        <f t="shared" si="30"/>
        <v>0</v>
      </c>
      <c r="H149" s="27"/>
      <c r="I149" s="28">
        <f t="shared" si="58"/>
        <v>0</v>
      </c>
      <c r="J149" s="25"/>
      <c r="K149" s="25"/>
      <c r="L149" s="26">
        <f t="shared" si="31"/>
        <v>0</v>
      </c>
      <c r="M149" s="29">
        <f t="shared" si="32"/>
        <v>0</v>
      </c>
    </row>
    <row r="150" spans="1:13" ht="15">
      <c r="A150" s="23">
        <v>10</v>
      </c>
      <c r="B150" s="23">
        <v>1920</v>
      </c>
      <c r="C150" s="32" t="s">
        <v>40</v>
      </c>
      <c r="D150" s="25">
        <f t="shared" si="57"/>
        <v>540191.49000000011</v>
      </c>
      <c r="E150" s="25"/>
      <c r="F150" s="25"/>
      <c r="G150" s="26">
        <f t="shared" si="30"/>
        <v>540191.49000000011</v>
      </c>
      <c r="H150" s="27"/>
      <c r="I150" s="28">
        <f t="shared" si="58"/>
        <v>-540191.49</v>
      </c>
      <c r="J150" s="25"/>
      <c r="K150" s="25"/>
      <c r="L150" s="26">
        <f t="shared" si="31"/>
        <v>-540191.49</v>
      </c>
      <c r="M150" s="29">
        <f t="shared" si="32"/>
        <v>0</v>
      </c>
    </row>
    <row r="151" spans="1:13" ht="25.5">
      <c r="A151" s="23">
        <v>45</v>
      </c>
      <c r="B151" s="33">
        <v>1920</v>
      </c>
      <c r="C151" s="24" t="s">
        <v>41</v>
      </c>
      <c r="D151" s="25">
        <f t="shared" si="57"/>
        <v>75673.850000000006</v>
      </c>
      <c r="E151" s="25"/>
      <c r="F151" s="25"/>
      <c r="G151" s="26">
        <f t="shared" si="30"/>
        <v>75673.850000000006</v>
      </c>
      <c r="H151" s="27"/>
      <c r="I151" s="28">
        <f t="shared" si="58"/>
        <v>-75673.850000000006</v>
      </c>
      <c r="J151" s="25"/>
      <c r="K151" s="25"/>
      <c r="L151" s="26">
        <f t="shared" si="31"/>
        <v>-75673.850000000006</v>
      </c>
      <c r="M151" s="29">
        <f t="shared" si="32"/>
        <v>0</v>
      </c>
    </row>
    <row r="152" spans="1:13" ht="25.5">
      <c r="A152" s="23">
        <v>45.1</v>
      </c>
      <c r="B152" s="33">
        <v>1920</v>
      </c>
      <c r="C152" s="24" t="s">
        <v>42</v>
      </c>
      <c r="D152" s="25">
        <f t="shared" si="57"/>
        <v>339945.15</v>
      </c>
      <c r="E152" s="25">
        <v>18384.400000000001</v>
      </c>
      <c r="F152" s="25"/>
      <c r="G152" s="26">
        <f t="shared" si="30"/>
        <v>358329.55000000005</v>
      </c>
      <c r="H152" s="27"/>
      <c r="I152" s="28">
        <f t="shared" si="58"/>
        <v>-264628.44</v>
      </c>
      <c r="J152" s="25">
        <v>-39653.82</v>
      </c>
      <c r="K152" s="25"/>
      <c r="L152" s="26">
        <f t="shared" si="31"/>
        <v>-304282.26</v>
      </c>
      <c r="M152" s="29">
        <f t="shared" si="32"/>
        <v>54047.290000000037</v>
      </c>
    </row>
    <row r="153" spans="1:13" ht="15">
      <c r="A153" s="23">
        <v>10</v>
      </c>
      <c r="B153" s="23">
        <v>1930</v>
      </c>
      <c r="C153" s="32" t="s">
        <v>43</v>
      </c>
      <c r="D153" s="25">
        <f t="shared" si="57"/>
        <v>2835688.9200000004</v>
      </c>
      <c r="E153" s="25">
        <v>79873</v>
      </c>
      <c r="F153" s="25">
        <v>-138844.43</v>
      </c>
      <c r="G153" s="26">
        <f t="shared" si="30"/>
        <v>2776717.49</v>
      </c>
      <c r="H153" s="27"/>
      <c r="I153" s="28">
        <f t="shared" si="58"/>
        <v>-1798676.32</v>
      </c>
      <c r="J153" s="25">
        <v>-256134.96</v>
      </c>
      <c r="K153" s="25">
        <v>138844.43</v>
      </c>
      <c r="L153" s="26">
        <f t="shared" si="31"/>
        <v>-1915966.85</v>
      </c>
      <c r="M153" s="29">
        <f t="shared" si="32"/>
        <v>860750.64000000013</v>
      </c>
    </row>
    <row r="154" spans="1:13" ht="15">
      <c r="A154" s="23">
        <v>10</v>
      </c>
      <c r="B154" s="23">
        <v>1930</v>
      </c>
      <c r="C154" s="32" t="s">
        <v>43</v>
      </c>
      <c r="D154" s="25">
        <f t="shared" si="57"/>
        <v>57277.66</v>
      </c>
      <c r="E154" s="25"/>
      <c r="F154" s="25"/>
      <c r="G154" s="26">
        <f t="shared" si="30"/>
        <v>57277.66</v>
      </c>
      <c r="H154" s="27"/>
      <c r="I154" s="28">
        <f t="shared" si="58"/>
        <v>0</v>
      </c>
      <c r="J154" s="25"/>
      <c r="K154" s="25"/>
      <c r="L154" s="26">
        <f t="shared" si="31"/>
        <v>0</v>
      </c>
      <c r="M154" s="29">
        <f t="shared" si="32"/>
        <v>57277.66</v>
      </c>
    </row>
    <row r="155" spans="1:13" ht="15">
      <c r="A155" s="23">
        <v>8</v>
      </c>
      <c r="B155" s="23">
        <v>1935</v>
      </c>
      <c r="C155" s="32" t="s">
        <v>44</v>
      </c>
      <c r="D155" s="25">
        <f t="shared" si="57"/>
        <v>36199.29</v>
      </c>
      <c r="E155" s="25"/>
      <c r="F155" s="25"/>
      <c r="G155" s="26">
        <f t="shared" si="30"/>
        <v>36199.29</v>
      </c>
      <c r="H155" s="27"/>
      <c r="I155" s="28">
        <f t="shared" si="58"/>
        <v>-36199.29</v>
      </c>
      <c r="J155" s="25"/>
      <c r="K155" s="25"/>
      <c r="L155" s="26">
        <f t="shared" si="31"/>
        <v>-36199.29</v>
      </c>
      <c r="M155" s="29">
        <f t="shared" si="32"/>
        <v>0</v>
      </c>
    </row>
    <row r="156" spans="1:13" ht="15">
      <c r="A156" s="23">
        <v>8</v>
      </c>
      <c r="B156" s="23">
        <v>1940</v>
      </c>
      <c r="C156" s="32" t="s">
        <v>45</v>
      </c>
      <c r="D156" s="25">
        <f t="shared" si="57"/>
        <v>756585.73</v>
      </c>
      <c r="E156" s="25">
        <v>26344.27</v>
      </c>
      <c r="F156" s="25"/>
      <c r="G156" s="26">
        <f t="shared" si="30"/>
        <v>782930</v>
      </c>
      <c r="H156" s="27"/>
      <c r="I156" s="28">
        <f t="shared" si="58"/>
        <v>-605430.13</v>
      </c>
      <c r="J156" s="25">
        <v>-29465.68</v>
      </c>
      <c r="K156" s="25"/>
      <c r="L156" s="26">
        <f t="shared" si="31"/>
        <v>-634895.81000000006</v>
      </c>
      <c r="M156" s="29">
        <f t="shared" si="32"/>
        <v>148034.18999999994</v>
      </c>
    </row>
    <row r="157" spans="1:13" ht="15">
      <c r="A157" s="23">
        <v>8</v>
      </c>
      <c r="B157" s="23">
        <v>1945</v>
      </c>
      <c r="C157" s="32" t="s">
        <v>46</v>
      </c>
      <c r="D157" s="25">
        <f t="shared" si="57"/>
        <v>39169.78</v>
      </c>
      <c r="E157" s="25"/>
      <c r="F157" s="25"/>
      <c r="G157" s="26">
        <f t="shared" si="30"/>
        <v>39169.78</v>
      </c>
      <c r="H157" s="27"/>
      <c r="I157" s="28">
        <f t="shared" si="58"/>
        <v>-19606.09</v>
      </c>
      <c r="J157" s="25">
        <v>-3465.41</v>
      </c>
      <c r="K157" s="25"/>
      <c r="L157" s="26">
        <f t="shared" si="31"/>
        <v>-23071.5</v>
      </c>
      <c r="M157" s="29">
        <f t="shared" si="32"/>
        <v>16098.279999999999</v>
      </c>
    </row>
    <row r="158" spans="1:13" ht="15">
      <c r="A158" s="23">
        <v>8</v>
      </c>
      <c r="B158" s="23">
        <v>1950</v>
      </c>
      <c r="C158" s="32" t="s">
        <v>47</v>
      </c>
      <c r="D158" s="25">
        <f t="shared" si="57"/>
        <v>0</v>
      </c>
      <c r="E158" s="25"/>
      <c r="F158" s="25"/>
      <c r="G158" s="26">
        <f t="shared" si="30"/>
        <v>0</v>
      </c>
      <c r="H158" s="27"/>
      <c r="I158" s="28">
        <f t="shared" si="58"/>
        <v>0</v>
      </c>
      <c r="J158" s="25"/>
      <c r="K158" s="25"/>
      <c r="L158" s="26">
        <f t="shared" si="31"/>
        <v>0</v>
      </c>
      <c r="M158" s="29">
        <f t="shared" si="32"/>
        <v>0</v>
      </c>
    </row>
    <row r="159" spans="1:13" ht="15">
      <c r="A159" s="23">
        <v>8</v>
      </c>
      <c r="B159" s="23">
        <v>1955</v>
      </c>
      <c r="C159" s="32" t="s">
        <v>48</v>
      </c>
      <c r="D159" s="25">
        <f t="shared" si="57"/>
        <v>106527.86</v>
      </c>
      <c r="E159" s="25"/>
      <c r="F159" s="25"/>
      <c r="G159" s="26">
        <f t="shared" si="30"/>
        <v>106527.86</v>
      </c>
      <c r="H159" s="27"/>
      <c r="I159" s="28">
        <f t="shared" si="58"/>
        <v>-103461.21</v>
      </c>
      <c r="J159" s="25">
        <v>-2036.42</v>
      </c>
      <c r="K159" s="25"/>
      <c r="L159" s="26">
        <f t="shared" si="31"/>
        <v>-105497.63</v>
      </c>
      <c r="M159" s="29">
        <f t="shared" si="32"/>
        <v>1030.2299999999959</v>
      </c>
    </row>
    <row r="160" spans="1:13" ht="15">
      <c r="A160" s="35">
        <v>8</v>
      </c>
      <c r="B160" s="35">
        <v>1955</v>
      </c>
      <c r="C160" s="36" t="s">
        <v>49</v>
      </c>
      <c r="D160" s="25">
        <f t="shared" si="57"/>
        <v>0</v>
      </c>
      <c r="E160" s="25"/>
      <c r="F160" s="25"/>
      <c r="G160" s="26">
        <f t="shared" si="30"/>
        <v>0</v>
      </c>
      <c r="H160" s="27"/>
      <c r="I160" s="28">
        <f t="shared" si="58"/>
        <v>0</v>
      </c>
      <c r="J160" s="25"/>
      <c r="K160" s="25"/>
      <c r="L160" s="26">
        <f t="shared" si="31"/>
        <v>0</v>
      </c>
      <c r="M160" s="29">
        <f t="shared" si="32"/>
        <v>0</v>
      </c>
    </row>
    <row r="161" spans="1:13" ht="15">
      <c r="A161" s="33">
        <v>8</v>
      </c>
      <c r="B161" s="33">
        <v>1960</v>
      </c>
      <c r="C161" s="24" t="s">
        <v>50</v>
      </c>
      <c r="D161" s="25">
        <f t="shared" si="57"/>
        <v>7842.42</v>
      </c>
      <c r="E161" s="25"/>
      <c r="F161" s="25"/>
      <c r="G161" s="26">
        <f t="shared" si="30"/>
        <v>7842.42</v>
      </c>
      <c r="H161" s="27"/>
      <c r="I161" s="28">
        <f t="shared" si="58"/>
        <v>-2352.7399999999998</v>
      </c>
      <c r="J161" s="25">
        <v>-784.24</v>
      </c>
      <c r="K161" s="25"/>
      <c r="L161" s="26">
        <f t="shared" si="31"/>
        <v>-3136.9799999999996</v>
      </c>
      <c r="M161" s="29">
        <f t="shared" si="32"/>
        <v>4705.4400000000005</v>
      </c>
    </row>
    <row r="162" spans="1:13" ht="25.5">
      <c r="A162" s="1">
        <v>47</v>
      </c>
      <c r="B162" s="33">
        <v>1970</v>
      </c>
      <c r="C162" s="32" t="s">
        <v>51</v>
      </c>
      <c r="D162" s="25">
        <f t="shared" si="57"/>
        <v>245119.26</v>
      </c>
      <c r="E162" s="25"/>
      <c r="F162" s="25"/>
      <c r="G162" s="26">
        <f t="shared" si="30"/>
        <v>245119.26</v>
      </c>
      <c r="H162" s="27"/>
      <c r="I162" s="28">
        <f t="shared" si="58"/>
        <v>-127648.3</v>
      </c>
      <c r="J162" s="25">
        <v>-24511.919999999998</v>
      </c>
      <c r="K162" s="25"/>
      <c r="L162" s="26">
        <f t="shared" si="31"/>
        <v>-152160.22</v>
      </c>
      <c r="M162" s="29">
        <f t="shared" si="32"/>
        <v>92959.040000000008</v>
      </c>
    </row>
    <row r="163" spans="1:13" ht="25.5">
      <c r="A163" s="23">
        <v>47</v>
      </c>
      <c r="B163" s="23">
        <v>1975</v>
      </c>
      <c r="C163" s="32" t="s">
        <v>52</v>
      </c>
      <c r="D163" s="25">
        <f t="shared" si="57"/>
        <v>0</v>
      </c>
      <c r="E163" s="25"/>
      <c r="F163" s="25"/>
      <c r="G163" s="26">
        <f t="shared" si="30"/>
        <v>0</v>
      </c>
      <c r="H163" s="27"/>
      <c r="I163" s="28">
        <f t="shared" si="58"/>
        <v>0</v>
      </c>
      <c r="J163" s="25"/>
      <c r="K163" s="25"/>
      <c r="L163" s="26">
        <f t="shared" si="31"/>
        <v>0</v>
      </c>
      <c r="M163" s="29">
        <f t="shared" si="32"/>
        <v>0</v>
      </c>
    </row>
    <row r="164" spans="1:13" ht="15">
      <c r="A164" s="23">
        <v>47</v>
      </c>
      <c r="B164" s="23">
        <v>1980</v>
      </c>
      <c r="C164" s="32" t="s">
        <v>53</v>
      </c>
      <c r="D164" s="25">
        <f t="shared" si="57"/>
        <v>316082.07</v>
      </c>
      <c r="E164" s="25">
        <v>6582.38</v>
      </c>
      <c r="F164" s="25"/>
      <c r="G164" s="26">
        <f t="shared" si="30"/>
        <v>322664.45</v>
      </c>
      <c r="H164" s="27"/>
      <c r="I164" s="28">
        <f t="shared" si="58"/>
        <v>-187482.07</v>
      </c>
      <c r="J164" s="25">
        <v>-31937.31</v>
      </c>
      <c r="K164" s="25"/>
      <c r="L164" s="26">
        <f t="shared" si="31"/>
        <v>-219419.38</v>
      </c>
      <c r="M164" s="29">
        <f t="shared" si="32"/>
        <v>103245.07</v>
      </c>
    </row>
    <row r="165" spans="1:13" ht="15">
      <c r="A165" s="23">
        <v>47</v>
      </c>
      <c r="B165" s="23">
        <v>1985</v>
      </c>
      <c r="C165" s="32" t="s">
        <v>54</v>
      </c>
      <c r="D165" s="25">
        <f t="shared" si="57"/>
        <v>0</v>
      </c>
      <c r="E165" s="25"/>
      <c r="F165" s="25"/>
      <c r="G165" s="26">
        <f t="shared" si="30"/>
        <v>0</v>
      </c>
      <c r="H165" s="27"/>
      <c r="I165" s="28">
        <f t="shared" si="58"/>
        <v>0</v>
      </c>
      <c r="J165" s="25"/>
      <c r="K165" s="25"/>
      <c r="L165" s="26">
        <f t="shared" si="31"/>
        <v>0</v>
      </c>
      <c r="M165" s="29">
        <f t="shared" si="32"/>
        <v>0</v>
      </c>
    </row>
    <row r="166" spans="1:13" ht="15">
      <c r="A166" s="1">
        <v>47</v>
      </c>
      <c r="B166" s="23">
        <v>1990</v>
      </c>
      <c r="C166" s="37" t="s">
        <v>55</v>
      </c>
      <c r="D166" s="25">
        <f t="shared" si="57"/>
        <v>0</v>
      </c>
      <c r="E166" s="25"/>
      <c r="F166" s="25"/>
      <c r="G166" s="26">
        <f t="shared" si="30"/>
        <v>0</v>
      </c>
      <c r="H166" s="27"/>
      <c r="I166" s="28">
        <f t="shared" si="58"/>
        <v>0</v>
      </c>
      <c r="J166" s="25"/>
      <c r="K166" s="25"/>
      <c r="L166" s="26">
        <f t="shared" si="31"/>
        <v>0</v>
      </c>
      <c r="M166" s="29">
        <f t="shared" si="32"/>
        <v>0</v>
      </c>
    </row>
    <row r="167" spans="1:13" ht="15">
      <c r="A167" s="23">
        <v>47</v>
      </c>
      <c r="B167" s="23">
        <v>1995</v>
      </c>
      <c r="C167" s="32" t="s">
        <v>56</v>
      </c>
      <c r="D167" s="25">
        <f t="shared" si="57"/>
        <v>-4298581.1900000004</v>
      </c>
      <c r="E167" s="25">
        <v>-106479.94</v>
      </c>
      <c r="F167" s="25"/>
      <c r="G167" s="26">
        <f t="shared" si="30"/>
        <v>-4405061.1300000008</v>
      </c>
      <c r="H167" s="27"/>
      <c r="I167" s="28">
        <f t="shared" si="58"/>
        <v>942358.34</v>
      </c>
      <c r="J167" s="25">
        <v>174072.82</v>
      </c>
      <c r="K167" s="25"/>
      <c r="L167" s="26">
        <f t="shared" si="31"/>
        <v>1116431.1599999999</v>
      </c>
      <c r="M167" s="29">
        <f t="shared" si="32"/>
        <v>-3288629.9700000007</v>
      </c>
    </row>
    <row r="168" spans="1:13" ht="15">
      <c r="A168" s="38"/>
      <c r="B168" s="38">
        <v>2075</v>
      </c>
      <c r="C168" s="39" t="s">
        <v>175</v>
      </c>
      <c r="D168" s="25">
        <f t="shared" si="57"/>
        <v>44950.8</v>
      </c>
      <c r="E168" s="25">
        <v>249737.69</v>
      </c>
      <c r="F168" s="25"/>
      <c r="G168" s="26">
        <f t="shared" si="30"/>
        <v>294688.49</v>
      </c>
      <c r="H168" s="27"/>
      <c r="I168" s="28">
        <f t="shared" si="58"/>
        <v>0</v>
      </c>
      <c r="J168" s="25">
        <v>-7367.21</v>
      </c>
      <c r="K168" s="25"/>
      <c r="L168" s="26">
        <f t="shared" si="31"/>
        <v>-7367.21</v>
      </c>
      <c r="M168" s="29">
        <f t="shared" si="32"/>
        <v>287321.27999999997</v>
      </c>
    </row>
    <row r="169" spans="1:13" ht="15">
      <c r="A169" s="38"/>
      <c r="B169" s="38"/>
      <c r="C169" s="39"/>
      <c r="D169" s="25">
        <f t="shared" si="57"/>
        <v>0</v>
      </c>
      <c r="E169" s="25"/>
      <c r="F169" s="25"/>
      <c r="G169" s="26">
        <f t="shared" si="30"/>
        <v>0</v>
      </c>
      <c r="I169" s="28"/>
      <c r="J169" s="25"/>
      <c r="K169" s="25"/>
      <c r="L169" s="26">
        <f t="shared" ref="L169" si="59">I169+J169+K169</f>
        <v>0</v>
      </c>
      <c r="M169" s="29">
        <f t="shared" ref="M169" si="60">G169+L169</f>
        <v>0</v>
      </c>
    </row>
    <row r="170" spans="1:13" ht="15">
      <c r="A170" s="38"/>
      <c r="B170" s="38"/>
      <c r="C170" s="39"/>
      <c r="D170" s="25">
        <f t="shared" si="57"/>
        <v>0</v>
      </c>
      <c r="E170" s="40"/>
      <c r="F170" s="40"/>
      <c r="G170" s="26">
        <f t="shared" si="30"/>
        <v>0</v>
      </c>
      <c r="I170" s="28">
        <f>L77</f>
        <v>0</v>
      </c>
      <c r="J170" s="40"/>
      <c r="K170" s="40"/>
      <c r="L170" s="26">
        <f t="shared" si="31"/>
        <v>0</v>
      </c>
      <c r="M170" s="29">
        <f t="shared" si="32"/>
        <v>0</v>
      </c>
    </row>
    <row r="171" spans="1:13">
      <c r="A171" s="38"/>
      <c r="B171" s="38"/>
      <c r="C171" s="41" t="s">
        <v>58</v>
      </c>
      <c r="D171" s="42">
        <f>SUM(D109:D170)</f>
        <v>76940591.390000001</v>
      </c>
      <c r="E171" s="42">
        <f>SUM(E109:E170)</f>
        <v>3514803.26</v>
      </c>
      <c r="F171" s="42">
        <f>SUM(F109:F170)</f>
        <v>-255368.26</v>
      </c>
      <c r="G171" s="42">
        <f>SUM(G109:G170)</f>
        <v>80200026.389999986</v>
      </c>
      <c r="H171" s="42"/>
      <c r="I171" s="42">
        <f>SUM(I109:I170)</f>
        <v>-43943624.119999997</v>
      </c>
      <c r="J171" s="42">
        <f>SUM(J109:J170)</f>
        <v>-2797880.45</v>
      </c>
      <c r="K171" s="42">
        <f>SUM(K109:K170)</f>
        <v>149916.43</v>
      </c>
      <c r="L171" s="42">
        <f>SUM(L109:L170)</f>
        <v>-46591588.140000001</v>
      </c>
      <c r="M171" s="42">
        <f>SUM(M109:M170)</f>
        <v>33608438.249999993</v>
      </c>
    </row>
    <row r="172" spans="1:13" ht="37.5">
      <c r="A172" s="38"/>
      <c r="B172" s="38"/>
      <c r="C172" s="43" t="s">
        <v>59</v>
      </c>
      <c r="D172" s="25">
        <f t="shared" si="57"/>
        <v>0</v>
      </c>
      <c r="E172" s="40"/>
      <c r="F172" s="40"/>
      <c r="G172" s="26">
        <f t="shared" ref="G172:G173" si="61">D172+E172+F172</f>
        <v>0</v>
      </c>
      <c r="I172" s="28">
        <f t="shared" ref="I172:I173" si="62">L79</f>
        <v>0</v>
      </c>
      <c r="J172" s="40"/>
      <c r="K172" s="40"/>
      <c r="L172" s="26">
        <f t="shared" ref="L172:L173" si="63">I172+J172+K172</f>
        <v>0</v>
      </c>
      <c r="M172" s="29">
        <f t="shared" ref="M172:M173" si="64">G172+L172</f>
        <v>0</v>
      </c>
    </row>
    <row r="173" spans="1:13" ht="25.5">
      <c r="A173" s="38"/>
      <c r="B173" s="38"/>
      <c r="C173" s="44" t="s">
        <v>60</v>
      </c>
      <c r="D173" s="25">
        <f t="shared" si="57"/>
        <v>-924402.58000000007</v>
      </c>
      <c r="E173" s="142">
        <f>-E111-E115-E168</f>
        <v>-562467.73</v>
      </c>
      <c r="F173" s="40"/>
      <c r="G173" s="26">
        <f t="shared" si="61"/>
        <v>-1486870.31</v>
      </c>
      <c r="I173" s="28">
        <f t="shared" si="62"/>
        <v>0</v>
      </c>
      <c r="J173" s="142">
        <f>-J111-J115-J168</f>
        <v>7367.21</v>
      </c>
      <c r="K173" s="40"/>
      <c r="L173" s="26">
        <f t="shared" si="63"/>
        <v>7367.21</v>
      </c>
      <c r="M173" s="29">
        <f t="shared" si="64"/>
        <v>-1479503.1</v>
      </c>
    </row>
    <row r="174" spans="1:13">
      <c r="A174" s="38"/>
      <c r="B174" s="38"/>
      <c r="C174" s="41" t="s">
        <v>61</v>
      </c>
      <c r="D174" s="42">
        <f>SUM(D171:D173)</f>
        <v>76016188.810000002</v>
      </c>
      <c r="E174" s="42">
        <f t="shared" ref="E174:G174" si="65">SUM(E171:E173)</f>
        <v>2952335.53</v>
      </c>
      <c r="F174" s="42">
        <f t="shared" si="65"/>
        <v>-255368.26</v>
      </c>
      <c r="G174" s="42">
        <f t="shared" si="65"/>
        <v>78713156.079999983</v>
      </c>
      <c r="H174" s="42"/>
      <c r="I174" s="42">
        <f t="shared" ref="I174:M174" si="66">SUM(I171:I173)</f>
        <v>-43943624.119999997</v>
      </c>
      <c r="J174" s="42">
        <f t="shared" si="66"/>
        <v>-2790513.24</v>
      </c>
      <c r="K174" s="42">
        <f t="shared" si="66"/>
        <v>149916.43</v>
      </c>
      <c r="L174" s="42">
        <f t="shared" si="66"/>
        <v>-46584220.93</v>
      </c>
      <c r="M174" s="42">
        <f t="shared" si="66"/>
        <v>32128935.149999991</v>
      </c>
    </row>
    <row r="176" spans="1:13">
      <c r="I176" s="45" t="s">
        <v>62</v>
      </c>
      <c r="J176" s="46"/>
    </row>
    <row r="177" spans="1:14" ht="15">
      <c r="A177" s="38">
        <v>10</v>
      </c>
      <c r="B177" s="38"/>
      <c r="C177" s="39" t="s">
        <v>63</v>
      </c>
      <c r="I177" s="46" t="s">
        <v>63</v>
      </c>
      <c r="J177" s="46"/>
      <c r="K177" s="47"/>
    </row>
    <row r="178" spans="1:14" ht="15">
      <c r="A178" s="38">
        <v>8</v>
      </c>
      <c r="B178" s="38"/>
      <c r="C178" s="39" t="s">
        <v>44</v>
      </c>
      <c r="I178" s="46" t="s">
        <v>44</v>
      </c>
      <c r="J178" s="46"/>
      <c r="K178" s="48"/>
    </row>
    <row r="179" spans="1:14" ht="15">
      <c r="I179" s="49" t="s">
        <v>64</v>
      </c>
      <c r="K179" s="50">
        <f>J174-K177-K178</f>
        <v>-2790513.24</v>
      </c>
    </row>
    <row r="180" spans="1:14" ht="4.5" customHeight="1">
      <c r="N180" s="54"/>
    </row>
    <row r="181" spans="1:14" ht="4.5" customHeight="1"/>
    <row r="182" spans="1:14" ht="4.5" customHeight="1"/>
    <row r="183" spans="1:14" ht="4.5" customHeight="1"/>
    <row r="184" spans="1:14" ht="20.25" customHeight="1">
      <c r="A184" s="216" t="s">
        <v>6</v>
      </c>
      <c r="B184" s="216"/>
      <c r="C184" s="216"/>
      <c r="D184" s="216"/>
      <c r="E184" s="216"/>
      <c r="F184" s="216"/>
      <c r="G184" s="216"/>
      <c r="H184" s="216"/>
      <c r="I184" s="216"/>
      <c r="J184" s="216"/>
      <c r="K184" s="216"/>
      <c r="L184" s="216"/>
      <c r="M184" s="216"/>
    </row>
    <row r="185" spans="1:14" ht="18">
      <c r="A185" s="216" t="s">
        <v>7</v>
      </c>
      <c r="B185" s="216"/>
      <c r="C185" s="216"/>
      <c r="D185" s="216"/>
      <c r="E185" s="216"/>
      <c r="F185" s="216"/>
      <c r="G185" s="216"/>
      <c r="H185" s="216"/>
      <c r="I185" s="216"/>
      <c r="J185" s="216"/>
      <c r="K185" s="216"/>
      <c r="L185" s="216"/>
      <c r="M185" s="216"/>
    </row>
    <row r="187" spans="1:14" ht="15">
      <c r="C187" s="9"/>
      <c r="E187" s="10" t="s">
        <v>8</v>
      </c>
      <c r="F187" s="11">
        <v>2012</v>
      </c>
      <c r="G187" s="12"/>
    </row>
    <row r="189" spans="1:14">
      <c r="D189" s="213" t="s">
        <v>9</v>
      </c>
      <c r="E189" s="214"/>
      <c r="F189" s="214"/>
      <c r="G189" s="215"/>
      <c r="I189" s="13"/>
      <c r="J189" s="14" t="s">
        <v>10</v>
      </c>
      <c r="K189" s="14"/>
      <c r="L189" s="15"/>
      <c r="M189" s="3"/>
    </row>
    <row r="190" spans="1:14" ht="25.5">
      <c r="A190" s="16" t="s">
        <v>11</v>
      </c>
      <c r="B190" s="17" t="s">
        <v>12</v>
      </c>
      <c r="C190" s="18" t="s">
        <v>13</v>
      </c>
      <c r="D190" s="16" t="s">
        <v>14</v>
      </c>
      <c r="E190" s="17" t="s">
        <v>15</v>
      </c>
      <c r="F190" s="17" t="s">
        <v>16</v>
      </c>
      <c r="G190" s="16" t="s">
        <v>17</v>
      </c>
      <c r="H190" s="19"/>
      <c r="I190" s="20" t="s">
        <v>14</v>
      </c>
      <c r="J190" s="21" t="s">
        <v>15</v>
      </c>
      <c r="K190" s="21" t="s">
        <v>16</v>
      </c>
      <c r="L190" s="22" t="s">
        <v>17</v>
      </c>
      <c r="M190" s="16" t="s">
        <v>18</v>
      </c>
    </row>
    <row r="191" spans="1:14" ht="25.5">
      <c r="A191" s="23">
        <v>12</v>
      </c>
      <c r="B191" s="23">
        <v>1611</v>
      </c>
      <c r="C191" s="24" t="s">
        <v>19</v>
      </c>
      <c r="D191" s="25">
        <f t="shared" ref="D191:D204" si="67">G109</f>
        <v>553792.27</v>
      </c>
      <c r="E191" s="25">
        <v>169876.93</v>
      </c>
      <c r="F191" s="25"/>
      <c r="G191" s="26">
        <f>D191+E191+F191</f>
        <v>723669.2</v>
      </c>
      <c r="H191" s="27"/>
      <c r="I191" s="28">
        <f t="shared" ref="I191:I204" si="68">L109</f>
        <v>-476202.88</v>
      </c>
      <c r="J191" s="25">
        <f>-25389.07-4870.99-59097.54</f>
        <v>-89357.6</v>
      </c>
      <c r="K191" s="25"/>
      <c r="L191" s="26">
        <f>I191+J191+K191</f>
        <v>-565560.48</v>
      </c>
      <c r="M191" s="29">
        <f>G191+L191</f>
        <v>158108.71999999997</v>
      </c>
    </row>
    <row r="192" spans="1:14" ht="25.5">
      <c r="A192" s="23" t="s">
        <v>20</v>
      </c>
      <c r="B192" s="23">
        <v>1612</v>
      </c>
      <c r="C192" s="24" t="s">
        <v>21</v>
      </c>
      <c r="D192" s="25">
        <f t="shared" si="67"/>
        <v>0</v>
      </c>
      <c r="E192" s="25"/>
      <c r="F192" s="25"/>
      <c r="G192" s="26">
        <f t="shared" ref="G192:G252" si="69">D192+E192+F192</f>
        <v>0</v>
      </c>
      <c r="H192" s="27"/>
      <c r="I192" s="28">
        <f t="shared" si="68"/>
        <v>0</v>
      </c>
      <c r="J192" s="25"/>
      <c r="K192" s="25"/>
      <c r="L192" s="26">
        <f t="shared" ref="L192:L249" si="70">I192+J192+K192</f>
        <v>0</v>
      </c>
      <c r="M192" s="29">
        <f t="shared" ref="M192:M249" si="71">G192+L192</f>
        <v>0</v>
      </c>
    </row>
    <row r="193" spans="1:13" ht="15">
      <c r="A193" s="30" t="s">
        <v>22</v>
      </c>
      <c r="B193" s="30">
        <v>1805</v>
      </c>
      <c r="C193" s="31" t="s">
        <v>23</v>
      </c>
      <c r="D193" s="25">
        <f t="shared" si="67"/>
        <v>1239634.1500000001</v>
      </c>
      <c r="E193" s="25">
        <v>189</v>
      </c>
      <c r="F193" s="25"/>
      <c r="G193" s="26">
        <f t="shared" si="69"/>
        <v>1239823.1500000001</v>
      </c>
      <c r="H193" s="27"/>
      <c r="I193" s="28">
        <f t="shared" si="68"/>
        <v>0</v>
      </c>
      <c r="J193" s="25"/>
      <c r="K193" s="25"/>
      <c r="L193" s="26">
        <f t="shared" si="70"/>
        <v>0</v>
      </c>
      <c r="M193" s="29">
        <f t="shared" si="71"/>
        <v>1239823.1500000001</v>
      </c>
    </row>
    <row r="194" spans="1:13" ht="15">
      <c r="A194" s="23">
        <v>47</v>
      </c>
      <c r="B194" s="23">
        <v>1808</v>
      </c>
      <c r="C194" s="32" t="s">
        <v>24</v>
      </c>
      <c r="D194" s="25">
        <f t="shared" si="67"/>
        <v>1598122.15</v>
      </c>
      <c r="E194" s="25"/>
      <c r="F194" s="25"/>
      <c r="G194" s="26">
        <f t="shared" si="69"/>
        <v>1598122.15</v>
      </c>
      <c r="H194" s="27"/>
      <c r="I194" s="28">
        <f t="shared" si="68"/>
        <v>-985916.79</v>
      </c>
      <c r="J194" s="25">
        <v>-29088.880000000001</v>
      </c>
      <c r="K194" s="25"/>
      <c r="L194" s="26">
        <f t="shared" si="70"/>
        <v>-1015005.67</v>
      </c>
      <c r="M194" s="29">
        <f t="shared" si="71"/>
        <v>583116.47999999986</v>
      </c>
    </row>
    <row r="195" spans="1:13" ht="15">
      <c r="A195" s="23">
        <v>47</v>
      </c>
      <c r="B195" s="23">
        <v>1808</v>
      </c>
      <c r="C195" s="32" t="s">
        <v>24</v>
      </c>
      <c r="D195" s="25">
        <f t="shared" si="67"/>
        <v>81080.259999999995</v>
      </c>
      <c r="E195" s="25"/>
      <c r="F195" s="25"/>
      <c r="G195" s="26">
        <f t="shared" si="69"/>
        <v>81080.259999999995</v>
      </c>
      <c r="H195" s="27"/>
      <c r="I195" s="28">
        <f t="shared" si="68"/>
        <v>-58454.509999999995</v>
      </c>
      <c r="J195" s="25">
        <v>-2702.68</v>
      </c>
      <c r="K195" s="25"/>
      <c r="L195" s="26">
        <f t="shared" si="70"/>
        <v>-61157.189999999995</v>
      </c>
      <c r="M195" s="29">
        <f t="shared" si="71"/>
        <v>19923.07</v>
      </c>
    </row>
    <row r="196" spans="1:13" ht="15">
      <c r="A196" s="23">
        <v>13</v>
      </c>
      <c r="B196" s="23">
        <v>1810</v>
      </c>
      <c r="C196" s="32" t="s">
        <v>25</v>
      </c>
      <c r="D196" s="25">
        <f t="shared" si="67"/>
        <v>0</v>
      </c>
      <c r="E196" s="25"/>
      <c r="F196" s="25"/>
      <c r="G196" s="26">
        <f t="shared" si="69"/>
        <v>0</v>
      </c>
      <c r="H196" s="27"/>
      <c r="I196" s="28">
        <f t="shared" si="68"/>
        <v>0</v>
      </c>
      <c r="J196" s="25"/>
      <c r="K196" s="25"/>
      <c r="L196" s="26">
        <f t="shared" si="70"/>
        <v>0</v>
      </c>
      <c r="M196" s="29">
        <f t="shared" si="71"/>
        <v>0</v>
      </c>
    </row>
    <row r="197" spans="1:13" ht="15">
      <c r="A197" s="23">
        <v>47</v>
      </c>
      <c r="B197" s="23">
        <v>1815</v>
      </c>
      <c r="C197" s="32" t="s">
        <v>26</v>
      </c>
      <c r="D197" s="25">
        <f t="shared" si="67"/>
        <v>283085.05</v>
      </c>
      <c r="E197" s="25">
        <f>-D197</f>
        <v>-283085.05</v>
      </c>
      <c r="F197" s="25"/>
      <c r="G197" s="26">
        <f t="shared" si="69"/>
        <v>0</v>
      </c>
      <c r="H197" s="27"/>
      <c r="I197" s="28">
        <f t="shared" si="68"/>
        <v>0</v>
      </c>
      <c r="J197" s="25"/>
      <c r="K197" s="25"/>
      <c r="L197" s="26">
        <f t="shared" si="70"/>
        <v>0</v>
      </c>
      <c r="M197" s="29">
        <f t="shared" si="71"/>
        <v>0</v>
      </c>
    </row>
    <row r="198" spans="1:13" ht="15">
      <c r="A198" s="23">
        <v>47</v>
      </c>
      <c r="B198" s="23">
        <v>1815</v>
      </c>
      <c r="C198" s="32" t="s">
        <v>26</v>
      </c>
      <c r="D198" s="25">
        <f t="shared" si="67"/>
        <v>0</v>
      </c>
      <c r="E198" s="25"/>
      <c r="F198" s="25"/>
      <c r="G198" s="26">
        <f t="shared" si="69"/>
        <v>0</v>
      </c>
      <c r="H198" s="27"/>
      <c r="I198" s="28">
        <f t="shared" si="68"/>
        <v>0</v>
      </c>
      <c r="J198" s="25"/>
      <c r="K198" s="25"/>
      <c r="L198" s="26">
        <f t="shared" si="70"/>
        <v>0</v>
      </c>
      <c r="M198" s="29">
        <f t="shared" si="71"/>
        <v>0</v>
      </c>
    </row>
    <row r="199" spans="1:13" ht="15">
      <c r="A199" s="23">
        <v>47</v>
      </c>
      <c r="B199" s="23">
        <v>1815</v>
      </c>
      <c r="C199" s="32" t="s">
        <v>26</v>
      </c>
      <c r="D199" s="25">
        <f t="shared" si="67"/>
        <v>0</v>
      </c>
      <c r="E199" s="25"/>
      <c r="F199" s="25"/>
      <c r="G199" s="26">
        <f t="shared" si="69"/>
        <v>0</v>
      </c>
      <c r="H199" s="27"/>
      <c r="I199" s="28">
        <f t="shared" si="68"/>
        <v>0</v>
      </c>
      <c r="J199" s="25"/>
      <c r="K199" s="25"/>
      <c r="L199" s="26">
        <f t="shared" si="70"/>
        <v>0</v>
      </c>
      <c r="M199" s="29">
        <f t="shared" si="71"/>
        <v>0</v>
      </c>
    </row>
    <row r="200" spans="1:13" ht="15">
      <c r="A200" s="23">
        <v>47</v>
      </c>
      <c r="B200" s="23">
        <v>1820</v>
      </c>
      <c r="C200" s="24" t="s">
        <v>27</v>
      </c>
      <c r="D200" s="25">
        <f t="shared" si="67"/>
        <v>1745895.87</v>
      </c>
      <c r="E200" s="25"/>
      <c r="F200" s="25"/>
      <c r="G200" s="26">
        <f t="shared" si="69"/>
        <v>1745895.87</v>
      </c>
      <c r="H200" s="27"/>
      <c r="I200" s="28">
        <f t="shared" si="68"/>
        <v>-1406512.35</v>
      </c>
      <c r="J200" s="25">
        <v>-40423.089999999997</v>
      </c>
      <c r="K200" s="25"/>
      <c r="L200" s="26">
        <f t="shared" si="70"/>
        <v>-1446935.4400000002</v>
      </c>
      <c r="M200" s="29">
        <f t="shared" si="71"/>
        <v>298960.42999999993</v>
      </c>
    </row>
    <row r="201" spans="1:13" ht="15">
      <c r="A201" s="23">
        <v>47</v>
      </c>
      <c r="B201" s="23">
        <v>1825</v>
      </c>
      <c r="C201" s="32" t="s">
        <v>28</v>
      </c>
      <c r="D201" s="25">
        <f t="shared" si="67"/>
        <v>0</v>
      </c>
      <c r="E201" s="25"/>
      <c r="F201" s="25"/>
      <c r="G201" s="26">
        <f t="shared" si="69"/>
        <v>0</v>
      </c>
      <c r="H201" s="27"/>
      <c r="I201" s="28">
        <f t="shared" si="68"/>
        <v>0</v>
      </c>
      <c r="J201" s="25"/>
      <c r="K201" s="25"/>
      <c r="L201" s="26">
        <f t="shared" si="70"/>
        <v>0</v>
      </c>
      <c r="M201" s="29">
        <f t="shared" si="71"/>
        <v>0</v>
      </c>
    </row>
    <row r="202" spans="1:13" ht="15">
      <c r="A202" s="23">
        <v>47</v>
      </c>
      <c r="B202" s="23">
        <v>1830</v>
      </c>
      <c r="C202" s="32" t="s">
        <v>29</v>
      </c>
      <c r="D202" s="25">
        <f t="shared" si="67"/>
        <v>10720746.869999999</v>
      </c>
      <c r="E202" s="25">
        <v>269735.61</v>
      </c>
      <c r="F202" s="25"/>
      <c r="G202" s="26">
        <f t="shared" si="69"/>
        <v>10990482.479999999</v>
      </c>
      <c r="H202" s="27"/>
      <c r="I202" s="28">
        <f t="shared" si="68"/>
        <v>-5142451.3100000005</v>
      </c>
      <c r="J202" s="25">
        <v>-401325.4</v>
      </c>
      <c r="K202" s="25"/>
      <c r="L202" s="26">
        <f t="shared" si="70"/>
        <v>-5543776.7100000009</v>
      </c>
      <c r="M202" s="29">
        <f t="shared" si="71"/>
        <v>5446705.7699999977</v>
      </c>
    </row>
    <row r="203" spans="1:13" ht="15">
      <c r="A203" s="23">
        <v>47</v>
      </c>
      <c r="B203" s="23">
        <v>1830</v>
      </c>
      <c r="C203" s="32" t="s">
        <v>29</v>
      </c>
      <c r="D203" s="25">
        <f t="shared" si="67"/>
        <v>159708.53</v>
      </c>
      <c r="E203" s="25">
        <v>123162.54</v>
      </c>
      <c r="F203" s="25"/>
      <c r="G203" s="26">
        <f t="shared" si="69"/>
        <v>282871.07</v>
      </c>
      <c r="H203" s="27"/>
      <c r="I203" s="28">
        <f t="shared" si="68"/>
        <v>0</v>
      </c>
      <c r="J203" s="25"/>
      <c r="K203" s="25"/>
      <c r="L203" s="26">
        <f t="shared" si="70"/>
        <v>0</v>
      </c>
      <c r="M203" s="29">
        <f t="shared" si="71"/>
        <v>282871.07</v>
      </c>
    </row>
    <row r="204" spans="1:13" ht="15">
      <c r="A204" s="23">
        <v>47</v>
      </c>
      <c r="B204" s="23">
        <v>1830</v>
      </c>
      <c r="C204" s="32" t="s">
        <v>29</v>
      </c>
      <c r="D204" s="25">
        <f t="shared" si="67"/>
        <v>607139.48</v>
      </c>
      <c r="E204" s="25">
        <v>471743.86</v>
      </c>
      <c r="F204" s="25"/>
      <c r="G204" s="26">
        <f t="shared" si="69"/>
        <v>1078883.3399999999</v>
      </c>
      <c r="H204" s="27"/>
      <c r="I204" s="28">
        <f t="shared" si="68"/>
        <v>0</v>
      </c>
      <c r="J204" s="25"/>
      <c r="K204" s="25"/>
      <c r="L204" s="26">
        <f t="shared" si="70"/>
        <v>0</v>
      </c>
      <c r="M204" s="29">
        <f t="shared" si="71"/>
        <v>1078883.3399999999</v>
      </c>
    </row>
    <row r="205" spans="1:13" ht="15">
      <c r="A205" s="23">
        <v>47</v>
      </c>
      <c r="B205" s="23">
        <v>1835</v>
      </c>
      <c r="C205" s="32" t="s">
        <v>30</v>
      </c>
      <c r="D205" s="25">
        <f t="shared" ref="D205:D206" si="72">G123</f>
        <v>0</v>
      </c>
      <c r="E205" s="25"/>
      <c r="F205" s="25"/>
      <c r="G205" s="26">
        <f t="shared" si="69"/>
        <v>0</v>
      </c>
      <c r="H205" s="27"/>
      <c r="I205" s="28">
        <f t="shared" ref="I205:I206" si="73">L123</f>
        <v>0</v>
      </c>
      <c r="J205" s="25"/>
      <c r="K205" s="25"/>
      <c r="L205" s="26">
        <f t="shared" ref="L205:L206" si="74">I205+J205+K205</f>
        <v>0</v>
      </c>
      <c r="M205" s="29">
        <f t="shared" ref="M205:M206" si="75">G205+L205</f>
        <v>0</v>
      </c>
    </row>
    <row r="206" spans="1:13" ht="15">
      <c r="A206" s="23">
        <v>47</v>
      </c>
      <c r="B206" s="23">
        <v>1835</v>
      </c>
      <c r="C206" s="32" t="s">
        <v>30</v>
      </c>
      <c r="D206" s="25">
        <f t="shared" si="72"/>
        <v>0</v>
      </c>
      <c r="E206" s="25"/>
      <c r="F206" s="25"/>
      <c r="G206" s="26">
        <f t="shared" si="69"/>
        <v>0</v>
      </c>
      <c r="H206" s="27"/>
      <c r="I206" s="28">
        <f t="shared" si="73"/>
        <v>0</v>
      </c>
      <c r="J206" s="25"/>
      <c r="K206" s="25"/>
      <c r="L206" s="26">
        <f t="shared" si="74"/>
        <v>0</v>
      </c>
      <c r="M206" s="29">
        <f t="shared" si="75"/>
        <v>0</v>
      </c>
    </row>
    <row r="207" spans="1:13" ht="15">
      <c r="A207" s="23">
        <v>47</v>
      </c>
      <c r="B207" s="23">
        <v>1835</v>
      </c>
      <c r="C207" s="32" t="s">
        <v>30</v>
      </c>
      <c r="D207" s="25">
        <f>G125</f>
        <v>13278707.399999999</v>
      </c>
      <c r="E207" s="25">
        <v>676434.92</v>
      </c>
      <c r="F207" s="25"/>
      <c r="G207" s="26">
        <f t="shared" si="69"/>
        <v>13955142.319999998</v>
      </c>
      <c r="H207" s="27"/>
      <c r="I207" s="28">
        <f>L125</f>
        <v>-5883517.71</v>
      </c>
      <c r="J207" s="25">
        <v>-533753.69999999995</v>
      </c>
      <c r="K207" s="25"/>
      <c r="L207" s="26">
        <f t="shared" si="70"/>
        <v>-6417271.4100000001</v>
      </c>
      <c r="M207" s="29">
        <f t="shared" si="71"/>
        <v>7537870.9099999983</v>
      </c>
    </row>
    <row r="208" spans="1:13" ht="15">
      <c r="A208" s="23">
        <v>47</v>
      </c>
      <c r="B208" s="23">
        <v>1835</v>
      </c>
      <c r="C208" s="32" t="s">
        <v>30</v>
      </c>
      <c r="D208" s="25">
        <f t="shared" ref="D208:D209" si="76">G126</f>
        <v>0</v>
      </c>
      <c r="E208" s="25"/>
      <c r="F208" s="25"/>
      <c r="G208" s="26">
        <f t="shared" si="69"/>
        <v>0</v>
      </c>
      <c r="H208" s="27"/>
      <c r="I208" s="28">
        <f t="shared" ref="I208:I209" si="77">L126</f>
        <v>0</v>
      </c>
      <c r="J208" s="25"/>
      <c r="K208" s="25"/>
      <c r="L208" s="26">
        <f t="shared" ref="L208:L209" si="78">I208+J208+K208</f>
        <v>0</v>
      </c>
      <c r="M208" s="29">
        <f t="shared" ref="M208:M209" si="79">G208+L208</f>
        <v>0</v>
      </c>
    </row>
    <row r="209" spans="1:13" ht="15">
      <c r="A209" s="23">
        <v>47</v>
      </c>
      <c r="B209" s="23">
        <v>1835</v>
      </c>
      <c r="C209" s="32" t="s">
        <v>30</v>
      </c>
      <c r="D209" s="25">
        <f t="shared" si="76"/>
        <v>0</v>
      </c>
      <c r="E209" s="25"/>
      <c r="F209" s="25"/>
      <c r="G209" s="26">
        <f t="shared" si="69"/>
        <v>0</v>
      </c>
      <c r="H209" s="27"/>
      <c r="I209" s="28">
        <f t="shared" si="77"/>
        <v>0</v>
      </c>
      <c r="J209" s="25"/>
      <c r="K209" s="25"/>
      <c r="L209" s="26">
        <f t="shared" si="78"/>
        <v>0</v>
      </c>
      <c r="M209" s="29">
        <f t="shared" si="79"/>
        <v>0</v>
      </c>
    </row>
    <row r="210" spans="1:13" ht="15">
      <c r="A210" s="23">
        <v>47</v>
      </c>
      <c r="B210" s="23">
        <v>1840</v>
      </c>
      <c r="C210" s="32" t="s">
        <v>31</v>
      </c>
      <c r="D210" s="25">
        <f t="shared" ref="D210:D220" si="80">G128</f>
        <v>6879651.9299999997</v>
      </c>
      <c r="E210" s="25">
        <v>58596.29</v>
      </c>
      <c r="F210" s="25"/>
      <c r="G210" s="26">
        <f t="shared" si="69"/>
        <v>6938248.2199999997</v>
      </c>
      <c r="H210" s="27"/>
      <c r="I210" s="28">
        <f t="shared" ref="I210:I220" si="81">L128</f>
        <v>-4110481.02</v>
      </c>
      <c r="J210" s="25">
        <v>-224665.49</v>
      </c>
      <c r="K210" s="25"/>
      <c r="L210" s="26">
        <f t="shared" si="70"/>
        <v>-4335146.51</v>
      </c>
      <c r="M210" s="29">
        <f t="shared" si="71"/>
        <v>2603101.71</v>
      </c>
    </row>
    <row r="211" spans="1:13" ht="15">
      <c r="A211" s="23">
        <v>47</v>
      </c>
      <c r="B211" s="23">
        <v>1840</v>
      </c>
      <c r="C211" s="32" t="s">
        <v>31</v>
      </c>
      <c r="D211" s="25">
        <f t="shared" si="80"/>
        <v>0</v>
      </c>
      <c r="E211" s="25"/>
      <c r="F211" s="25"/>
      <c r="G211" s="26">
        <f t="shared" si="69"/>
        <v>0</v>
      </c>
      <c r="H211" s="27"/>
      <c r="I211" s="28">
        <f t="shared" si="81"/>
        <v>0</v>
      </c>
      <c r="J211" s="25"/>
      <c r="K211" s="25"/>
      <c r="L211" s="26">
        <f t="shared" ref="L211:L212" si="82">I211+J211+K211</f>
        <v>0</v>
      </c>
      <c r="M211" s="29">
        <f t="shared" ref="M211:M212" si="83">G211+L211</f>
        <v>0</v>
      </c>
    </row>
    <row r="212" spans="1:13" ht="15">
      <c r="A212" s="23">
        <v>47</v>
      </c>
      <c r="B212" s="23">
        <v>1845</v>
      </c>
      <c r="C212" s="32" t="s">
        <v>32</v>
      </c>
      <c r="D212" s="25">
        <f t="shared" si="80"/>
        <v>0</v>
      </c>
      <c r="E212" s="25"/>
      <c r="F212" s="25"/>
      <c r="G212" s="26">
        <f t="shared" si="69"/>
        <v>0</v>
      </c>
      <c r="H212" s="27"/>
      <c r="I212" s="28">
        <f t="shared" si="81"/>
        <v>0</v>
      </c>
      <c r="J212" s="25"/>
      <c r="K212" s="25"/>
      <c r="L212" s="26">
        <f t="shared" si="82"/>
        <v>0</v>
      </c>
      <c r="M212" s="29">
        <f t="shared" si="83"/>
        <v>0</v>
      </c>
    </row>
    <row r="213" spans="1:13" ht="15">
      <c r="A213" s="23">
        <v>47</v>
      </c>
      <c r="B213" s="23">
        <v>1845</v>
      </c>
      <c r="C213" s="32" t="s">
        <v>32</v>
      </c>
      <c r="D213" s="25">
        <f t="shared" si="80"/>
        <v>16470094.550000001</v>
      </c>
      <c r="E213" s="25">
        <v>310539.26</v>
      </c>
      <c r="F213" s="25"/>
      <c r="G213" s="26">
        <f t="shared" si="69"/>
        <v>16780633.810000002</v>
      </c>
      <c r="H213" s="27"/>
      <c r="I213" s="28">
        <f t="shared" si="81"/>
        <v>-10798107.460000001</v>
      </c>
      <c r="J213" s="25">
        <v>-532637</v>
      </c>
      <c r="K213" s="25"/>
      <c r="L213" s="26">
        <f t="shared" si="70"/>
        <v>-11330744.460000001</v>
      </c>
      <c r="M213" s="29">
        <f t="shared" si="71"/>
        <v>5449889.3500000015</v>
      </c>
    </row>
    <row r="214" spans="1:13" ht="15">
      <c r="A214" s="23">
        <v>47</v>
      </c>
      <c r="B214" s="23">
        <v>1845</v>
      </c>
      <c r="C214" s="32" t="s">
        <v>32</v>
      </c>
      <c r="D214" s="25">
        <f t="shared" si="80"/>
        <v>5436.17</v>
      </c>
      <c r="E214" s="25">
        <v>261484.37</v>
      </c>
      <c r="F214" s="25"/>
      <c r="G214" s="26">
        <f t="shared" si="69"/>
        <v>266920.53999999998</v>
      </c>
      <c r="H214" s="27"/>
      <c r="I214" s="28">
        <f t="shared" si="81"/>
        <v>0</v>
      </c>
      <c r="J214" s="25"/>
      <c r="K214" s="25"/>
      <c r="L214" s="26">
        <f t="shared" si="70"/>
        <v>0</v>
      </c>
      <c r="M214" s="29">
        <f t="shared" si="71"/>
        <v>266920.53999999998</v>
      </c>
    </row>
    <row r="215" spans="1:13" ht="15">
      <c r="A215" s="23">
        <v>47</v>
      </c>
      <c r="B215" s="23">
        <v>1850</v>
      </c>
      <c r="C215" s="32" t="s">
        <v>33</v>
      </c>
      <c r="D215" s="25">
        <f t="shared" si="80"/>
        <v>15107860.01</v>
      </c>
      <c r="E215" s="25">
        <v>236383.15</v>
      </c>
      <c r="F215" s="25"/>
      <c r="G215" s="26">
        <f t="shared" si="69"/>
        <v>15344243.16</v>
      </c>
      <c r="H215" s="27"/>
      <c r="I215" s="28">
        <f t="shared" si="81"/>
        <v>-9041990.5600000005</v>
      </c>
      <c r="J215" s="25">
        <v>-445471.18</v>
      </c>
      <c r="K215" s="25"/>
      <c r="L215" s="26">
        <f t="shared" si="70"/>
        <v>-9487461.7400000002</v>
      </c>
      <c r="M215" s="29">
        <f t="shared" si="71"/>
        <v>5856781.4199999999</v>
      </c>
    </row>
    <row r="216" spans="1:13" ht="15">
      <c r="A216" s="23">
        <v>47</v>
      </c>
      <c r="B216" s="23">
        <v>1850</v>
      </c>
      <c r="C216" s="32" t="s">
        <v>33</v>
      </c>
      <c r="D216" s="25">
        <f t="shared" si="80"/>
        <v>0</v>
      </c>
      <c r="E216" s="25"/>
      <c r="F216" s="25"/>
      <c r="G216" s="26">
        <f t="shared" si="69"/>
        <v>0</v>
      </c>
      <c r="H216" s="27"/>
      <c r="I216" s="28">
        <f t="shared" si="81"/>
        <v>0</v>
      </c>
      <c r="J216" s="25"/>
      <c r="K216" s="25"/>
      <c r="L216" s="26">
        <f t="shared" ref="L216:L217" si="84">I216+J216+K216</f>
        <v>0</v>
      </c>
      <c r="M216" s="29">
        <f t="shared" ref="M216:M217" si="85">G216+L216</f>
        <v>0</v>
      </c>
    </row>
    <row r="217" spans="1:13" ht="15">
      <c r="A217" s="23">
        <v>47</v>
      </c>
      <c r="B217" s="23">
        <v>1850</v>
      </c>
      <c r="C217" s="32" t="s">
        <v>33</v>
      </c>
      <c r="D217" s="25">
        <f t="shared" si="80"/>
        <v>0</v>
      </c>
      <c r="E217" s="25"/>
      <c r="F217" s="25"/>
      <c r="G217" s="26">
        <f t="shared" si="69"/>
        <v>0</v>
      </c>
      <c r="H217" s="27"/>
      <c r="I217" s="28">
        <f t="shared" si="81"/>
        <v>0</v>
      </c>
      <c r="J217" s="25"/>
      <c r="K217" s="25"/>
      <c r="L217" s="26">
        <f t="shared" si="84"/>
        <v>0</v>
      </c>
      <c r="M217" s="29">
        <f t="shared" si="85"/>
        <v>0</v>
      </c>
    </row>
    <row r="218" spans="1:13" ht="15">
      <c r="A218" s="23">
        <v>47</v>
      </c>
      <c r="B218" s="23">
        <v>1855</v>
      </c>
      <c r="C218" s="32" t="s">
        <v>34</v>
      </c>
      <c r="D218" s="25">
        <f t="shared" si="80"/>
        <v>5012423.4700000007</v>
      </c>
      <c r="E218" s="25">
        <v>201416.84</v>
      </c>
      <c r="F218" s="25"/>
      <c r="G218" s="26">
        <f t="shared" si="69"/>
        <v>5213840.3100000005</v>
      </c>
      <c r="H218" s="27"/>
      <c r="I218" s="28">
        <f t="shared" si="81"/>
        <v>-2845965.98</v>
      </c>
      <c r="J218" s="25">
        <v>-174146.55</v>
      </c>
      <c r="K218" s="25"/>
      <c r="L218" s="26">
        <f t="shared" si="70"/>
        <v>-3020112.53</v>
      </c>
      <c r="M218" s="29">
        <f t="shared" si="71"/>
        <v>2193727.7800000007</v>
      </c>
    </row>
    <row r="219" spans="1:13" ht="15">
      <c r="A219" s="23">
        <v>47</v>
      </c>
      <c r="B219" s="23">
        <v>1855</v>
      </c>
      <c r="C219" s="32" t="s">
        <v>34</v>
      </c>
      <c r="D219" s="25">
        <f t="shared" si="80"/>
        <v>0</v>
      </c>
      <c r="E219" s="25"/>
      <c r="F219" s="25"/>
      <c r="G219" s="26">
        <f t="shared" si="69"/>
        <v>0</v>
      </c>
      <c r="H219" s="27"/>
      <c r="I219" s="28">
        <f t="shared" si="81"/>
        <v>0</v>
      </c>
      <c r="J219" s="25"/>
      <c r="K219" s="25"/>
      <c r="L219" s="26">
        <f t="shared" ref="L219" si="86">I219+J219+K219</f>
        <v>0</v>
      </c>
      <c r="M219" s="29">
        <f t="shared" ref="M219" si="87">G219+L219</f>
        <v>0</v>
      </c>
    </row>
    <row r="220" spans="1:13" ht="15">
      <c r="A220" s="23">
        <v>47</v>
      </c>
      <c r="B220" s="23">
        <v>1860</v>
      </c>
      <c r="C220" s="32" t="s">
        <v>35</v>
      </c>
      <c r="D220" s="25">
        <f t="shared" si="80"/>
        <v>3886441.4299999997</v>
      </c>
      <c r="E220" s="25">
        <v>145790.35</v>
      </c>
      <c r="F220" s="25"/>
      <c r="G220" s="26">
        <f t="shared" si="69"/>
        <v>4032231.78</v>
      </c>
      <c r="H220" s="27"/>
      <c r="I220" s="28">
        <f t="shared" si="81"/>
        <v>-2481756.7999999998</v>
      </c>
      <c r="J220" s="25">
        <v>-126289.99</v>
      </c>
      <c r="K220" s="25"/>
      <c r="L220" s="26">
        <f t="shared" si="70"/>
        <v>-2608046.79</v>
      </c>
      <c r="M220" s="29">
        <f t="shared" si="71"/>
        <v>1424184.9899999998</v>
      </c>
    </row>
    <row r="221" spans="1:13" ht="15">
      <c r="A221" s="23">
        <v>47</v>
      </c>
      <c r="B221" s="23">
        <v>1860</v>
      </c>
      <c r="C221" s="32" t="s">
        <v>35</v>
      </c>
      <c r="D221" s="25">
        <f t="shared" ref="D221:D223" si="88">G139</f>
        <v>0</v>
      </c>
      <c r="E221" s="25"/>
      <c r="F221" s="25"/>
      <c r="G221" s="26">
        <f t="shared" si="69"/>
        <v>0</v>
      </c>
      <c r="H221" s="27"/>
      <c r="I221" s="28">
        <f t="shared" ref="I221:I223" si="89">L139</f>
        <v>0</v>
      </c>
      <c r="J221" s="25"/>
      <c r="K221" s="25"/>
      <c r="L221" s="26">
        <f t="shared" ref="L221:L223" si="90">I221+J221+K221</f>
        <v>0</v>
      </c>
      <c r="M221" s="29">
        <f t="shared" ref="M221:M223" si="91">G221+L221</f>
        <v>0</v>
      </c>
    </row>
    <row r="222" spans="1:13" ht="15">
      <c r="A222" s="23">
        <v>47</v>
      </c>
      <c r="B222" s="23">
        <v>1860</v>
      </c>
      <c r="C222" s="32" t="s">
        <v>35</v>
      </c>
      <c r="D222" s="25">
        <f t="shared" si="88"/>
        <v>0</v>
      </c>
      <c r="E222" s="25"/>
      <c r="F222" s="25"/>
      <c r="G222" s="26">
        <f t="shared" si="69"/>
        <v>0</v>
      </c>
      <c r="H222" s="27"/>
      <c r="I222" s="28">
        <f t="shared" si="89"/>
        <v>0</v>
      </c>
      <c r="J222" s="25"/>
      <c r="K222" s="25"/>
      <c r="L222" s="26">
        <f t="shared" si="90"/>
        <v>0</v>
      </c>
      <c r="M222" s="29">
        <f t="shared" si="91"/>
        <v>0</v>
      </c>
    </row>
    <row r="223" spans="1:13" ht="15">
      <c r="A223" s="23">
        <v>47</v>
      </c>
      <c r="B223" s="23">
        <v>1860</v>
      </c>
      <c r="C223" s="32" t="s">
        <v>35</v>
      </c>
      <c r="D223" s="25">
        <f t="shared" si="88"/>
        <v>0</v>
      </c>
      <c r="E223" s="25"/>
      <c r="F223" s="25"/>
      <c r="G223" s="26">
        <f t="shared" si="69"/>
        <v>0</v>
      </c>
      <c r="H223" s="27"/>
      <c r="I223" s="28">
        <f t="shared" si="89"/>
        <v>0</v>
      </c>
      <c r="J223" s="25"/>
      <c r="K223" s="25"/>
      <c r="L223" s="26">
        <f t="shared" si="90"/>
        <v>0</v>
      </c>
      <c r="M223" s="29">
        <f t="shared" si="91"/>
        <v>0</v>
      </c>
    </row>
    <row r="224" spans="1:13" ht="15">
      <c r="A224" s="30">
        <v>47</v>
      </c>
      <c r="B224" s="23">
        <v>1860</v>
      </c>
      <c r="C224" s="32" t="s">
        <v>35</v>
      </c>
      <c r="D224" s="25">
        <f t="shared" ref="D224:D249" si="92">G142</f>
        <v>0</v>
      </c>
      <c r="E224" s="25">
        <v>3488798.66</v>
      </c>
      <c r="F224" s="25"/>
      <c r="G224" s="26">
        <f t="shared" si="69"/>
        <v>3488798.66</v>
      </c>
      <c r="H224" s="27"/>
      <c r="I224" s="28">
        <f t="shared" ref="I224:I249" si="93">L142</f>
        <v>0</v>
      </c>
      <c r="J224" s="25">
        <v>-568720.63</v>
      </c>
      <c r="K224" s="25"/>
      <c r="L224" s="26">
        <f t="shared" si="70"/>
        <v>-568720.63</v>
      </c>
      <c r="M224" s="29">
        <f t="shared" si="71"/>
        <v>2920078.0300000003</v>
      </c>
    </row>
    <row r="225" spans="1:13" ht="15">
      <c r="A225" s="30">
        <v>47</v>
      </c>
      <c r="B225" s="30">
        <v>1890</v>
      </c>
      <c r="C225" s="31" t="s">
        <v>36</v>
      </c>
      <c r="D225" s="25">
        <f t="shared" si="92"/>
        <v>422346.32000000007</v>
      </c>
      <c r="E225" s="25">
        <v>66863</v>
      </c>
      <c r="F225" s="25"/>
      <c r="G225" s="26">
        <f t="shared" si="69"/>
        <v>489209.32000000007</v>
      </c>
      <c r="H225" s="27"/>
      <c r="I225" s="28">
        <f t="shared" si="93"/>
        <v>0</v>
      </c>
      <c r="J225" s="25"/>
      <c r="K225" s="25"/>
      <c r="L225" s="26">
        <f t="shared" si="70"/>
        <v>0</v>
      </c>
      <c r="M225" s="29">
        <f t="shared" si="71"/>
        <v>489209.32000000007</v>
      </c>
    </row>
    <row r="226" spans="1:13" ht="15">
      <c r="A226" s="30" t="s">
        <v>22</v>
      </c>
      <c r="B226" s="30">
        <v>1905</v>
      </c>
      <c r="C226" s="31" t="s">
        <v>23</v>
      </c>
      <c r="D226" s="25">
        <f t="shared" si="92"/>
        <v>17041.330000000002</v>
      </c>
      <c r="E226" s="25"/>
      <c r="F226" s="25"/>
      <c r="G226" s="26">
        <f t="shared" si="69"/>
        <v>17041.330000000002</v>
      </c>
      <c r="H226" s="27"/>
      <c r="I226" s="28">
        <f t="shared" si="93"/>
        <v>-17041.330000000002</v>
      </c>
      <c r="J226" s="25"/>
      <c r="K226" s="25"/>
      <c r="L226" s="26">
        <f t="shared" si="70"/>
        <v>-17041.330000000002</v>
      </c>
      <c r="M226" s="29">
        <f t="shared" si="71"/>
        <v>0</v>
      </c>
    </row>
    <row r="227" spans="1:13" ht="15">
      <c r="A227" s="23">
        <v>47</v>
      </c>
      <c r="B227" s="23">
        <v>1908</v>
      </c>
      <c r="C227" s="32" t="s">
        <v>37</v>
      </c>
      <c r="D227" s="25">
        <f t="shared" si="92"/>
        <v>6795</v>
      </c>
      <c r="E227" s="25">
        <v>27578.11</v>
      </c>
      <c r="F227" s="25"/>
      <c r="G227" s="26">
        <f t="shared" si="69"/>
        <v>34373.11</v>
      </c>
      <c r="H227" s="27"/>
      <c r="I227" s="28">
        <f t="shared" si="93"/>
        <v>-339.75</v>
      </c>
      <c r="J227" s="25">
        <v>-2058.41</v>
      </c>
      <c r="K227" s="25"/>
      <c r="L227" s="26">
        <f t="shared" si="70"/>
        <v>-2398.16</v>
      </c>
      <c r="M227" s="29">
        <f t="shared" si="71"/>
        <v>31974.95</v>
      </c>
    </row>
    <row r="228" spans="1:13" ht="15">
      <c r="A228" s="23">
        <v>47</v>
      </c>
      <c r="B228" s="23">
        <v>1908</v>
      </c>
      <c r="C228" s="32" t="s">
        <v>37</v>
      </c>
      <c r="D228" s="25">
        <f t="shared" si="92"/>
        <v>484931.81999999995</v>
      </c>
      <c r="E228" s="25">
        <v>12885.66</v>
      </c>
      <c r="F228" s="25"/>
      <c r="G228" s="26">
        <f t="shared" si="69"/>
        <v>497817.47999999992</v>
      </c>
      <c r="H228" s="27"/>
      <c r="I228" s="28">
        <f t="shared" si="93"/>
        <v>-81836.959999999992</v>
      </c>
      <c r="J228" s="25">
        <v>-16379.17</v>
      </c>
      <c r="K228" s="25"/>
      <c r="L228" s="26">
        <f t="shared" si="70"/>
        <v>-98216.12999999999</v>
      </c>
      <c r="M228" s="29">
        <f t="shared" si="71"/>
        <v>399601.34999999992</v>
      </c>
    </row>
    <row r="229" spans="1:13" ht="15">
      <c r="A229" s="23">
        <v>13</v>
      </c>
      <c r="B229" s="23">
        <v>1910</v>
      </c>
      <c r="C229" s="32" t="s">
        <v>25</v>
      </c>
      <c r="D229" s="25">
        <f t="shared" si="92"/>
        <v>21798.12</v>
      </c>
      <c r="E229" s="25"/>
      <c r="F229" s="25"/>
      <c r="G229" s="26">
        <f t="shared" si="69"/>
        <v>21798.12</v>
      </c>
      <c r="H229" s="27"/>
      <c r="I229" s="28">
        <f t="shared" si="93"/>
        <v>-21798.12</v>
      </c>
      <c r="J229" s="25"/>
      <c r="K229" s="25"/>
      <c r="L229" s="26">
        <f t="shared" si="70"/>
        <v>-21798.12</v>
      </c>
      <c r="M229" s="29">
        <f t="shared" si="71"/>
        <v>0</v>
      </c>
    </row>
    <row r="230" spans="1:13" ht="15">
      <c r="A230" s="23">
        <v>8</v>
      </c>
      <c r="B230" s="23">
        <v>1915</v>
      </c>
      <c r="C230" s="32" t="s">
        <v>38</v>
      </c>
      <c r="D230" s="25">
        <f t="shared" si="92"/>
        <v>379023.75</v>
      </c>
      <c r="E230" s="25">
        <v>2545.4</v>
      </c>
      <c r="F230" s="25"/>
      <c r="G230" s="26">
        <f t="shared" si="69"/>
        <v>381569.15</v>
      </c>
      <c r="H230" s="27"/>
      <c r="I230" s="28">
        <f t="shared" si="93"/>
        <v>-337783.3</v>
      </c>
      <c r="J230" s="25">
        <v>-5516.46</v>
      </c>
      <c r="K230" s="25"/>
      <c r="L230" s="26">
        <f t="shared" si="70"/>
        <v>-343299.76</v>
      </c>
      <c r="M230" s="29">
        <f t="shared" si="71"/>
        <v>38269.390000000014</v>
      </c>
    </row>
    <row r="231" spans="1:13" ht="15">
      <c r="A231" s="23">
        <v>8</v>
      </c>
      <c r="B231" s="23">
        <v>1915</v>
      </c>
      <c r="C231" s="32" t="s">
        <v>39</v>
      </c>
      <c r="D231" s="25">
        <f t="shared" si="92"/>
        <v>0</v>
      </c>
      <c r="E231" s="25"/>
      <c r="F231" s="25"/>
      <c r="G231" s="26">
        <f t="shared" si="69"/>
        <v>0</v>
      </c>
      <c r="H231" s="27"/>
      <c r="I231" s="28">
        <f t="shared" si="93"/>
        <v>0</v>
      </c>
      <c r="J231" s="25"/>
      <c r="K231" s="25"/>
      <c r="L231" s="26">
        <f t="shared" si="70"/>
        <v>0</v>
      </c>
      <c r="M231" s="29">
        <f t="shared" si="71"/>
        <v>0</v>
      </c>
    </row>
    <row r="232" spans="1:13" ht="15">
      <c r="A232" s="23">
        <v>10</v>
      </c>
      <c r="B232" s="23">
        <v>1920</v>
      </c>
      <c r="C232" s="32" t="s">
        <v>40</v>
      </c>
      <c r="D232" s="25">
        <f t="shared" si="92"/>
        <v>540191.49000000011</v>
      </c>
      <c r="E232" s="25"/>
      <c r="F232" s="25"/>
      <c r="G232" s="26">
        <f t="shared" si="69"/>
        <v>540191.49000000011</v>
      </c>
      <c r="H232" s="27"/>
      <c r="I232" s="28">
        <f t="shared" si="93"/>
        <v>-540191.49</v>
      </c>
      <c r="J232" s="25"/>
      <c r="K232" s="25"/>
      <c r="L232" s="26">
        <f t="shared" si="70"/>
        <v>-540191.49</v>
      </c>
      <c r="M232" s="29">
        <f t="shared" si="71"/>
        <v>0</v>
      </c>
    </row>
    <row r="233" spans="1:13" ht="25.5">
      <c r="A233" s="23">
        <v>45</v>
      </c>
      <c r="B233" s="33">
        <v>1920</v>
      </c>
      <c r="C233" s="24" t="s">
        <v>41</v>
      </c>
      <c r="D233" s="25">
        <f t="shared" si="92"/>
        <v>75673.850000000006</v>
      </c>
      <c r="E233" s="25"/>
      <c r="F233" s="25"/>
      <c r="G233" s="26">
        <f t="shared" si="69"/>
        <v>75673.850000000006</v>
      </c>
      <c r="H233" s="27"/>
      <c r="I233" s="28">
        <f t="shared" si="93"/>
        <v>-75673.850000000006</v>
      </c>
      <c r="J233" s="25"/>
      <c r="K233" s="25"/>
      <c r="L233" s="26">
        <f t="shared" si="70"/>
        <v>-75673.850000000006</v>
      </c>
      <c r="M233" s="29">
        <f t="shared" si="71"/>
        <v>0</v>
      </c>
    </row>
    <row r="234" spans="1:13" ht="25.5">
      <c r="A234" s="23">
        <v>45.1</v>
      </c>
      <c r="B234" s="33">
        <v>1920</v>
      </c>
      <c r="C234" s="24" t="s">
        <v>42</v>
      </c>
      <c r="D234" s="25">
        <f t="shared" si="92"/>
        <v>358329.55000000005</v>
      </c>
      <c r="E234" s="25">
        <v>125752.45</v>
      </c>
      <c r="F234" s="25"/>
      <c r="G234" s="26">
        <f t="shared" si="69"/>
        <v>484082.00000000006</v>
      </c>
      <c r="H234" s="27"/>
      <c r="I234" s="28">
        <f t="shared" si="93"/>
        <v>-304282.26</v>
      </c>
      <c r="J234" s="25">
        <f>-24874.41-27557.89-4114.15</f>
        <v>-56546.450000000004</v>
      </c>
      <c r="K234" s="25"/>
      <c r="L234" s="26">
        <f t="shared" si="70"/>
        <v>-360828.71</v>
      </c>
      <c r="M234" s="29">
        <f t="shared" si="71"/>
        <v>123253.29000000004</v>
      </c>
    </row>
    <row r="235" spans="1:13" ht="15">
      <c r="A235" s="23">
        <v>10</v>
      </c>
      <c r="B235" s="23">
        <v>1930</v>
      </c>
      <c r="C235" s="32" t="s">
        <v>43</v>
      </c>
      <c r="D235" s="25">
        <f t="shared" si="92"/>
        <v>2776717.49</v>
      </c>
      <c r="E235" s="25">
        <v>323232.94</v>
      </c>
      <c r="F235" s="25">
        <v>-127201.2</v>
      </c>
      <c r="G235" s="26">
        <f t="shared" si="69"/>
        <v>2972749.23</v>
      </c>
      <c r="H235" s="27"/>
      <c r="I235" s="28">
        <f t="shared" si="93"/>
        <v>-1915966.85</v>
      </c>
      <c r="J235" s="25">
        <v>-283963.31</v>
      </c>
      <c r="K235" s="25">
        <v>127201.2</v>
      </c>
      <c r="L235" s="26">
        <f t="shared" si="70"/>
        <v>-2072728.9600000002</v>
      </c>
      <c r="M235" s="29">
        <f t="shared" si="71"/>
        <v>900020.26999999979</v>
      </c>
    </row>
    <row r="236" spans="1:13" ht="15">
      <c r="A236" s="23">
        <v>10</v>
      </c>
      <c r="B236" s="23">
        <v>1930</v>
      </c>
      <c r="C236" s="32" t="s">
        <v>43</v>
      </c>
      <c r="D236" s="25">
        <f t="shared" si="92"/>
        <v>57277.66</v>
      </c>
      <c r="E236" s="25">
        <v>26342.98</v>
      </c>
      <c r="F236" s="25"/>
      <c r="G236" s="26">
        <f t="shared" si="69"/>
        <v>83620.639999999999</v>
      </c>
      <c r="H236" s="27"/>
      <c r="I236" s="28">
        <f t="shared" si="93"/>
        <v>0</v>
      </c>
      <c r="J236" s="25"/>
      <c r="K236" s="25"/>
      <c r="L236" s="26">
        <f t="shared" si="70"/>
        <v>0</v>
      </c>
      <c r="M236" s="29">
        <f t="shared" si="71"/>
        <v>83620.639999999999</v>
      </c>
    </row>
    <row r="237" spans="1:13" ht="15">
      <c r="A237" s="23">
        <v>8</v>
      </c>
      <c r="B237" s="23">
        <v>1935</v>
      </c>
      <c r="C237" s="32" t="s">
        <v>44</v>
      </c>
      <c r="D237" s="25">
        <f t="shared" si="92"/>
        <v>36199.29</v>
      </c>
      <c r="E237" s="25"/>
      <c r="F237" s="25"/>
      <c r="G237" s="26">
        <f t="shared" si="69"/>
        <v>36199.29</v>
      </c>
      <c r="H237" s="27"/>
      <c r="I237" s="28">
        <f t="shared" si="93"/>
        <v>-36199.29</v>
      </c>
      <c r="J237" s="25"/>
      <c r="K237" s="25"/>
      <c r="L237" s="26">
        <f t="shared" si="70"/>
        <v>-36199.29</v>
      </c>
      <c r="M237" s="29">
        <f t="shared" si="71"/>
        <v>0</v>
      </c>
    </row>
    <row r="238" spans="1:13" ht="15">
      <c r="A238" s="23">
        <v>8</v>
      </c>
      <c r="B238" s="23">
        <v>1940</v>
      </c>
      <c r="C238" s="32" t="s">
        <v>45</v>
      </c>
      <c r="D238" s="25">
        <f t="shared" si="92"/>
        <v>782930</v>
      </c>
      <c r="E238" s="25">
        <v>22850.91</v>
      </c>
      <c r="F238" s="25"/>
      <c r="G238" s="26">
        <f t="shared" si="69"/>
        <v>805780.91</v>
      </c>
      <c r="H238" s="27"/>
      <c r="I238" s="28">
        <f t="shared" si="93"/>
        <v>-634895.81000000006</v>
      </c>
      <c r="J238" s="25">
        <v>-29605.3</v>
      </c>
      <c r="K238" s="25"/>
      <c r="L238" s="26">
        <f t="shared" si="70"/>
        <v>-664501.1100000001</v>
      </c>
      <c r="M238" s="29">
        <f t="shared" si="71"/>
        <v>141279.79999999993</v>
      </c>
    </row>
    <row r="239" spans="1:13" ht="15">
      <c r="A239" s="23">
        <v>8</v>
      </c>
      <c r="B239" s="23">
        <v>1945</v>
      </c>
      <c r="C239" s="32" t="s">
        <v>46</v>
      </c>
      <c r="D239" s="25">
        <f t="shared" si="92"/>
        <v>39169.78</v>
      </c>
      <c r="E239" s="25"/>
      <c r="F239" s="25"/>
      <c r="G239" s="26">
        <f t="shared" si="69"/>
        <v>39169.78</v>
      </c>
      <c r="H239" s="27"/>
      <c r="I239" s="28">
        <f t="shared" si="93"/>
        <v>-23071.5</v>
      </c>
      <c r="J239" s="25">
        <v>-3219.66</v>
      </c>
      <c r="K239" s="25"/>
      <c r="L239" s="26">
        <f t="shared" si="70"/>
        <v>-26291.16</v>
      </c>
      <c r="M239" s="29">
        <f t="shared" si="71"/>
        <v>12878.619999999999</v>
      </c>
    </row>
    <row r="240" spans="1:13" ht="15">
      <c r="A240" s="23">
        <v>8</v>
      </c>
      <c r="B240" s="23">
        <v>1950</v>
      </c>
      <c r="C240" s="32" t="s">
        <v>47</v>
      </c>
      <c r="D240" s="25">
        <f t="shared" si="92"/>
        <v>0</v>
      </c>
      <c r="E240" s="25"/>
      <c r="F240" s="25"/>
      <c r="G240" s="26">
        <f t="shared" si="69"/>
        <v>0</v>
      </c>
      <c r="H240" s="27"/>
      <c r="I240" s="28">
        <f t="shared" si="93"/>
        <v>0</v>
      </c>
      <c r="J240" s="25"/>
      <c r="K240" s="25"/>
      <c r="L240" s="26">
        <f t="shared" si="70"/>
        <v>0</v>
      </c>
      <c r="M240" s="29">
        <f t="shared" si="71"/>
        <v>0</v>
      </c>
    </row>
    <row r="241" spans="1:13" ht="15">
      <c r="A241" s="23">
        <v>8</v>
      </c>
      <c r="B241" s="23">
        <v>1955</v>
      </c>
      <c r="C241" s="32" t="s">
        <v>48</v>
      </c>
      <c r="D241" s="25">
        <f t="shared" si="92"/>
        <v>106527.86</v>
      </c>
      <c r="E241" s="25"/>
      <c r="F241" s="25"/>
      <c r="G241" s="26">
        <f t="shared" si="69"/>
        <v>106527.86</v>
      </c>
      <c r="H241" s="27"/>
      <c r="I241" s="28">
        <f t="shared" si="93"/>
        <v>-105497.63</v>
      </c>
      <c r="J241" s="25">
        <v>-368.67</v>
      </c>
      <c r="K241" s="25"/>
      <c r="L241" s="26">
        <f t="shared" si="70"/>
        <v>-105866.3</v>
      </c>
      <c r="M241" s="29">
        <f t="shared" si="71"/>
        <v>661.55999999999767</v>
      </c>
    </row>
    <row r="242" spans="1:13" ht="15">
      <c r="A242" s="35">
        <v>8</v>
      </c>
      <c r="B242" s="35">
        <v>1955</v>
      </c>
      <c r="C242" s="36" t="s">
        <v>49</v>
      </c>
      <c r="D242" s="25">
        <f t="shared" si="92"/>
        <v>0</v>
      </c>
      <c r="E242" s="25"/>
      <c r="F242" s="25"/>
      <c r="G242" s="26">
        <f t="shared" si="69"/>
        <v>0</v>
      </c>
      <c r="H242" s="27"/>
      <c r="I242" s="28">
        <f t="shared" si="93"/>
        <v>0</v>
      </c>
      <c r="J242" s="25"/>
      <c r="K242" s="25"/>
      <c r="L242" s="26">
        <f t="shared" si="70"/>
        <v>0</v>
      </c>
      <c r="M242" s="29">
        <f t="shared" si="71"/>
        <v>0</v>
      </c>
    </row>
    <row r="243" spans="1:13" ht="15">
      <c r="A243" s="33">
        <v>8</v>
      </c>
      <c r="B243" s="33">
        <v>1960</v>
      </c>
      <c r="C243" s="24" t="s">
        <v>50</v>
      </c>
      <c r="D243" s="25">
        <f t="shared" si="92"/>
        <v>7842.42</v>
      </c>
      <c r="E243" s="25"/>
      <c r="F243" s="25"/>
      <c r="G243" s="26">
        <f t="shared" si="69"/>
        <v>7842.42</v>
      </c>
      <c r="H243" s="27"/>
      <c r="I243" s="28">
        <f t="shared" si="93"/>
        <v>-3136.9799999999996</v>
      </c>
      <c r="J243" s="25">
        <v>-784.24</v>
      </c>
      <c r="K243" s="25"/>
      <c r="L243" s="26">
        <f t="shared" si="70"/>
        <v>-3921.2199999999993</v>
      </c>
      <c r="M243" s="29">
        <f t="shared" si="71"/>
        <v>3921.2000000000007</v>
      </c>
    </row>
    <row r="244" spans="1:13" ht="25.5">
      <c r="A244" s="1">
        <v>47</v>
      </c>
      <c r="B244" s="33">
        <v>1970</v>
      </c>
      <c r="C244" s="32" t="s">
        <v>51</v>
      </c>
      <c r="D244" s="25">
        <f t="shared" si="92"/>
        <v>245119.26</v>
      </c>
      <c r="E244" s="25"/>
      <c r="F244" s="25"/>
      <c r="G244" s="26">
        <f t="shared" si="69"/>
        <v>245119.26</v>
      </c>
      <c r="H244" s="27"/>
      <c r="I244" s="28">
        <f t="shared" si="93"/>
        <v>-152160.22</v>
      </c>
      <c r="J244" s="25">
        <v>-24511.919999999998</v>
      </c>
      <c r="K244" s="25"/>
      <c r="L244" s="26">
        <f t="shared" si="70"/>
        <v>-176672.14</v>
      </c>
      <c r="M244" s="29">
        <f t="shared" si="71"/>
        <v>68447.12</v>
      </c>
    </row>
    <row r="245" spans="1:13" ht="25.5">
      <c r="A245" s="23">
        <v>47</v>
      </c>
      <c r="B245" s="23">
        <v>1975</v>
      </c>
      <c r="C245" s="32" t="s">
        <v>52</v>
      </c>
      <c r="D245" s="25">
        <f t="shared" si="92"/>
        <v>0</v>
      </c>
      <c r="E245" s="25"/>
      <c r="F245" s="25"/>
      <c r="G245" s="26">
        <f t="shared" si="69"/>
        <v>0</v>
      </c>
      <c r="H245" s="27"/>
      <c r="I245" s="28">
        <f t="shared" si="93"/>
        <v>0</v>
      </c>
      <c r="J245" s="25"/>
      <c r="K245" s="25"/>
      <c r="L245" s="26">
        <f t="shared" si="70"/>
        <v>0</v>
      </c>
      <c r="M245" s="29">
        <f t="shared" si="71"/>
        <v>0</v>
      </c>
    </row>
    <row r="246" spans="1:13" ht="15">
      <c r="A246" s="23">
        <v>47</v>
      </c>
      <c r="B246" s="23">
        <v>1980</v>
      </c>
      <c r="C246" s="32" t="s">
        <v>53</v>
      </c>
      <c r="D246" s="25">
        <f t="shared" si="92"/>
        <v>322664.45</v>
      </c>
      <c r="E246" s="25">
        <v>30839.26</v>
      </c>
      <c r="F246" s="25"/>
      <c r="G246" s="26">
        <f t="shared" si="69"/>
        <v>353503.71</v>
      </c>
      <c r="H246" s="27"/>
      <c r="I246" s="28">
        <f t="shared" si="93"/>
        <v>-219419.38</v>
      </c>
      <c r="J246" s="25">
        <v>-33808.33</v>
      </c>
      <c r="K246" s="25"/>
      <c r="L246" s="26">
        <f t="shared" si="70"/>
        <v>-253227.71000000002</v>
      </c>
      <c r="M246" s="29">
        <f t="shared" si="71"/>
        <v>100276</v>
      </c>
    </row>
    <row r="247" spans="1:13" ht="15">
      <c r="A247" s="23">
        <v>47</v>
      </c>
      <c r="B247" s="23">
        <v>1985</v>
      </c>
      <c r="C247" s="32" t="s">
        <v>54</v>
      </c>
      <c r="D247" s="25">
        <f t="shared" si="92"/>
        <v>0</v>
      </c>
      <c r="E247" s="25"/>
      <c r="F247" s="25"/>
      <c r="G247" s="26">
        <f t="shared" si="69"/>
        <v>0</v>
      </c>
      <c r="H247" s="27"/>
      <c r="I247" s="28">
        <f t="shared" si="93"/>
        <v>0</v>
      </c>
      <c r="J247" s="25"/>
      <c r="K247" s="25"/>
      <c r="L247" s="26">
        <f t="shared" si="70"/>
        <v>0</v>
      </c>
      <c r="M247" s="29">
        <f t="shared" si="71"/>
        <v>0</v>
      </c>
    </row>
    <row r="248" spans="1:13" ht="15">
      <c r="A248" s="1">
        <v>47</v>
      </c>
      <c r="B248" s="23">
        <v>1990</v>
      </c>
      <c r="C248" s="37" t="s">
        <v>55</v>
      </c>
      <c r="D248" s="25">
        <f t="shared" si="92"/>
        <v>0</v>
      </c>
      <c r="E248" s="25"/>
      <c r="F248" s="25"/>
      <c r="G248" s="26">
        <f t="shared" si="69"/>
        <v>0</v>
      </c>
      <c r="H248" s="27"/>
      <c r="I248" s="28">
        <f t="shared" si="93"/>
        <v>0</v>
      </c>
      <c r="J248" s="25"/>
      <c r="K248" s="25"/>
      <c r="L248" s="26">
        <f t="shared" si="70"/>
        <v>0</v>
      </c>
      <c r="M248" s="29">
        <f t="shared" si="71"/>
        <v>0</v>
      </c>
    </row>
    <row r="249" spans="1:13" ht="15">
      <c r="A249" s="23">
        <v>47</v>
      </c>
      <c r="B249" s="23">
        <v>1995</v>
      </c>
      <c r="C249" s="32" t="s">
        <v>56</v>
      </c>
      <c r="D249" s="25">
        <f t="shared" si="92"/>
        <v>-4405061.1300000008</v>
      </c>
      <c r="E249" s="25">
        <v>-342653.54</v>
      </c>
      <c r="F249" s="25"/>
      <c r="G249" s="26">
        <f t="shared" si="69"/>
        <v>-4747714.6700000009</v>
      </c>
      <c r="H249" s="27"/>
      <c r="I249" s="28">
        <f t="shared" si="93"/>
        <v>1116431.1599999999</v>
      </c>
      <c r="J249" s="25">
        <v>183055.54</v>
      </c>
      <c r="K249" s="25"/>
      <c r="L249" s="26">
        <f t="shared" si="70"/>
        <v>1299486.7</v>
      </c>
      <c r="M249" s="29">
        <f t="shared" si="71"/>
        <v>-3448227.9700000007</v>
      </c>
    </row>
    <row r="250" spans="1:13" ht="15">
      <c r="A250" s="38"/>
      <c r="B250" s="38">
        <v>2075</v>
      </c>
      <c r="C250" s="39" t="s">
        <v>57</v>
      </c>
      <c r="D250" s="25">
        <f t="shared" ref="D250:D255" si="94">G168</f>
        <v>294688.49</v>
      </c>
      <c r="E250" s="25"/>
      <c r="F250" s="25"/>
      <c r="G250" s="26">
        <f t="shared" si="69"/>
        <v>294688.49</v>
      </c>
      <c r="H250" s="27"/>
      <c r="I250" s="28">
        <f t="shared" ref="I250:I252" si="95">L168</f>
        <v>-7367.21</v>
      </c>
      <c r="J250" s="25">
        <v>-14734.42</v>
      </c>
      <c r="K250" s="25"/>
      <c r="L250" s="26">
        <f t="shared" ref="L250:L252" si="96">I250+J250+K250</f>
        <v>-22101.63</v>
      </c>
      <c r="M250" s="29">
        <f t="shared" ref="M250:M252" si="97">G250+L250</f>
        <v>272586.86</v>
      </c>
    </row>
    <row r="251" spans="1:13" ht="15">
      <c r="A251" s="38"/>
      <c r="B251" s="38">
        <v>2055</v>
      </c>
      <c r="C251" s="39" t="s">
        <v>176</v>
      </c>
      <c r="D251" s="25">
        <f t="shared" si="94"/>
        <v>0</v>
      </c>
      <c r="E251" s="25">
        <f>1009496.11+2158113.66+4662864.16+D197</f>
        <v>8113558.9799999995</v>
      </c>
      <c r="F251" s="25"/>
      <c r="G251" s="26">
        <f t="shared" si="69"/>
        <v>8113558.9799999995</v>
      </c>
      <c r="H251" s="27"/>
      <c r="I251" s="28">
        <f t="shared" si="95"/>
        <v>0</v>
      </c>
      <c r="J251" s="25"/>
      <c r="K251" s="25"/>
      <c r="L251" s="26">
        <f t="shared" si="96"/>
        <v>0</v>
      </c>
      <c r="M251" s="29">
        <f t="shared" si="97"/>
        <v>8113558.9799999995</v>
      </c>
    </row>
    <row r="252" spans="1:13" ht="15">
      <c r="A252" s="38"/>
      <c r="B252" s="38">
        <v>1609</v>
      </c>
      <c r="C252" s="39" t="s">
        <v>177</v>
      </c>
      <c r="D252" s="25">
        <f t="shared" si="94"/>
        <v>0</v>
      </c>
      <c r="E252" s="25">
        <v>535630</v>
      </c>
      <c r="F252" s="40"/>
      <c r="G252" s="26">
        <f t="shared" si="69"/>
        <v>535630</v>
      </c>
      <c r="H252" s="27"/>
      <c r="I252" s="28">
        <f t="shared" si="95"/>
        <v>0</v>
      </c>
      <c r="J252" s="40"/>
      <c r="K252" s="40"/>
      <c r="L252" s="26">
        <f t="shared" si="96"/>
        <v>0</v>
      </c>
      <c r="M252" s="29">
        <f t="shared" si="97"/>
        <v>535630</v>
      </c>
    </row>
    <row r="253" spans="1:13">
      <c r="A253" s="38"/>
      <c r="B253" s="38"/>
      <c r="C253" s="41" t="s">
        <v>58</v>
      </c>
      <c r="D253" s="42">
        <f>SUM(D191:D252)</f>
        <v>80200026.389999986</v>
      </c>
      <c r="E253" s="42">
        <f t="shared" ref="E253:G253" si="98">SUM(E191:E252)</f>
        <v>15076492.880000003</v>
      </c>
      <c r="F253" s="42">
        <f t="shared" si="98"/>
        <v>-127201.2</v>
      </c>
      <c r="G253" s="42">
        <f t="shared" si="98"/>
        <v>95149318.069999993</v>
      </c>
      <c r="H253" s="27"/>
      <c r="I253" s="42">
        <f>SUM(I191:I252)</f>
        <v>-46591588.140000001</v>
      </c>
      <c r="J253" s="42">
        <f t="shared" ref="J253:M253" si="99">SUM(J191:J252)</f>
        <v>-3457022.99</v>
      </c>
      <c r="K253" s="42">
        <f t="shared" si="99"/>
        <v>127201.2</v>
      </c>
      <c r="L253" s="42">
        <f t="shared" si="99"/>
        <v>-49921409.93</v>
      </c>
      <c r="M253" s="42">
        <f t="shared" si="99"/>
        <v>45227908.140000001</v>
      </c>
    </row>
    <row r="254" spans="1:13" ht="37.5">
      <c r="A254" s="38"/>
      <c r="B254" s="38"/>
      <c r="C254" s="43" t="s">
        <v>59</v>
      </c>
      <c r="D254" s="25">
        <f t="shared" si="94"/>
        <v>0</v>
      </c>
      <c r="E254" s="40"/>
      <c r="F254" s="40"/>
      <c r="G254" s="26">
        <f t="shared" ref="G254:G255" si="100">D254+E254+F254</f>
        <v>0</v>
      </c>
      <c r="H254" s="27"/>
      <c r="I254" s="28">
        <f>L172</f>
        <v>0</v>
      </c>
      <c r="J254" s="40"/>
      <c r="K254" s="40"/>
      <c r="L254" s="26">
        <f t="shared" ref="L254:L255" si="101">I254+J254+K254</f>
        <v>0</v>
      </c>
      <c r="M254" s="29">
        <f t="shared" ref="M254:M255" si="102">G254+L254</f>
        <v>0</v>
      </c>
    </row>
    <row r="255" spans="1:13" ht="25.5">
      <c r="A255" s="38"/>
      <c r="B255" s="38"/>
      <c r="C255" s="44" t="s">
        <v>60</v>
      </c>
      <c r="D255" s="25">
        <f t="shared" si="94"/>
        <v>-1486870.31</v>
      </c>
      <c r="E255" s="142">
        <f>-E193-E197-E250-E251-E252</f>
        <v>-8366292.9299999997</v>
      </c>
      <c r="F255" s="40"/>
      <c r="G255" s="26">
        <f t="shared" si="100"/>
        <v>-9853163.2400000002</v>
      </c>
      <c r="H255" s="27"/>
      <c r="I255" s="28">
        <f>L173</f>
        <v>7367.21</v>
      </c>
      <c r="J255" s="142">
        <f>-J193-J197-J250-J251-J252</f>
        <v>14734.42</v>
      </c>
      <c r="K255" s="40"/>
      <c r="L255" s="26">
        <f t="shared" si="101"/>
        <v>22101.63</v>
      </c>
      <c r="M255" s="29">
        <f t="shared" si="102"/>
        <v>-9831061.6099999994</v>
      </c>
    </row>
    <row r="256" spans="1:13">
      <c r="A256" s="38"/>
      <c r="B256" s="38"/>
      <c r="C256" s="41" t="s">
        <v>61</v>
      </c>
      <c r="D256" s="42">
        <f>SUM(D253:D255)</f>
        <v>78713156.079999983</v>
      </c>
      <c r="E256" s="42">
        <f t="shared" ref="E256:G256" si="103">SUM(E253:E255)</f>
        <v>6710199.950000003</v>
      </c>
      <c r="F256" s="42">
        <f t="shared" si="103"/>
        <v>-127201.2</v>
      </c>
      <c r="G256" s="42">
        <f t="shared" si="103"/>
        <v>85296154.829999998</v>
      </c>
      <c r="H256" s="42"/>
      <c r="I256" s="42">
        <f t="shared" ref="I256:M256" si="104">SUM(I253:I255)</f>
        <v>-46584220.93</v>
      </c>
      <c r="J256" s="42">
        <f t="shared" si="104"/>
        <v>-3442288.5700000003</v>
      </c>
      <c r="K256" s="42">
        <f t="shared" si="104"/>
        <v>127201.2</v>
      </c>
      <c r="L256" s="42">
        <f t="shared" si="104"/>
        <v>-49899308.299999997</v>
      </c>
      <c r="M256" s="42">
        <f t="shared" si="104"/>
        <v>35396846.530000001</v>
      </c>
    </row>
    <row r="258" spans="1:14">
      <c r="I258" s="45" t="s">
        <v>62</v>
      </c>
      <c r="J258" s="46"/>
    </row>
    <row r="259" spans="1:14" ht="15">
      <c r="A259" s="38">
        <v>10</v>
      </c>
      <c r="B259" s="38"/>
      <c r="C259" s="39" t="s">
        <v>63</v>
      </c>
      <c r="I259" s="46" t="s">
        <v>63</v>
      </c>
      <c r="J259" s="46"/>
      <c r="K259" s="47"/>
    </row>
    <row r="260" spans="1:14" ht="15">
      <c r="A260" s="38">
        <v>8</v>
      </c>
      <c r="B260" s="38"/>
      <c r="C260" s="39" t="s">
        <v>44</v>
      </c>
      <c r="I260" s="46" t="s">
        <v>44</v>
      </c>
      <c r="J260" s="46"/>
      <c r="K260" s="48"/>
    </row>
    <row r="261" spans="1:14" ht="15">
      <c r="I261" s="49" t="s">
        <v>64</v>
      </c>
      <c r="K261" s="50">
        <f>J256-K259-K260</f>
        <v>-3442288.5700000003</v>
      </c>
    </row>
    <row r="262" spans="1:14" ht="5.25" customHeight="1">
      <c r="N262" s="54"/>
    </row>
    <row r="263" spans="1:14" ht="5.25" customHeight="1"/>
    <row r="264" spans="1:14" ht="5.25" customHeight="1"/>
    <row r="265" spans="1:14" ht="5.25" customHeight="1"/>
    <row r="266" spans="1:14" ht="18">
      <c r="A266" s="216" t="s">
        <v>6</v>
      </c>
      <c r="B266" s="216"/>
      <c r="C266" s="216"/>
      <c r="D266" s="216"/>
      <c r="E266" s="216"/>
      <c r="F266" s="216"/>
      <c r="G266" s="216"/>
      <c r="H266" s="216"/>
      <c r="I266" s="216"/>
      <c r="J266" s="216"/>
      <c r="K266" s="216"/>
      <c r="L266" s="216"/>
      <c r="M266" s="216"/>
    </row>
    <row r="267" spans="1:14" ht="18">
      <c r="A267" s="216" t="s">
        <v>7</v>
      </c>
      <c r="B267" s="216"/>
      <c r="C267" s="216"/>
      <c r="D267" s="216"/>
      <c r="E267" s="216"/>
      <c r="F267" s="216"/>
      <c r="G267" s="216"/>
      <c r="H267" s="216"/>
      <c r="I267" s="216"/>
      <c r="J267" s="216"/>
      <c r="K267" s="216"/>
      <c r="L267" s="216"/>
      <c r="M267" s="216"/>
    </row>
    <row r="269" spans="1:14" ht="15">
      <c r="C269" s="9"/>
      <c r="D269" s="2" t="s">
        <v>349</v>
      </c>
      <c r="E269" s="10" t="s">
        <v>8</v>
      </c>
      <c r="F269" s="11">
        <v>2013</v>
      </c>
      <c r="G269" s="141" t="s">
        <v>178</v>
      </c>
    </row>
    <row r="271" spans="1:14">
      <c r="D271" s="213" t="s">
        <v>9</v>
      </c>
      <c r="E271" s="214"/>
      <c r="F271" s="214"/>
      <c r="G271" s="215"/>
      <c r="I271" s="13"/>
      <c r="J271" s="14" t="s">
        <v>10</v>
      </c>
      <c r="K271" s="14"/>
      <c r="L271" s="15"/>
      <c r="M271" s="3"/>
    </row>
    <row r="272" spans="1:14" ht="25.5">
      <c r="A272" s="16" t="s">
        <v>11</v>
      </c>
      <c r="B272" s="17" t="s">
        <v>12</v>
      </c>
      <c r="C272" s="18" t="s">
        <v>13</v>
      </c>
      <c r="D272" s="16" t="s">
        <v>14</v>
      </c>
      <c r="E272" s="17" t="s">
        <v>15</v>
      </c>
      <c r="F272" s="17" t="s">
        <v>16</v>
      </c>
      <c r="G272" s="16" t="s">
        <v>17</v>
      </c>
      <c r="H272" s="19"/>
      <c r="I272" s="20" t="s">
        <v>14</v>
      </c>
      <c r="J272" s="21" t="s">
        <v>15</v>
      </c>
      <c r="K272" s="21" t="s">
        <v>16</v>
      </c>
      <c r="L272" s="22" t="s">
        <v>17</v>
      </c>
      <c r="M272" s="16" t="s">
        <v>18</v>
      </c>
    </row>
    <row r="273" spans="1:13" ht="25.5">
      <c r="A273" s="23">
        <v>12</v>
      </c>
      <c r="B273" s="23">
        <v>1611</v>
      </c>
      <c r="C273" s="24" t="s">
        <v>19</v>
      </c>
      <c r="D273" s="25">
        <f>'[1]App.2-BA1_Fix Asset Cont.CGAAP'!D273</f>
        <v>723669.2</v>
      </c>
      <c r="E273" s="25">
        <f>'[1]App.2-BA1_Fix Asset Cont.CGAAP'!E273</f>
        <v>92109.869999999981</v>
      </c>
      <c r="F273" s="25">
        <f>'[1]App.2-BA1_Fix Asset Cont.CGAAP'!F273</f>
        <v>0</v>
      </c>
      <c r="G273" s="26">
        <f>D273+E273+F273</f>
        <v>815779.07</v>
      </c>
      <c r="H273" s="27"/>
      <c r="I273" s="25">
        <f>'[1]App.2-BA1_Fix Asset Cont.CGAAP'!I273</f>
        <v>-565560.48</v>
      </c>
      <c r="J273" s="25">
        <f>'[1]App.2-BA1_Fix Asset Cont.CGAAP'!J273</f>
        <v>-63112.478999999992</v>
      </c>
      <c r="K273" s="25">
        <f>'[1]App.2-BA1_Fix Asset Cont.CGAAP'!K273</f>
        <v>0</v>
      </c>
      <c r="L273" s="26">
        <f>I273+J273+K273</f>
        <v>-628672.95900000003</v>
      </c>
      <c r="M273" s="29">
        <f>G273+L273</f>
        <v>187106.11099999992</v>
      </c>
    </row>
    <row r="274" spans="1:13" ht="25.5">
      <c r="A274" s="23" t="s">
        <v>20</v>
      </c>
      <c r="B274" s="23">
        <v>1612</v>
      </c>
      <c r="C274" s="24" t="s">
        <v>21</v>
      </c>
      <c r="D274" s="25">
        <f>'[1]App.2-BA1_Fix Asset Cont.CGAAP'!D274</f>
        <v>0</v>
      </c>
      <c r="E274" s="25">
        <f>'[1]App.2-BA1_Fix Asset Cont.CGAAP'!E274</f>
        <v>0</v>
      </c>
      <c r="F274" s="25">
        <f>'[1]App.2-BA1_Fix Asset Cont.CGAAP'!F274</f>
        <v>0</v>
      </c>
      <c r="G274" s="26">
        <f t="shared" ref="G274:G334" si="105">D274+E274+F274</f>
        <v>0</v>
      </c>
      <c r="H274" s="27"/>
      <c r="I274" s="25">
        <f>'[1]App.2-BA1_Fix Asset Cont.CGAAP'!I274</f>
        <v>0</v>
      </c>
      <c r="J274" s="25">
        <f>'[1]App.2-BA1_Fix Asset Cont.CGAAP'!J274</f>
        <v>0</v>
      </c>
      <c r="K274" s="25">
        <f>'[1]App.2-BA1_Fix Asset Cont.CGAAP'!K274</f>
        <v>0</v>
      </c>
      <c r="L274" s="26">
        <f t="shared" ref="L274:L334" si="106">I274+J274+K274</f>
        <v>0</v>
      </c>
      <c r="M274" s="29">
        <f t="shared" ref="M274:M334" si="107">G274+L274</f>
        <v>0</v>
      </c>
    </row>
    <row r="275" spans="1:13" ht="15">
      <c r="A275" s="30" t="s">
        <v>22</v>
      </c>
      <c r="B275" s="30">
        <v>1805</v>
      </c>
      <c r="C275" s="31" t="s">
        <v>23</v>
      </c>
      <c r="D275" s="25">
        <f>'[1]App.2-BA1_Fix Asset Cont.CGAAP'!D275</f>
        <v>1239823.1500000001</v>
      </c>
      <c r="E275" s="25">
        <f>'[1]App.2-BA1_Fix Asset Cont.CGAAP'!E275</f>
        <v>12378.5</v>
      </c>
      <c r="F275" s="25">
        <f>'[1]App.2-BA1_Fix Asset Cont.CGAAP'!F275</f>
        <v>-913473.27</v>
      </c>
      <c r="G275" s="26">
        <f t="shared" si="105"/>
        <v>338728.38000000012</v>
      </c>
      <c r="H275" s="27"/>
      <c r="I275" s="25">
        <f>'[1]App.2-BA1_Fix Asset Cont.CGAAP'!I275</f>
        <v>0</v>
      </c>
      <c r="J275" s="25">
        <f>'[1]App.2-BA1_Fix Asset Cont.CGAAP'!J275</f>
        <v>0</v>
      </c>
      <c r="K275" s="25">
        <f>'[1]App.2-BA1_Fix Asset Cont.CGAAP'!K275</f>
        <v>0</v>
      </c>
      <c r="L275" s="26">
        <f t="shared" si="106"/>
        <v>0</v>
      </c>
      <c r="M275" s="29">
        <f t="shared" si="107"/>
        <v>338728.38000000012</v>
      </c>
    </row>
    <row r="276" spans="1:13" ht="15">
      <c r="A276" s="23">
        <v>47</v>
      </c>
      <c r="B276" s="23">
        <v>1808</v>
      </c>
      <c r="C276" s="32" t="s">
        <v>24</v>
      </c>
      <c r="D276" s="25">
        <f>'[1]App.2-BA1_Fix Asset Cont.CGAAP'!D276</f>
        <v>1598122.15</v>
      </c>
      <c r="E276" s="25">
        <f>'[1]App.2-BA1_Fix Asset Cont.CGAAP'!E276</f>
        <v>0</v>
      </c>
      <c r="F276" s="25">
        <f>'[1]App.2-BA1_Fix Asset Cont.CGAAP'!F276</f>
        <v>0</v>
      </c>
      <c r="G276" s="26">
        <f t="shared" si="105"/>
        <v>1598122.15</v>
      </c>
      <c r="H276" s="27"/>
      <c r="I276" s="25">
        <f>'[1]App.2-BA1_Fix Asset Cont.CGAAP'!I276</f>
        <v>-1015005.67</v>
      </c>
      <c r="J276" s="25">
        <f>'[1]App.2-BA1_Fix Asset Cont.CGAAP'!J276</f>
        <v>-29089.438866666671</v>
      </c>
      <c r="K276" s="25">
        <f>'[1]App.2-BA1_Fix Asset Cont.CGAAP'!K276</f>
        <v>0</v>
      </c>
      <c r="L276" s="26">
        <f t="shared" si="106"/>
        <v>-1044095.1088666667</v>
      </c>
      <c r="M276" s="29">
        <f t="shared" si="107"/>
        <v>554027.04113333323</v>
      </c>
    </row>
    <row r="277" spans="1:13" ht="15">
      <c r="A277" s="23">
        <v>47</v>
      </c>
      <c r="B277" s="23">
        <v>1808</v>
      </c>
      <c r="C277" s="32" t="s">
        <v>24</v>
      </c>
      <c r="D277" s="25">
        <f>'[1]App.2-BA1_Fix Asset Cont.CGAAP'!D277</f>
        <v>73993.399999999994</v>
      </c>
      <c r="E277" s="25">
        <f>'[1]App.2-BA1_Fix Asset Cont.CGAAP'!E277</f>
        <v>0</v>
      </c>
      <c r="F277" s="25">
        <f>'[1]App.2-BA1_Fix Asset Cont.CGAAP'!F277</f>
        <v>0</v>
      </c>
      <c r="G277" s="26">
        <f t="shared" si="105"/>
        <v>73993.399999999994</v>
      </c>
      <c r="H277" s="27"/>
      <c r="I277" s="25">
        <f>'[1]App.2-BA1_Fix Asset Cont.CGAAP'!I277</f>
        <v>-59562.469999999994</v>
      </c>
      <c r="J277" s="25">
        <f>'[1]App.2-BA1_Fix Asset Cont.CGAAP'!J277</f>
        <v>-2466.4499999999998</v>
      </c>
      <c r="K277" s="25">
        <f>'[1]App.2-BA1_Fix Asset Cont.CGAAP'!K277</f>
        <v>0</v>
      </c>
      <c r="L277" s="26">
        <f t="shared" si="106"/>
        <v>-62028.919999999991</v>
      </c>
      <c r="M277" s="29">
        <f t="shared" si="107"/>
        <v>11964.480000000003</v>
      </c>
    </row>
    <row r="278" spans="1:13" ht="15">
      <c r="A278" s="23">
        <v>13</v>
      </c>
      <c r="B278" s="23">
        <v>1810</v>
      </c>
      <c r="C278" s="32" t="s">
        <v>25</v>
      </c>
      <c r="D278" s="25">
        <f>'[1]App.2-BA1_Fix Asset Cont.CGAAP'!D278</f>
        <v>0</v>
      </c>
      <c r="E278" s="25">
        <f>'[1]App.2-BA1_Fix Asset Cont.CGAAP'!E278</f>
        <v>0</v>
      </c>
      <c r="F278" s="25">
        <f>'[1]App.2-BA1_Fix Asset Cont.CGAAP'!F278</f>
        <v>0</v>
      </c>
      <c r="G278" s="26">
        <f t="shared" si="105"/>
        <v>0</v>
      </c>
      <c r="H278" s="27"/>
      <c r="I278" s="25">
        <f>'[1]App.2-BA1_Fix Asset Cont.CGAAP'!I278</f>
        <v>0</v>
      </c>
      <c r="J278" s="25">
        <f>'[1]App.2-BA1_Fix Asset Cont.CGAAP'!J278</f>
        <v>0</v>
      </c>
      <c r="K278" s="25">
        <f>'[1]App.2-BA1_Fix Asset Cont.CGAAP'!K278</f>
        <v>0</v>
      </c>
      <c r="L278" s="26">
        <f t="shared" si="106"/>
        <v>0</v>
      </c>
      <c r="M278" s="29">
        <f t="shared" si="107"/>
        <v>0</v>
      </c>
    </row>
    <row r="279" spans="1:13" ht="15">
      <c r="A279" s="23">
        <v>47</v>
      </c>
      <c r="B279" s="23">
        <v>1815</v>
      </c>
      <c r="C279" s="32" t="s">
        <v>26</v>
      </c>
      <c r="D279" s="25">
        <f>'[1]App.2-BA1_Fix Asset Cont.CGAAP'!D279</f>
        <v>0.15999999997438863</v>
      </c>
      <c r="E279" s="25">
        <f>'[1]App.2-BA1_Fix Asset Cont.CGAAP'!E279</f>
        <v>0</v>
      </c>
      <c r="F279" s="25">
        <f>'[1]App.2-BA1_Fix Asset Cont.CGAAP'!F279</f>
        <v>0</v>
      </c>
      <c r="G279" s="26">
        <f t="shared" si="105"/>
        <v>0.15999999997438863</v>
      </c>
      <c r="H279" s="27"/>
      <c r="I279" s="25">
        <f>'[1]App.2-BA1_Fix Asset Cont.CGAAP'!I279</f>
        <v>0</v>
      </c>
      <c r="J279" s="25">
        <f>'[1]App.2-BA1_Fix Asset Cont.CGAAP'!J279</f>
        <v>0</v>
      </c>
      <c r="K279" s="25">
        <f>'[1]App.2-BA1_Fix Asset Cont.CGAAP'!K279</f>
        <v>0</v>
      </c>
      <c r="L279" s="26">
        <f t="shared" si="106"/>
        <v>0</v>
      </c>
      <c r="M279" s="29">
        <f t="shared" si="107"/>
        <v>0.15999999997438863</v>
      </c>
    </row>
    <row r="280" spans="1:13" ht="15">
      <c r="A280" s="23">
        <v>47</v>
      </c>
      <c r="B280" s="23">
        <v>1815</v>
      </c>
      <c r="C280" s="32" t="s">
        <v>26</v>
      </c>
      <c r="D280" s="25">
        <f>'[1]App.2-BA1_Fix Asset Cont.CGAAP'!D280</f>
        <v>-0.33999999985098839</v>
      </c>
      <c r="E280" s="25">
        <f>'[1]App.2-BA1_Fix Asset Cont.CGAAP'!E280</f>
        <v>0</v>
      </c>
      <c r="F280" s="25">
        <f>'[1]App.2-BA1_Fix Asset Cont.CGAAP'!F280</f>
        <v>0</v>
      </c>
      <c r="G280" s="26">
        <f t="shared" si="105"/>
        <v>-0.33999999985098839</v>
      </c>
      <c r="H280" s="27"/>
      <c r="I280" s="25">
        <f>'[1]App.2-BA1_Fix Asset Cont.CGAAP'!I280</f>
        <v>0</v>
      </c>
      <c r="J280" s="25">
        <f>'[1]App.2-BA1_Fix Asset Cont.CGAAP'!J280</f>
        <v>0</v>
      </c>
      <c r="K280" s="25">
        <f>'[1]App.2-BA1_Fix Asset Cont.CGAAP'!K280</f>
        <v>0</v>
      </c>
      <c r="L280" s="26">
        <f t="shared" si="106"/>
        <v>0</v>
      </c>
      <c r="M280" s="29">
        <f t="shared" si="107"/>
        <v>-0.33999999985098839</v>
      </c>
    </row>
    <row r="281" spans="1:13" ht="15">
      <c r="A281" s="23">
        <v>47</v>
      </c>
      <c r="B281" s="23">
        <v>1815</v>
      </c>
      <c r="C281" s="32" t="s">
        <v>26</v>
      </c>
      <c r="D281" s="25">
        <f>'[1]App.2-BA1_Fix Asset Cont.CGAAP'!D281</f>
        <v>0.16000000014901161</v>
      </c>
      <c r="E281" s="25">
        <f>'[1]App.2-BA1_Fix Asset Cont.CGAAP'!E281</f>
        <v>0</v>
      </c>
      <c r="F281" s="25">
        <f>'[1]App.2-BA1_Fix Asset Cont.CGAAP'!F281</f>
        <v>0</v>
      </c>
      <c r="G281" s="26">
        <f t="shared" si="105"/>
        <v>0.16000000014901161</v>
      </c>
      <c r="H281" s="27"/>
      <c r="I281" s="25">
        <f>'[1]App.2-BA1_Fix Asset Cont.CGAAP'!I281</f>
        <v>0</v>
      </c>
      <c r="J281" s="25">
        <f>'[1]App.2-BA1_Fix Asset Cont.CGAAP'!J281</f>
        <v>0</v>
      </c>
      <c r="K281" s="25">
        <f>'[1]App.2-BA1_Fix Asset Cont.CGAAP'!K281</f>
        <v>0</v>
      </c>
      <c r="L281" s="26">
        <f t="shared" si="106"/>
        <v>0</v>
      </c>
      <c r="M281" s="29">
        <f t="shared" si="107"/>
        <v>0.16000000014901161</v>
      </c>
    </row>
    <row r="282" spans="1:13" ht="15">
      <c r="A282" s="23">
        <v>47</v>
      </c>
      <c r="B282" s="23">
        <v>1820</v>
      </c>
      <c r="C282" s="24" t="s">
        <v>27</v>
      </c>
      <c r="D282" s="25">
        <f>'[1]App.2-BA1_Fix Asset Cont.CGAAP'!D282</f>
        <v>1745895.87</v>
      </c>
      <c r="E282" s="25">
        <f>'[1]App.2-BA1_Fix Asset Cont.CGAAP'!E282</f>
        <v>0</v>
      </c>
      <c r="F282" s="25">
        <f>'[1]App.2-BA1_Fix Asset Cont.CGAAP'!F282</f>
        <v>0</v>
      </c>
      <c r="G282" s="26">
        <f t="shared" si="105"/>
        <v>1745895.87</v>
      </c>
      <c r="H282" s="27"/>
      <c r="I282" s="25">
        <f>'[1]App.2-BA1_Fix Asset Cont.CGAAP'!I282</f>
        <v>-1446935.4400000002</v>
      </c>
      <c r="J282" s="25">
        <f>'[1]App.2-BA1_Fix Asset Cont.CGAAP'!J282</f>
        <v>-40423.090000000004</v>
      </c>
      <c r="K282" s="25">
        <f>'[1]App.2-BA1_Fix Asset Cont.CGAAP'!K282</f>
        <v>0</v>
      </c>
      <c r="L282" s="26">
        <f t="shared" si="106"/>
        <v>-1487358.5300000003</v>
      </c>
      <c r="M282" s="29">
        <f t="shared" si="107"/>
        <v>258537.33999999985</v>
      </c>
    </row>
    <row r="283" spans="1:13" ht="15">
      <c r="A283" s="23">
        <v>47</v>
      </c>
      <c r="B283" s="23">
        <v>1825</v>
      </c>
      <c r="C283" s="32" t="s">
        <v>28</v>
      </c>
      <c r="D283" s="25">
        <f>'[1]App.2-BA1_Fix Asset Cont.CGAAP'!D283</f>
        <v>0</v>
      </c>
      <c r="E283" s="25">
        <f>'[1]App.2-BA1_Fix Asset Cont.CGAAP'!E283</f>
        <v>0</v>
      </c>
      <c r="F283" s="25">
        <f>'[1]App.2-BA1_Fix Asset Cont.CGAAP'!F283</f>
        <v>0</v>
      </c>
      <c r="G283" s="26">
        <f t="shared" si="105"/>
        <v>0</v>
      </c>
      <c r="H283" s="27"/>
      <c r="I283" s="25">
        <f>'[1]App.2-BA1_Fix Asset Cont.CGAAP'!I283</f>
        <v>0</v>
      </c>
      <c r="J283" s="25">
        <f>'[1]App.2-BA1_Fix Asset Cont.CGAAP'!J283</f>
        <v>0</v>
      </c>
      <c r="K283" s="25">
        <f>'[1]App.2-BA1_Fix Asset Cont.CGAAP'!K283</f>
        <v>0</v>
      </c>
      <c r="L283" s="26">
        <f t="shared" si="106"/>
        <v>0</v>
      </c>
      <c r="M283" s="29">
        <f t="shared" si="107"/>
        <v>0</v>
      </c>
    </row>
    <row r="284" spans="1:13" ht="15">
      <c r="A284" s="23">
        <v>47</v>
      </c>
      <c r="B284" s="23">
        <v>1830</v>
      </c>
      <c r="C284" s="32" t="s">
        <v>29</v>
      </c>
      <c r="D284" s="25">
        <f>'[1]App.2-BA1_Fix Asset Cont.CGAAP'!D284</f>
        <v>6638565.2815375589</v>
      </c>
      <c r="E284" s="25">
        <f>'[1]App.2-BA1_Fix Asset Cont.CGAAP'!E284</f>
        <v>328408.66000000038</v>
      </c>
      <c r="F284" s="25">
        <f>'[1]App.2-BA1_Fix Asset Cont.CGAAP'!F284</f>
        <v>0</v>
      </c>
      <c r="G284" s="26">
        <f t="shared" si="105"/>
        <v>6966973.941537559</v>
      </c>
      <c r="H284" s="27"/>
      <c r="I284" s="25">
        <f>'[1]App.2-BA1_Fix Asset Cont.CGAAP'!I284</f>
        <v>-3064152.4608811769</v>
      </c>
      <c r="J284" s="25">
        <f>'[1]App.2-BA1_Fix Asset Cont.CGAAP'!J284</f>
        <v>-239951.84283458753</v>
      </c>
      <c r="K284" s="25">
        <f>'[1]App.2-BA1_Fix Asset Cont.CGAAP'!K284</f>
        <v>0</v>
      </c>
      <c r="L284" s="26">
        <f t="shared" si="106"/>
        <v>-3304104.3037157645</v>
      </c>
      <c r="M284" s="29">
        <f t="shared" si="107"/>
        <v>3662869.6378217945</v>
      </c>
    </row>
    <row r="285" spans="1:13" ht="15">
      <c r="A285" s="23">
        <v>47</v>
      </c>
      <c r="B285" s="23">
        <v>1830</v>
      </c>
      <c r="C285" s="32" t="s">
        <v>29</v>
      </c>
      <c r="D285" s="25">
        <f>'[1]App.2-BA1_Fix Asset Cont.CGAAP'!D285</f>
        <v>1508014.9006920001</v>
      </c>
      <c r="E285" s="25">
        <f>'[1]App.2-BA1_Fix Asset Cont.CGAAP'!E285</f>
        <v>137817.85</v>
      </c>
      <c r="F285" s="25">
        <f>'[1]App.2-BA1_Fix Asset Cont.CGAAP'!F285</f>
        <v>0</v>
      </c>
      <c r="G285" s="26">
        <f t="shared" si="105"/>
        <v>1645832.7506920001</v>
      </c>
      <c r="H285" s="27"/>
      <c r="I285" s="25">
        <f>'[1]App.2-BA1_Fix Asset Cont.CGAAP'!I285</f>
        <v>-981987.22913088009</v>
      </c>
      <c r="J285" s="25">
        <f>'[1]App.2-BA1_Fix Asset Cont.CGAAP'!J285</f>
        <v>-61304.275027680007</v>
      </c>
      <c r="K285" s="25">
        <f>'[1]App.2-BA1_Fix Asset Cont.CGAAP'!K285</f>
        <v>0</v>
      </c>
      <c r="L285" s="26">
        <f t="shared" si="106"/>
        <v>-1043291.5041585601</v>
      </c>
      <c r="M285" s="29">
        <f t="shared" si="107"/>
        <v>602541.24653344008</v>
      </c>
    </row>
    <row r="286" spans="1:13" ht="15">
      <c r="A286" s="23">
        <v>47</v>
      </c>
      <c r="B286" s="23">
        <v>1830</v>
      </c>
      <c r="C286" s="32" t="s">
        <v>29</v>
      </c>
      <c r="D286" s="25">
        <f>'[1]App.2-BA1_Fix Asset Cont.CGAAP'!D286</f>
        <v>8178709.9517215379</v>
      </c>
      <c r="E286" s="25">
        <f>'[1]App.2-BA1_Fix Asset Cont.CGAAP'!E286</f>
        <v>368789.00000000163</v>
      </c>
      <c r="F286" s="25">
        <f>'[1]App.2-BA1_Fix Asset Cont.CGAAP'!F286</f>
        <v>0</v>
      </c>
      <c r="G286" s="26">
        <f t="shared" si="105"/>
        <v>8547498.9517215397</v>
      </c>
      <c r="H286" s="27"/>
      <c r="I286" s="25">
        <f>'[1]App.2-BA1_Fix Asset Cont.CGAAP'!I286</f>
        <v>-3472937.0459493594</v>
      </c>
      <c r="J286" s="25">
        <f>'[1]App.2-BA1_Fix Asset Cont.CGAAP'!J286</f>
        <v>-300774.35326398723</v>
      </c>
      <c r="K286" s="25">
        <f>'[1]App.2-BA1_Fix Asset Cont.CGAAP'!K286</f>
        <v>0</v>
      </c>
      <c r="L286" s="26">
        <f t="shared" si="106"/>
        <v>-3773711.3992133467</v>
      </c>
      <c r="M286" s="29">
        <f t="shared" si="107"/>
        <v>4773787.5525081931</v>
      </c>
    </row>
    <row r="287" spans="1:13" ht="15">
      <c r="A287" s="23">
        <v>47</v>
      </c>
      <c r="B287" s="23">
        <v>1835</v>
      </c>
      <c r="C287" s="32" t="s">
        <v>30</v>
      </c>
      <c r="D287" s="25">
        <f>'[1]App.2-BA1_Fix Asset Cont.CGAAP'!D287</f>
        <v>1564193.7761620001</v>
      </c>
      <c r="E287" s="25">
        <f>'[1]App.2-BA1_Fix Asset Cont.CGAAP'!E287</f>
        <v>95449.980000000025</v>
      </c>
      <c r="F287" s="25">
        <f>'[1]App.2-BA1_Fix Asset Cont.CGAAP'!F287</f>
        <v>0</v>
      </c>
      <c r="G287" s="26">
        <f t="shared" si="105"/>
        <v>1659643.7561620001</v>
      </c>
      <c r="H287" s="27"/>
      <c r="I287" s="25">
        <f>'[1]App.2-BA1_Fix Asset Cont.CGAAP'!I287</f>
        <v>-658846.45424772007</v>
      </c>
      <c r="J287" s="25">
        <f>'[1]App.2-BA1_Fix Asset Cont.CGAAP'!J287</f>
        <v>-59546.523046480012</v>
      </c>
      <c r="K287" s="25">
        <f>'[1]App.2-BA1_Fix Asset Cont.CGAAP'!K287</f>
        <v>0</v>
      </c>
      <c r="L287" s="26">
        <f t="shared" ref="L287:L288" si="108">I287+J287+K287</f>
        <v>-718392.9772942001</v>
      </c>
      <c r="M287" s="29">
        <f t="shared" ref="M287:M288" si="109">G287+L287</f>
        <v>941250.77886780002</v>
      </c>
    </row>
    <row r="288" spans="1:13" ht="15">
      <c r="A288" s="23">
        <v>47</v>
      </c>
      <c r="B288" s="23">
        <v>1835</v>
      </c>
      <c r="C288" s="32" t="s">
        <v>30</v>
      </c>
      <c r="D288" s="25">
        <f>'[1]App.2-BA1_Fix Asset Cont.CGAAP'!D288</f>
        <v>498775.27999999991</v>
      </c>
      <c r="E288" s="25">
        <f>'[1]App.2-BA1_Fix Asset Cont.CGAAP'!E288</f>
        <v>0</v>
      </c>
      <c r="F288" s="25">
        <f>'[1]App.2-BA1_Fix Asset Cont.CGAAP'!F288</f>
        <v>0</v>
      </c>
      <c r="G288" s="26">
        <f t="shared" si="105"/>
        <v>498775.27999999991</v>
      </c>
      <c r="H288" s="27"/>
      <c r="I288" s="25">
        <f>'[1]App.2-BA1_Fix Asset Cont.CGAAP'!I288</f>
        <v>-104332.4032</v>
      </c>
      <c r="J288" s="25">
        <f>'[1]App.2-BA1_Fix Asset Cont.CGAAP'!J288</f>
        <v>-19951.011199999997</v>
      </c>
      <c r="K288" s="25">
        <f>'[1]App.2-BA1_Fix Asset Cont.CGAAP'!K288</f>
        <v>0</v>
      </c>
      <c r="L288" s="26">
        <f t="shared" si="108"/>
        <v>-124283.41439999999</v>
      </c>
      <c r="M288" s="29">
        <f t="shared" si="109"/>
        <v>374491.8655999999</v>
      </c>
    </row>
    <row r="289" spans="1:13" ht="15">
      <c r="A289" s="23">
        <v>47</v>
      </c>
      <c r="B289" s="23">
        <v>1835</v>
      </c>
      <c r="C289" s="32" t="s">
        <v>30</v>
      </c>
      <c r="D289" s="25">
        <f>'[1]App.2-BA1_Fix Asset Cont.CGAAP'!D289</f>
        <v>7771342.0846269</v>
      </c>
      <c r="E289" s="25">
        <f>'[1]App.2-BA1_Fix Asset Cont.CGAAP'!E289</f>
        <v>463251.4760000041</v>
      </c>
      <c r="F289" s="25">
        <f>'[1]App.2-BA1_Fix Asset Cont.CGAAP'!F289</f>
        <v>0</v>
      </c>
      <c r="G289" s="26">
        <f t="shared" si="105"/>
        <v>8234593.5606269045</v>
      </c>
      <c r="H289" s="27"/>
      <c r="I289" s="25">
        <f>'[1]App.2-BA1_Fix Asset Cont.CGAAP'!I289</f>
        <v>-3670852.9211584646</v>
      </c>
      <c r="J289" s="25">
        <f>'[1]App.2-BA1_Fix Asset Cont.CGAAP'!J289</f>
        <v>-293972.94183044613</v>
      </c>
      <c r="K289" s="25">
        <f>'[1]App.2-BA1_Fix Asset Cont.CGAAP'!K289</f>
        <v>0</v>
      </c>
      <c r="L289" s="26">
        <f t="shared" si="106"/>
        <v>-3964825.8629889106</v>
      </c>
      <c r="M289" s="29">
        <f t="shared" si="107"/>
        <v>4269767.6976379938</v>
      </c>
    </row>
    <row r="290" spans="1:13" ht="15">
      <c r="A290" s="23">
        <v>47</v>
      </c>
      <c r="B290" s="23">
        <v>1835</v>
      </c>
      <c r="C290" s="32" t="s">
        <v>30</v>
      </c>
      <c r="D290" s="25">
        <f>'[1]App.2-BA1_Fix Asset Cont.CGAAP'!D290</f>
        <v>216401.46526</v>
      </c>
      <c r="E290" s="25">
        <f>'[1]App.2-BA1_Fix Asset Cont.CGAAP'!E290</f>
        <v>0</v>
      </c>
      <c r="F290" s="25">
        <f>'[1]App.2-BA1_Fix Asset Cont.CGAAP'!F290</f>
        <v>0</v>
      </c>
      <c r="G290" s="26">
        <f t="shared" si="105"/>
        <v>216401.46526</v>
      </c>
      <c r="H290" s="27"/>
      <c r="I290" s="25">
        <f>'[1]App.2-BA1_Fix Asset Cont.CGAAP'!I290</f>
        <v>-33327.296132399999</v>
      </c>
      <c r="J290" s="25">
        <f>'[1]App.2-BA1_Fix Asset Cont.CGAAP'!J290</f>
        <v>-8656.0586103999995</v>
      </c>
      <c r="K290" s="25">
        <f>'[1]App.2-BA1_Fix Asset Cont.CGAAP'!K290</f>
        <v>0</v>
      </c>
      <c r="L290" s="26">
        <f t="shared" ref="L290:L291" si="110">I290+J290+K290</f>
        <v>-41983.354742800002</v>
      </c>
      <c r="M290" s="29">
        <f t="shared" ref="M290:M291" si="111">G290+L290</f>
        <v>174418.1105172</v>
      </c>
    </row>
    <row r="291" spans="1:13" ht="15">
      <c r="A291" s="23">
        <v>47</v>
      </c>
      <c r="B291" s="23">
        <v>1835</v>
      </c>
      <c r="C291" s="32" t="s">
        <v>30</v>
      </c>
      <c r="D291" s="25">
        <f>'[1]App.2-BA1_Fix Asset Cont.CGAAP'!D291</f>
        <v>46785.2</v>
      </c>
      <c r="E291" s="25">
        <f>'[1]App.2-BA1_Fix Asset Cont.CGAAP'!E291</f>
        <v>0</v>
      </c>
      <c r="F291" s="25">
        <f>'[1]App.2-BA1_Fix Asset Cont.CGAAP'!F291</f>
        <v>0</v>
      </c>
      <c r="G291" s="26">
        <f t="shared" si="105"/>
        <v>46785.2</v>
      </c>
      <c r="H291" s="27"/>
      <c r="I291" s="25">
        <f>'[1]App.2-BA1_Fix Asset Cont.CGAAP'!I291</f>
        <v>-7485.6319999999996</v>
      </c>
      <c r="J291" s="25">
        <f>'[1]App.2-BA1_Fix Asset Cont.CGAAP'!J291</f>
        <v>-1871.4079999999999</v>
      </c>
      <c r="K291" s="25">
        <f>'[1]App.2-BA1_Fix Asset Cont.CGAAP'!K291</f>
        <v>0</v>
      </c>
      <c r="L291" s="26">
        <f t="shared" si="110"/>
        <v>-9357.0399999999991</v>
      </c>
      <c r="M291" s="29">
        <f t="shared" si="111"/>
        <v>37428.159999999996</v>
      </c>
    </row>
    <row r="292" spans="1:13" ht="15">
      <c r="A292" s="23">
        <v>47</v>
      </c>
      <c r="B292" s="23">
        <v>1840</v>
      </c>
      <c r="C292" s="32" t="s">
        <v>31</v>
      </c>
      <c r="D292" s="25">
        <f>'[1]App.2-BA1_Fix Asset Cont.CGAAP'!D292</f>
        <v>7026174.9997587735</v>
      </c>
      <c r="E292" s="25">
        <f>'[1]App.2-BA1_Fix Asset Cont.CGAAP'!E292</f>
        <v>154444.13000000003</v>
      </c>
      <c r="F292" s="25">
        <f>'[1]App.2-BA1_Fix Asset Cont.CGAAP'!F292</f>
        <v>0</v>
      </c>
      <c r="G292" s="26">
        <f t="shared" si="105"/>
        <v>7180619.1297587734</v>
      </c>
      <c r="H292" s="27"/>
      <c r="I292" s="25">
        <f>'[1]App.2-BA1_Fix Asset Cont.CGAAP'!I292</f>
        <v>-4324339.338588953</v>
      </c>
      <c r="J292" s="25">
        <f>'[1]App.2-BA1_Fix Asset Cont.CGAAP'!J292</f>
        <v>-224335.88361390238</v>
      </c>
      <c r="K292" s="25">
        <f>'[1]App.2-BA1_Fix Asset Cont.CGAAP'!K292</f>
        <v>0</v>
      </c>
      <c r="L292" s="26">
        <f t="shared" si="106"/>
        <v>-4548675.2222028552</v>
      </c>
      <c r="M292" s="29">
        <f t="shared" si="107"/>
        <v>2631943.9075559182</v>
      </c>
    </row>
    <row r="293" spans="1:13" ht="15">
      <c r="A293" s="23">
        <v>47</v>
      </c>
      <c r="B293" s="23">
        <v>1840</v>
      </c>
      <c r="C293" s="32" t="s">
        <v>31</v>
      </c>
      <c r="D293" s="25">
        <f>'[1]App.2-BA1_Fix Asset Cont.CGAAP'!D293</f>
        <v>1971227.7352412266</v>
      </c>
      <c r="E293" s="25">
        <f>'[1]App.2-BA1_Fix Asset Cont.CGAAP'!E293</f>
        <v>85353.219999999987</v>
      </c>
      <c r="F293" s="25">
        <f>'[1]App.2-BA1_Fix Asset Cont.CGAAP'!F293</f>
        <v>0</v>
      </c>
      <c r="G293" s="26">
        <f t="shared" si="105"/>
        <v>2056580.9552412266</v>
      </c>
      <c r="H293" s="27"/>
      <c r="I293" s="25">
        <f>'[1]App.2-BA1_Fix Asset Cont.CGAAP'!I293</f>
        <v>-1116639.4632910469</v>
      </c>
      <c r="J293" s="25">
        <f>'[1]App.2-BA1_Fix Asset Cont.CGAAP'!J293</f>
        <v>-62139.711991178119</v>
      </c>
      <c r="K293" s="25">
        <f>'[1]App.2-BA1_Fix Asset Cont.CGAAP'!K293</f>
        <v>0</v>
      </c>
      <c r="L293" s="26">
        <f t="shared" ref="L293:L294" si="112">I293+J293+K293</f>
        <v>-1178779.175282225</v>
      </c>
      <c r="M293" s="29">
        <f t="shared" ref="M293:M294" si="113">G293+L293</f>
        <v>877801.77995900158</v>
      </c>
    </row>
    <row r="294" spans="1:13" ht="15">
      <c r="A294" s="23">
        <v>47</v>
      </c>
      <c r="B294" s="23">
        <v>1845</v>
      </c>
      <c r="C294" s="32" t="s">
        <v>32</v>
      </c>
      <c r="D294" s="25">
        <f>'[1]App.2-BA1_Fix Asset Cont.CGAAP'!D294</f>
        <v>7090020.0915000001</v>
      </c>
      <c r="E294" s="25">
        <f>'[1]App.2-BA1_Fix Asset Cont.CGAAP'!E294</f>
        <v>0</v>
      </c>
      <c r="F294" s="25">
        <f>'[1]App.2-BA1_Fix Asset Cont.CGAAP'!F294</f>
        <v>0</v>
      </c>
      <c r="G294" s="26">
        <f t="shared" si="105"/>
        <v>7090020.0915000001</v>
      </c>
      <c r="H294" s="27"/>
      <c r="I294" s="25">
        <f>'[1]App.2-BA1_Fix Asset Cont.CGAAP'!I294</f>
        <v>-6625392.7854057141</v>
      </c>
      <c r="J294" s="25">
        <f>'[1]App.2-BA1_Fix Asset Cont.CGAAP'!J294</f>
        <v>-132562.56258</v>
      </c>
      <c r="K294" s="25">
        <f>'[1]App.2-BA1_Fix Asset Cont.CGAAP'!K294</f>
        <v>0</v>
      </c>
      <c r="L294" s="26">
        <f t="shared" si="112"/>
        <v>-6757955.3479857137</v>
      </c>
      <c r="M294" s="29">
        <f t="shared" si="113"/>
        <v>332064.74351428635</v>
      </c>
    </row>
    <row r="295" spans="1:13" ht="15">
      <c r="A295" s="23">
        <v>47</v>
      </c>
      <c r="B295" s="23">
        <v>1845</v>
      </c>
      <c r="C295" s="32" t="s">
        <v>32</v>
      </c>
      <c r="D295" s="25">
        <f>'[1]App.2-BA1_Fix Asset Cont.CGAAP'!D295</f>
        <v>8490392.1900000013</v>
      </c>
      <c r="E295" s="25">
        <f>'[1]App.2-BA1_Fix Asset Cont.CGAAP'!E295</f>
        <v>939969.93000000028</v>
      </c>
      <c r="F295" s="25">
        <f>'[1]App.2-BA1_Fix Asset Cont.CGAAP'!F295</f>
        <v>0</v>
      </c>
      <c r="G295" s="26">
        <f t="shared" si="105"/>
        <v>9430362.120000001</v>
      </c>
      <c r="H295" s="27"/>
      <c r="I295" s="25">
        <f>'[1]App.2-BA1_Fix Asset Cont.CGAAP'!I295</f>
        <v>-4066909.2242971431</v>
      </c>
      <c r="J295" s="25">
        <f>'[1]App.2-BA1_Fix Asset Cont.CGAAP'!J295</f>
        <v>-358415.08542000008</v>
      </c>
      <c r="K295" s="25">
        <f>'[1]App.2-BA1_Fix Asset Cont.CGAAP'!K295</f>
        <v>0</v>
      </c>
      <c r="L295" s="26">
        <f t="shared" si="106"/>
        <v>-4425324.309717143</v>
      </c>
      <c r="M295" s="29">
        <f t="shared" si="107"/>
        <v>5005037.8102828581</v>
      </c>
    </row>
    <row r="296" spans="1:13" ht="15">
      <c r="A296" s="23">
        <v>47</v>
      </c>
      <c r="B296" s="23">
        <v>1845</v>
      </c>
      <c r="C296" s="32" t="s">
        <v>32</v>
      </c>
      <c r="D296" s="25">
        <f>'[1]App.2-BA1_Fix Asset Cont.CGAAP'!D296</f>
        <v>1143050.8185000001</v>
      </c>
      <c r="E296" s="25">
        <f>'[1]App.2-BA1_Fix Asset Cont.CGAAP'!E296</f>
        <v>113625.88000000002</v>
      </c>
      <c r="F296" s="25">
        <f>'[1]App.2-BA1_Fix Asset Cont.CGAAP'!F296</f>
        <v>0</v>
      </c>
      <c r="G296" s="26">
        <f t="shared" si="105"/>
        <v>1256676.6985000002</v>
      </c>
      <c r="H296" s="27"/>
      <c r="I296" s="25">
        <f>'[1]App.2-BA1_Fix Asset Cont.CGAAP'!I296</f>
        <v>-571478.20259714278</v>
      </c>
      <c r="J296" s="25">
        <f>'[1]App.2-BA1_Fix Asset Cont.CGAAP'!J296</f>
        <v>-39567.578219999981</v>
      </c>
      <c r="K296" s="25">
        <f>'[1]App.2-BA1_Fix Asset Cont.CGAAP'!K296</f>
        <v>0</v>
      </c>
      <c r="L296" s="26">
        <f t="shared" si="106"/>
        <v>-611045.7808171428</v>
      </c>
      <c r="M296" s="29">
        <f t="shared" si="107"/>
        <v>645630.91768285737</v>
      </c>
    </row>
    <row r="297" spans="1:13" ht="15">
      <c r="A297" s="23">
        <v>47</v>
      </c>
      <c r="B297" s="23">
        <v>1850</v>
      </c>
      <c r="C297" s="32" t="s">
        <v>33</v>
      </c>
      <c r="D297" s="25">
        <f>'[1]App.2-BA1_Fix Asset Cont.CGAAP'!D297</f>
        <v>8007191.0987313064</v>
      </c>
      <c r="E297" s="25">
        <f>'[1]App.2-BA1_Fix Asset Cont.CGAAP'!E297</f>
        <v>62963.340000000091</v>
      </c>
      <c r="F297" s="25">
        <f>'[1]App.2-BA1_Fix Asset Cont.CGAAP'!F297</f>
        <v>0</v>
      </c>
      <c r="G297" s="26">
        <f t="shared" si="105"/>
        <v>8070154.4387313062</v>
      </c>
      <c r="H297" s="27"/>
      <c r="I297" s="25">
        <f>'[1]App.2-BA1_Fix Asset Cont.CGAAP'!I297</f>
        <v>-5689262.3689302783</v>
      </c>
      <c r="J297" s="25">
        <f>'[1]App.2-BA1_Fix Asset Cont.CGAAP'!J297</f>
        <v>-196448.74689357265</v>
      </c>
      <c r="K297" s="25">
        <f>'[1]App.2-BA1_Fix Asset Cont.CGAAP'!K297</f>
        <v>0</v>
      </c>
      <c r="L297" s="26">
        <f t="shared" si="106"/>
        <v>-5885711.115823851</v>
      </c>
      <c r="M297" s="29">
        <f t="shared" si="107"/>
        <v>2184443.3229074553</v>
      </c>
    </row>
    <row r="298" spans="1:13" ht="15">
      <c r="A298" s="23">
        <v>47</v>
      </c>
      <c r="B298" s="23">
        <v>1850</v>
      </c>
      <c r="C298" s="32" t="s">
        <v>33</v>
      </c>
      <c r="D298" s="25">
        <f>'[1]App.2-BA1_Fix Asset Cont.CGAAP'!D298</f>
        <v>6090307.9422686938</v>
      </c>
      <c r="E298" s="25">
        <f>'[1]App.2-BA1_Fix Asset Cont.CGAAP'!E298</f>
        <v>253535.29000000012</v>
      </c>
      <c r="F298" s="25">
        <f>'[1]App.2-BA1_Fix Asset Cont.CGAAP'!F298</f>
        <v>0</v>
      </c>
      <c r="G298" s="26">
        <f t="shared" si="105"/>
        <v>6343843.2322686939</v>
      </c>
      <c r="H298" s="27"/>
      <c r="I298" s="25">
        <f>'[1]App.2-BA1_Fix Asset Cont.CGAAP'!I298</f>
        <v>-3042345.2956297216</v>
      </c>
      <c r="J298" s="25">
        <f>'[1]App.2-BA1_Fix Asset Cont.CGAAP'!J298</f>
        <v>-238865.28549074774</v>
      </c>
      <c r="K298" s="25">
        <f>'[1]App.2-BA1_Fix Asset Cont.CGAAP'!K298</f>
        <v>0</v>
      </c>
      <c r="L298" s="26">
        <f t="shared" si="106"/>
        <v>-3281210.5811204691</v>
      </c>
      <c r="M298" s="29">
        <f t="shared" si="107"/>
        <v>3062632.6511482247</v>
      </c>
    </row>
    <row r="299" spans="1:13" ht="15">
      <c r="A299" s="23">
        <v>47</v>
      </c>
      <c r="B299" s="23">
        <v>1850</v>
      </c>
      <c r="C299" s="32" t="s">
        <v>33</v>
      </c>
      <c r="D299" s="25">
        <f>'[1]App.2-BA1_Fix Asset Cont.CGAAP'!D299</f>
        <v>32638.14</v>
      </c>
      <c r="E299" s="25">
        <f>'[1]App.2-BA1_Fix Asset Cont.CGAAP'!E299</f>
        <v>0</v>
      </c>
      <c r="F299" s="25">
        <f>'[1]App.2-BA1_Fix Asset Cont.CGAAP'!F299</f>
        <v>0</v>
      </c>
      <c r="G299" s="26">
        <f t="shared" si="105"/>
        <v>32638.14</v>
      </c>
      <c r="H299" s="27"/>
      <c r="I299" s="25">
        <f>'[1]App.2-BA1_Fix Asset Cont.CGAAP'!I299</f>
        <v>-32638.14</v>
      </c>
      <c r="J299" s="25">
        <f>'[1]App.2-BA1_Fix Asset Cont.CGAAP'!J299</f>
        <v>0</v>
      </c>
      <c r="K299" s="25">
        <f>'[1]App.2-BA1_Fix Asset Cont.CGAAP'!K299</f>
        <v>0</v>
      </c>
      <c r="L299" s="26">
        <f t="shared" si="106"/>
        <v>-32638.14</v>
      </c>
      <c r="M299" s="29">
        <f t="shared" si="107"/>
        <v>0</v>
      </c>
    </row>
    <row r="300" spans="1:13" ht="15">
      <c r="A300" s="23">
        <v>47</v>
      </c>
      <c r="B300" s="23">
        <v>1855</v>
      </c>
      <c r="C300" s="32" t="s">
        <v>34</v>
      </c>
      <c r="D300" s="25">
        <f>'[1]App.2-BA1_Fix Asset Cont.CGAAP'!D300</f>
        <v>3490761.357516</v>
      </c>
      <c r="E300" s="25">
        <f>'[1]App.2-BA1_Fix Asset Cont.CGAAP'!E300</f>
        <v>99906.850000000093</v>
      </c>
      <c r="F300" s="25">
        <f>'[1]App.2-BA1_Fix Asset Cont.CGAAP'!F300</f>
        <v>0</v>
      </c>
      <c r="G300" s="26">
        <f t="shared" si="105"/>
        <v>3590668.2075160001</v>
      </c>
      <c r="H300" s="27"/>
      <c r="I300" s="25">
        <f>'[1]App.2-BA1_Fix Asset Cont.CGAAP'!I300</f>
        <v>-1786011.0309735998</v>
      </c>
      <c r="J300" s="25">
        <f>'[1]App.2-BA1_Fix Asset Cont.CGAAP'!J300</f>
        <v>-130790.85107264006</v>
      </c>
      <c r="K300" s="25">
        <f>'[1]App.2-BA1_Fix Asset Cont.CGAAP'!K300</f>
        <v>0</v>
      </c>
      <c r="L300" s="26">
        <f t="shared" si="106"/>
        <v>-1916801.8820462399</v>
      </c>
      <c r="M300" s="29">
        <f t="shared" si="107"/>
        <v>1673866.3254697602</v>
      </c>
    </row>
    <row r="301" spans="1:13" ht="15">
      <c r="A301" s="23">
        <v>47</v>
      </c>
      <c r="B301" s="23">
        <v>1855</v>
      </c>
      <c r="C301" s="32" t="s">
        <v>34</v>
      </c>
      <c r="D301" s="25">
        <f>'[1]App.2-BA1_Fix Asset Cont.CGAAP'!D301</f>
        <v>1086712.9364840002</v>
      </c>
      <c r="E301" s="25">
        <f>'[1]App.2-BA1_Fix Asset Cont.CGAAP'!E301</f>
        <v>14374.499999999985</v>
      </c>
      <c r="F301" s="25">
        <f>'[1]App.2-BA1_Fix Asset Cont.CGAAP'!F301</f>
        <v>0</v>
      </c>
      <c r="G301" s="26">
        <f t="shared" si="105"/>
        <v>1101087.4364840002</v>
      </c>
      <c r="H301" s="27"/>
      <c r="I301" s="25">
        <f>'[1]App.2-BA1_Fix Asset Cont.CGAAP'!I301</f>
        <v>-885576.06758640008</v>
      </c>
      <c r="J301" s="25">
        <f>'[1]App.2-BA1_Fix Asset Cont.CGAAP'!J301</f>
        <v>-24646.770299359996</v>
      </c>
      <c r="K301" s="25">
        <f>'[1]App.2-BA1_Fix Asset Cont.CGAAP'!K301</f>
        <v>0</v>
      </c>
      <c r="L301" s="26">
        <f t="shared" si="106"/>
        <v>-910222.83788576012</v>
      </c>
      <c r="M301" s="29">
        <f t="shared" si="107"/>
        <v>190864.59859824006</v>
      </c>
    </row>
    <row r="302" spans="1:13" ht="15">
      <c r="A302" s="23">
        <v>47</v>
      </c>
      <c r="B302" s="23">
        <v>1860</v>
      </c>
      <c r="C302" s="32" t="s">
        <v>35</v>
      </c>
      <c r="D302" s="25">
        <f>'[1]App.2-BA1_Fix Asset Cont.CGAAP'!D302</f>
        <v>2873552.6786239995</v>
      </c>
      <c r="E302" s="25">
        <f>'[1]App.2-BA1_Fix Asset Cont.CGAAP'!E302</f>
        <v>36988.150000000016</v>
      </c>
      <c r="F302" s="25">
        <f>'[1]App.2-BA1_Fix Asset Cont.CGAAP'!F302</f>
        <v>0</v>
      </c>
      <c r="G302" s="26">
        <f t="shared" si="105"/>
        <v>2910540.8286239994</v>
      </c>
      <c r="H302" s="27"/>
      <c r="I302" s="25">
        <f>'[1]App.2-BA1_Fix Asset Cont.CGAAP'!I302</f>
        <v>-2198167.2145707402</v>
      </c>
      <c r="J302" s="25">
        <f>'[1]App.2-BA1_Fix Asset Cont.CGAAP'!J302</f>
        <v>-58420.09185248</v>
      </c>
      <c r="K302" s="25">
        <f>'[1]App.2-BA1_Fix Asset Cont.CGAAP'!K302</f>
        <v>0</v>
      </c>
      <c r="L302" s="26">
        <f t="shared" si="106"/>
        <v>-2256587.3064232203</v>
      </c>
      <c r="M302" s="29">
        <f t="shared" si="107"/>
        <v>653953.52220077906</v>
      </c>
    </row>
    <row r="303" spans="1:13" ht="15">
      <c r="A303" s="23">
        <v>47</v>
      </c>
      <c r="B303" s="23">
        <v>1860</v>
      </c>
      <c r="C303" s="32" t="s">
        <v>35</v>
      </c>
      <c r="D303" s="25">
        <f>'[1]App.2-BA1_Fix Asset Cont.CGAAP'!D303</f>
        <v>392884.03003500006</v>
      </c>
      <c r="E303" s="25">
        <f>'[1]App.2-BA1_Fix Asset Cont.CGAAP'!E303</f>
        <v>21062.230000000003</v>
      </c>
      <c r="F303" s="25">
        <f>'[1]App.2-BA1_Fix Asset Cont.CGAAP'!F303</f>
        <v>0</v>
      </c>
      <c r="G303" s="26">
        <f t="shared" si="105"/>
        <v>413946.26003500004</v>
      </c>
      <c r="H303" s="27"/>
      <c r="I303" s="25">
        <f>'[1]App.2-BA1_Fix Asset Cont.CGAAP'!I303</f>
        <v>-191137.76823515992</v>
      </c>
      <c r="J303" s="25">
        <f>'[1]App.2-BA1_Fix Asset Cont.CGAAP'!J303</f>
        <v>-12833.858321399999</v>
      </c>
      <c r="K303" s="25">
        <f>'[1]App.2-BA1_Fix Asset Cont.CGAAP'!K303</f>
        <v>0</v>
      </c>
      <c r="L303" s="26">
        <f t="shared" ref="L303:L305" si="114">I303+J303+K303</f>
        <v>-203971.62655655993</v>
      </c>
      <c r="M303" s="29">
        <f t="shared" ref="M303:M305" si="115">G303+L303</f>
        <v>209974.63347844011</v>
      </c>
    </row>
    <row r="304" spans="1:13" ht="15">
      <c r="A304" s="23">
        <v>47</v>
      </c>
      <c r="B304" s="23">
        <v>1860</v>
      </c>
      <c r="C304" s="32" t="s">
        <v>35</v>
      </c>
      <c r="D304" s="25">
        <f>'[1]App.2-BA1_Fix Asset Cont.CGAAP'!D304</f>
        <v>402376.0111399999</v>
      </c>
      <c r="E304" s="25">
        <f>'[1]App.2-BA1_Fix Asset Cont.CGAAP'!E304</f>
        <v>0</v>
      </c>
      <c r="F304" s="25">
        <f>'[1]App.2-BA1_Fix Asset Cont.CGAAP'!F304</f>
        <v>0</v>
      </c>
      <c r="G304" s="26">
        <f t="shared" si="105"/>
        <v>402376.0111399999</v>
      </c>
      <c r="H304" s="27"/>
      <c r="I304" s="25">
        <f>'[1]App.2-BA1_Fix Asset Cont.CGAAP'!I304</f>
        <v>-140905.99661399997</v>
      </c>
      <c r="J304" s="25">
        <f>'[1]App.2-BA1_Fix Asset Cont.CGAAP'!J304</f>
        <v>-16095.040445599996</v>
      </c>
      <c r="K304" s="25">
        <f>'[1]App.2-BA1_Fix Asset Cont.CGAAP'!K304</f>
        <v>0</v>
      </c>
      <c r="L304" s="26">
        <f t="shared" si="114"/>
        <v>-157001.03705959997</v>
      </c>
      <c r="M304" s="29">
        <f t="shared" si="115"/>
        <v>245374.97408039993</v>
      </c>
    </row>
    <row r="305" spans="1:13" ht="15">
      <c r="A305" s="23">
        <v>47</v>
      </c>
      <c r="B305" s="23">
        <v>1860</v>
      </c>
      <c r="C305" s="32" t="s">
        <v>35</v>
      </c>
      <c r="D305" s="25">
        <f>'[1]App.2-BA1_Fix Asset Cont.CGAAP'!D305</f>
        <v>222130.10800000007</v>
      </c>
      <c r="E305" s="25">
        <f>'[1]App.2-BA1_Fix Asset Cont.CGAAP'!E305</f>
        <v>0</v>
      </c>
      <c r="F305" s="25">
        <f>'[1]App.2-BA1_Fix Asset Cont.CGAAP'!F305</f>
        <v>0</v>
      </c>
      <c r="G305" s="26">
        <f t="shared" si="105"/>
        <v>222130.10800000007</v>
      </c>
      <c r="H305" s="27"/>
      <c r="I305" s="25">
        <f>'[1]App.2-BA1_Fix Asset Cont.CGAAP'!I305</f>
        <v>-68302.547680000018</v>
      </c>
      <c r="J305" s="25">
        <f>'[1]App.2-BA1_Fix Asset Cont.CGAAP'!J305</f>
        <v>-8885.2043200000026</v>
      </c>
      <c r="K305" s="25">
        <f>'[1]App.2-BA1_Fix Asset Cont.CGAAP'!K305</f>
        <v>0</v>
      </c>
      <c r="L305" s="26">
        <f t="shared" si="114"/>
        <v>-77187.752000000022</v>
      </c>
      <c r="M305" s="29">
        <f t="shared" si="115"/>
        <v>144942.35600000003</v>
      </c>
    </row>
    <row r="306" spans="1:13" ht="15">
      <c r="A306" s="30">
        <v>47</v>
      </c>
      <c r="B306" s="23">
        <v>1860</v>
      </c>
      <c r="C306" s="32" t="s">
        <v>35</v>
      </c>
      <c r="D306" s="25">
        <f>'[1]App.2-BA1_Fix Asset Cont.CGAAP'!D306</f>
        <v>3630087.6122010001</v>
      </c>
      <c r="E306" s="25">
        <f>'[1]App.2-BA1_Fix Asset Cont.CGAAP'!E306</f>
        <v>34058.559999999998</v>
      </c>
      <c r="F306" s="25">
        <f>'[1]App.2-BA1_Fix Asset Cont.CGAAP'!F306</f>
        <v>0</v>
      </c>
      <c r="G306" s="26">
        <f t="shared" si="105"/>
        <v>3664146.1722010002</v>
      </c>
      <c r="H306" s="27"/>
      <c r="I306" s="25">
        <f>'[1]App.2-BA1_Fix Asset Cont.CGAAP'!I306</f>
        <v>-578253.89290009998</v>
      </c>
      <c r="J306" s="25">
        <f>'[1]App.2-BA1_Fix Asset Cont.CGAAP'!J306</f>
        <v>-239373.43808803867</v>
      </c>
      <c r="K306" s="25">
        <f>'[1]App.2-BA1_Fix Asset Cont.CGAAP'!K306</f>
        <v>0</v>
      </c>
      <c r="L306" s="26">
        <f t="shared" si="106"/>
        <v>-817627.33098813868</v>
      </c>
      <c r="M306" s="29">
        <f t="shared" si="107"/>
        <v>2846518.8412128612</v>
      </c>
    </row>
    <row r="307" spans="1:13" ht="15">
      <c r="A307" s="30">
        <v>47</v>
      </c>
      <c r="B307" s="30">
        <v>1890</v>
      </c>
      <c r="C307" s="31" t="s">
        <v>36</v>
      </c>
      <c r="D307" s="25">
        <f>'[1]App.2-BA1_Fix Asset Cont.CGAAP'!D307</f>
        <v>489209.32000000007</v>
      </c>
      <c r="E307" s="25">
        <f>'[1]App.2-BA1_Fix Asset Cont.CGAAP'!E307</f>
        <v>0</v>
      </c>
      <c r="F307" s="25">
        <f>'[1]App.2-BA1_Fix Asset Cont.CGAAP'!F307</f>
        <v>-20263</v>
      </c>
      <c r="G307" s="26">
        <f t="shared" si="105"/>
        <v>468946.32000000007</v>
      </c>
      <c r="H307" s="27"/>
      <c r="I307" s="25">
        <f>'[1]App.2-BA1_Fix Asset Cont.CGAAP'!I307</f>
        <v>0</v>
      </c>
      <c r="J307" s="25">
        <f>'[1]App.2-BA1_Fix Asset Cont.CGAAP'!J307</f>
        <v>0</v>
      </c>
      <c r="K307" s="25">
        <f>'[1]App.2-BA1_Fix Asset Cont.CGAAP'!K307</f>
        <v>0</v>
      </c>
      <c r="L307" s="26">
        <f t="shared" si="106"/>
        <v>0</v>
      </c>
      <c r="M307" s="29">
        <f t="shared" si="107"/>
        <v>468946.32000000007</v>
      </c>
    </row>
    <row r="308" spans="1:13" ht="15">
      <c r="A308" s="30" t="s">
        <v>22</v>
      </c>
      <c r="B308" s="30">
        <v>1905</v>
      </c>
      <c r="C308" s="31" t="s">
        <v>23</v>
      </c>
      <c r="D308" s="25">
        <f>'[1]App.2-BA1_Fix Asset Cont.CGAAP'!D308</f>
        <v>17041.330000000002</v>
      </c>
      <c r="E308" s="25">
        <f>'[1]App.2-BA1_Fix Asset Cont.CGAAP'!E308</f>
        <v>0</v>
      </c>
      <c r="F308" s="25">
        <f>'[1]App.2-BA1_Fix Asset Cont.CGAAP'!F308</f>
        <v>0</v>
      </c>
      <c r="G308" s="26">
        <f t="shared" si="105"/>
        <v>17041.330000000002</v>
      </c>
      <c r="H308" s="27"/>
      <c r="I308" s="25">
        <f>'[1]App.2-BA1_Fix Asset Cont.CGAAP'!I308</f>
        <v>-17041.330000000002</v>
      </c>
      <c r="J308" s="25">
        <f>'[1]App.2-BA1_Fix Asset Cont.CGAAP'!J308</f>
        <v>0</v>
      </c>
      <c r="K308" s="25">
        <f>'[1]App.2-BA1_Fix Asset Cont.CGAAP'!K308</f>
        <v>0</v>
      </c>
      <c r="L308" s="26">
        <f t="shared" si="106"/>
        <v>-17041.330000000002</v>
      </c>
      <c r="M308" s="29">
        <f t="shared" si="107"/>
        <v>0</v>
      </c>
    </row>
    <row r="309" spans="1:13" ht="15">
      <c r="A309" s="23">
        <v>47</v>
      </c>
      <c r="B309" s="23">
        <v>1908</v>
      </c>
      <c r="C309" s="32" t="s">
        <v>37</v>
      </c>
      <c r="D309" s="25">
        <f>'[1]App.2-BA1_Fix Asset Cont.CGAAP'!D309</f>
        <v>150702.57</v>
      </c>
      <c r="E309" s="25">
        <f>'[1]App.2-BA1_Fix Asset Cont.CGAAP'!E309</f>
        <v>7731.7</v>
      </c>
      <c r="F309" s="25">
        <f>'[1]App.2-BA1_Fix Asset Cont.CGAAP'!F309</f>
        <v>0</v>
      </c>
      <c r="G309" s="26">
        <f t="shared" si="105"/>
        <v>158434.27000000002</v>
      </c>
      <c r="H309" s="27"/>
      <c r="I309" s="25">
        <f>'[1]App.2-BA1_Fix Asset Cont.CGAAP'!I309</f>
        <v>-30391.115999999998</v>
      </c>
      <c r="J309" s="25">
        <f>'[1]App.2-BA1_Fix Asset Cont.CGAAP'!J309</f>
        <v>-7701.5446666666667</v>
      </c>
      <c r="K309" s="25">
        <f>'[1]App.2-BA1_Fix Asset Cont.CGAAP'!K309</f>
        <v>0</v>
      </c>
      <c r="L309" s="26">
        <f t="shared" si="106"/>
        <v>-38092.660666666663</v>
      </c>
      <c r="M309" s="29">
        <f t="shared" si="107"/>
        <v>120341.60933333336</v>
      </c>
    </row>
    <row r="310" spans="1:13" ht="15">
      <c r="A310" s="23">
        <v>47</v>
      </c>
      <c r="B310" s="23">
        <v>1908</v>
      </c>
      <c r="C310" s="32" t="s">
        <v>37</v>
      </c>
      <c r="D310" s="25">
        <f>'[1]App.2-BA1_Fix Asset Cont.CGAAP'!D310</f>
        <v>388574.87999999989</v>
      </c>
      <c r="E310" s="25">
        <f>'[1]App.2-BA1_Fix Asset Cont.CGAAP'!E310</f>
        <v>38226.530000000006</v>
      </c>
      <c r="F310" s="25">
        <f>'[1]App.2-BA1_Fix Asset Cont.CGAAP'!F310</f>
        <v>0</v>
      </c>
      <c r="G310" s="26">
        <f t="shared" si="105"/>
        <v>426801.40999999992</v>
      </c>
      <c r="H310" s="27"/>
      <c r="I310" s="25">
        <f>'[1]App.2-BA1_Fix Asset Cont.CGAAP'!I310</f>
        <v>-71817.894</v>
      </c>
      <c r="J310" s="25">
        <f>'[1]App.2-BA1_Fix Asset Cont.CGAAP'!J310</f>
        <v>-13589.605166666666</v>
      </c>
      <c r="K310" s="25">
        <f>'[1]App.2-BA1_Fix Asset Cont.CGAAP'!K310</f>
        <v>0</v>
      </c>
      <c r="L310" s="26">
        <f t="shared" si="106"/>
        <v>-85407.499166666661</v>
      </c>
      <c r="M310" s="29">
        <f t="shared" si="107"/>
        <v>341393.91083333327</v>
      </c>
    </row>
    <row r="311" spans="1:13" ht="15">
      <c r="A311" s="23">
        <v>13</v>
      </c>
      <c r="B311" s="23">
        <v>1910</v>
      </c>
      <c r="C311" s="32" t="s">
        <v>25</v>
      </c>
      <c r="D311" s="25">
        <f>'[1]App.2-BA1_Fix Asset Cont.CGAAP'!D311</f>
        <v>21798.12</v>
      </c>
      <c r="E311" s="25">
        <f>'[1]App.2-BA1_Fix Asset Cont.CGAAP'!E311</f>
        <v>0</v>
      </c>
      <c r="F311" s="25">
        <f>'[1]App.2-BA1_Fix Asset Cont.CGAAP'!F311</f>
        <v>0</v>
      </c>
      <c r="G311" s="26">
        <f t="shared" si="105"/>
        <v>21798.12</v>
      </c>
      <c r="H311" s="27"/>
      <c r="I311" s="25">
        <f>'[1]App.2-BA1_Fix Asset Cont.CGAAP'!I311</f>
        <v>-21798.12</v>
      </c>
      <c r="J311" s="25">
        <f>'[1]App.2-BA1_Fix Asset Cont.CGAAP'!J311</f>
        <v>0</v>
      </c>
      <c r="K311" s="25">
        <f>'[1]App.2-BA1_Fix Asset Cont.CGAAP'!K311</f>
        <v>0</v>
      </c>
      <c r="L311" s="26">
        <f t="shared" si="106"/>
        <v>-21798.12</v>
      </c>
      <c r="M311" s="29">
        <f t="shared" si="107"/>
        <v>0</v>
      </c>
    </row>
    <row r="312" spans="1:13" ht="15">
      <c r="A312" s="23">
        <v>8</v>
      </c>
      <c r="B312" s="23">
        <v>1915</v>
      </c>
      <c r="C312" s="32" t="s">
        <v>38</v>
      </c>
      <c r="D312" s="25">
        <f>'[1]App.2-BA1_Fix Asset Cont.CGAAP'!D312</f>
        <v>381569.15</v>
      </c>
      <c r="E312" s="25">
        <f>'[1]App.2-BA1_Fix Asset Cont.CGAAP'!E312</f>
        <v>3684</v>
      </c>
      <c r="F312" s="25">
        <f>'[1]App.2-BA1_Fix Asset Cont.CGAAP'!F312</f>
        <v>0</v>
      </c>
      <c r="G312" s="26">
        <f t="shared" si="105"/>
        <v>385253.15</v>
      </c>
      <c r="H312" s="27"/>
      <c r="I312" s="25">
        <f>'[1]App.2-BA1_Fix Asset Cont.CGAAP'!I312</f>
        <v>-343299.76</v>
      </c>
      <c r="J312" s="25">
        <f>'[1]App.2-BA1_Fix Asset Cont.CGAAP'!J312</f>
        <v>-5827.9269999999997</v>
      </c>
      <c r="K312" s="25">
        <f>'[1]App.2-BA1_Fix Asset Cont.CGAAP'!K312</f>
        <v>0</v>
      </c>
      <c r="L312" s="26">
        <f t="shared" si="106"/>
        <v>-349127.68700000003</v>
      </c>
      <c r="M312" s="29">
        <f t="shared" si="107"/>
        <v>36125.462999999989</v>
      </c>
    </row>
    <row r="313" spans="1:13" ht="15">
      <c r="A313" s="23">
        <v>8</v>
      </c>
      <c r="B313" s="23">
        <v>1915</v>
      </c>
      <c r="C313" s="32" t="s">
        <v>39</v>
      </c>
      <c r="D313" s="25">
        <f>'[1]App.2-BA1_Fix Asset Cont.CGAAP'!D313</f>
        <v>0</v>
      </c>
      <c r="E313" s="25">
        <f>'[1]App.2-BA1_Fix Asset Cont.CGAAP'!E313</f>
        <v>0</v>
      </c>
      <c r="F313" s="25">
        <f>'[1]App.2-BA1_Fix Asset Cont.CGAAP'!F313</f>
        <v>0</v>
      </c>
      <c r="G313" s="26">
        <f t="shared" si="105"/>
        <v>0</v>
      </c>
      <c r="H313" s="27"/>
      <c r="I313" s="25">
        <f>'[1]App.2-BA1_Fix Asset Cont.CGAAP'!I313</f>
        <v>0</v>
      </c>
      <c r="J313" s="25">
        <f>'[1]App.2-BA1_Fix Asset Cont.CGAAP'!J313</f>
        <v>0</v>
      </c>
      <c r="K313" s="25">
        <f>'[1]App.2-BA1_Fix Asset Cont.CGAAP'!K313</f>
        <v>0</v>
      </c>
      <c r="L313" s="26">
        <f t="shared" si="106"/>
        <v>0</v>
      </c>
      <c r="M313" s="29">
        <f t="shared" si="107"/>
        <v>0</v>
      </c>
    </row>
    <row r="314" spans="1:13" ht="15">
      <c r="A314" s="23">
        <v>10</v>
      </c>
      <c r="B314" s="23">
        <v>1920</v>
      </c>
      <c r="C314" s="32" t="s">
        <v>40</v>
      </c>
      <c r="D314" s="25">
        <f>'[1]App.2-BA1_Fix Asset Cont.CGAAP'!D314</f>
        <v>540191.49000000011</v>
      </c>
      <c r="E314" s="25">
        <f>'[1]App.2-BA1_Fix Asset Cont.CGAAP'!E314</f>
        <v>0</v>
      </c>
      <c r="F314" s="25">
        <f>'[1]App.2-BA1_Fix Asset Cont.CGAAP'!F314</f>
        <v>0</v>
      </c>
      <c r="G314" s="26">
        <f t="shared" si="105"/>
        <v>540191.49000000011</v>
      </c>
      <c r="H314" s="27"/>
      <c r="I314" s="25">
        <f>'[1]App.2-BA1_Fix Asset Cont.CGAAP'!I314</f>
        <v>-540191.49</v>
      </c>
      <c r="J314" s="25">
        <f>'[1]App.2-BA1_Fix Asset Cont.CGAAP'!J314</f>
        <v>0</v>
      </c>
      <c r="K314" s="25">
        <f>'[1]App.2-BA1_Fix Asset Cont.CGAAP'!K314</f>
        <v>0</v>
      </c>
      <c r="L314" s="26">
        <f t="shared" si="106"/>
        <v>-540191.49</v>
      </c>
      <c r="M314" s="29">
        <f t="shared" si="107"/>
        <v>0</v>
      </c>
    </row>
    <row r="315" spans="1:13" ht="25.5">
      <c r="A315" s="23">
        <v>45</v>
      </c>
      <c r="B315" s="33">
        <v>1920</v>
      </c>
      <c r="C315" s="24" t="s">
        <v>41</v>
      </c>
      <c r="D315" s="25">
        <f>'[1]App.2-BA1_Fix Asset Cont.CGAAP'!D315</f>
        <v>75673.850000000006</v>
      </c>
      <c r="E315" s="25">
        <f>'[1]App.2-BA1_Fix Asset Cont.CGAAP'!E315</f>
        <v>0</v>
      </c>
      <c r="F315" s="25">
        <f>'[1]App.2-BA1_Fix Asset Cont.CGAAP'!F315</f>
        <v>0</v>
      </c>
      <c r="G315" s="26">
        <f t="shared" si="105"/>
        <v>75673.850000000006</v>
      </c>
      <c r="H315" s="27"/>
      <c r="I315" s="25">
        <f>'[1]App.2-BA1_Fix Asset Cont.CGAAP'!I315</f>
        <v>-75673.850000000006</v>
      </c>
      <c r="J315" s="25">
        <f>'[1]App.2-BA1_Fix Asset Cont.CGAAP'!J315</f>
        <v>0</v>
      </c>
      <c r="K315" s="25">
        <f>'[1]App.2-BA1_Fix Asset Cont.CGAAP'!K315</f>
        <v>0</v>
      </c>
      <c r="L315" s="26">
        <f t="shared" si="106"/>
        <v>-75673.850000000006</v>
      </c>
      <c r="M315" s="29">
        <f t="shared" si="107"/>
        <v>0</v>
      </c>
    </row>
    <row r="316" spans="1:13" ht="25.5">
      <c r="A316" s="23">
        <v>45.1</v>
      </c>
      <c r="B316" s="33">
        <v>1920</v>
      </c>
      <c r="C316" s="24" t="s">
        <v>42</v>
      </c>
      <c r="D316" s="25">
        <f>'[1]App.2-BA1_Fix Asset Cont.CGAAP'!D316</f>
        <v>484082.00000000006</v>
      </c>
      <c r="E316" s="25">
        <f>'[1]App.2-BA1_Fix Asset Cont.CGAAP'!E316</f>
        <v>210755.81999999995</v>
      </c>
      <c r="F316" s="25">
        <f>'[1]App.2-BA1_Fix Asset Cont.CGAAP'!F316</f>
        <v>0</v>
      </c>
      <c r="G316" s="26">
        <f t="shared" si="105"/>
        <v>694837.82000000007</v>
      </c>
      <c r="H316" s="27"/>
      <c r="I316" s="25">
        <f>'[1]App.2-BA1_Fix Asset Cont.CGAAP'!I316</f>
        <v>-360828.71</v>
      </c>
      <c r="J316" s="25">
        <f>'[1]App.2-BA1_Fix Asset Cont.CGAAP'!J316</f>
        <v>-64313.587999999989</v>
      </c>
      <c r="K316" s="25">
        <f>'[1]App.2-BA1_Fix Asset Cont.CGAAP'!K316</f>
        <v>0</v>
      </c>
      <c r="L316" s="26">
        <f t="shared" si="106"/>
        <v>-425142.29800000001</v>
      </c>
      <c r="M316" s="29">
        <f t="shared" si="107"/>
        <v>269695.52200000006</v>
      </c>
    </row>
    <row r="317" spans="1:13" ht="15">
      <c r="A317" s="23">
        <v>10</v>
      </c>
      <c r="B317" s="23">
        <v>1930</v>
      </c>
      <c r="C317" s="32" t="s">
        <v>43</v>
      </c>
      <c r="D317" s="25">
        <f>'[1]App.2-BA1_Fix Asset Cont.CGAAP'!D317</f>
        <v>2972749.23</v>
      </c>
      <c r="E317" s="25">
        <f>'[1]App.2-BA1_Fix Asset Cont.CGAAP'!E317</f>
        <v>0</v>
      </c>
      <c r="F317" s="25">
        <f>'[1]App.2-BA1_Fix Asset Cont.CGAAP'!F317</f>
        <v>-30930.22</v>
      </c>
      <c r="G317" s="26">
        <f t="shared" si="105"/>
        <v>2941819.01</v>
      </c>
      <c r="H317" s="27"/>
      <c r="I317" s="25">
        <f>'[1]App.2-BA1_Fix Asset Cont.CGAAP'!I317</f>
        <v>-2041455.8320000002</v>
      </c>
      <c r="J317" s="25">
        <f>'[1]App.2-BA1_Fix Asset Cont.CGAAP'!J317</f>
        <v>-225592.86299999998</v>
      </c>
      <c r="K317" s="25">
        <f>'[1]App.2-BA1_Fix Asset Cont.CGAAP'!K317</f>
        <v>30930.22</v>
      </c>
      <c r="L317" s="26">
        <f t="shared" si="106"/>
        <v>-2236118.4750000001</v>
      </c>
      <c r="M317" s="29">
        <f t="shared" si="107"/>
        <v>705700.53499999968</v>
      </c>
    </row>
    <row r="318" spans="1:13" ht="15">
      <c r="A318" s="23">
        <v>10</v>
      </c>
      <c r="B318" s="23">
        <v>1930</v>
      </c>
      <c r="C318" s="32" t="s">
        <v>43</v>
      </c>
      <c r="D318" s="25">
        <f>'[1]App.2-BA1_Fix Asset Cont.CGAAP'!D318</f>
        <v>83620.639999999999</v>
      </c>
      <c r="E318" s="25">
        <f>'[1]App.2-BA1_Fix Asset Cont.CGAAP'!E318</f>
        <v>32153.94</v>
      </c>
      <c r="F318" s="25">
        <f>'[1]App.2-BA1_Fix Asset Cont.CGAAP'!F318</f>
        <v>0</v>
      </c>
      <c r="G318" s="26">
        <f t="shared" si="105"/>
        <v>115774.58</v>
      </c>
      <c r="H318" s="27"/>
      <c r="I318" s="25">
        <f>'[1]App.2-BA1_Fix Asset Cont.CGAAP'!I318</f>
        <v>-31273.128000000001</v>
      </c>
      <c r="J318" s="25">
        <f>'[1]App.2-BA1_Fix Asset Cont.CGAAP'!J318</f>
        <v>-19939.521999999997</v>
      </c>
      <c r="K318" s="25">
        <f>'[1]App.2-BA1_Fix Asset Cont.CGAAP'!K318</f>
        <v>0</v>
      </c>
      <c r="L318" s="26">
        <f t="shared" si="106"/>
        <v>-51212.649999999994</v>
      </c>
      <c r="M318" s="29">
        <f t="shared" si="107"/>
        <v>64561.930000000008</v>
      </c>
    </row>
    <row r="319" spans="1:13" ht="15">
      <c r="A319" s="23">
        <v>8</v>
      </c>
      <c r="B319" s="23">
        <v>1935</v>
      </c>
      <c r="C319" s="32" t="s">
        <v>44</v>
      </c>
      <c r="D319" s="25">
        <f>'[1]App.2-BA1_Fix Asset Cont.CGAAP'!D319</f>
        <v>36199.29</v>
      </c>
      <c r="E319" s="25">
        <f>'[1]App.2-BA1_Fix Asset Cont.CGAAP'!E319</f>
        <v>0</v>
      </c>
      <c r="F319" s="25">
        <f>'[1]App.2-BA1_Fix Asset Cont.CGAAP'!F319</f>
        <v>0</v>
      </c>
      <c r="G319" s="26">
        <f t="shared" si="105"/>
        <v>36199.29</v>
      </c>
      <c r="H319" s="27"/>
      <c r="I319" s="25">
        <f>'[1]App.2-BA1_Fix Asset Cont.CGAAP'!I319</f>
        <v>-36199.29</v>
      </c>
      <c r="J319" s="25">
        <f>'[1]App.2-BA1_Fix Asset Cont.CGAAP'!J319</f>
        <v>0</v>
      </c>
      <c r="K319" s="25">
        <f>'[1]App.2-BA1_Fix Asset Cont.CGAAP'!K319</f>
        <v>0</v>
      </c>
      <c r="L319" s="26">
        <f t="shared" si="106"/>
        <v>-36199.29</v>
      </c>
      <c r="M319" s="29">
        <f t="shared" si="107"/>
        <v>0</v>
      </c>
    </row>
    <row r="320" spans="1:13" ht="15">
      <c r="A320" s="23">
        <v>8</v>
      </c>
      <c r="B320" s="23">
        <v>1940</v>
      </c>
      <c r="C320" s="32" t="s">
        <v>45</v>
      </c>
      <c r="D320" s="25">
        <f>'[1]App.2-BA1_Fix Asset Cont.CGAAP'!D320</f>
        <v>805780.91</v>
      </c>
      <c r="E320" s="25">
        <f>'[1]App.2-BA1_Fix Asset Cont.CGAAP'!E320</f>
        <v>20796.91</v>
      </c>
      <c r="F320" s="25">
        <f>'[1]App.2-BA1_Fix Asset Cont.CGAAP'!F320</f>
        <v>0</v>
      </c>
      <c r="G320" s="26">
        <f t="shared" si="105"/>
        <v>826577.82000000007</v>
      </c>
      <c r="H320" s="27"/>
      <c r="I320" s="25">
        <f>'[1]App.2-BA1_Fix Asset Cont.CGAAP'!I320</f>
        <v>-664501.1100000001</v>
      </c>
      <c r="J320" s="25">
        <f>'[1]App.2-BA1_Fix Asset Cont.CGAAP'!J320</f>
        <v>-29740.3465</v>
      </c>
      <c r="K320" s="25">
        <f>'[1]App.2-BA1_Fix Asset Cont.CGAAP'!K320</f>
        <v>0</v>
      </c>
      <c r="L320" s="26">
        <f t="shared" si="106"/>
        <v>-694241.45650000009</v>
      </c>
      <c r="M320" s="29">
        <f t="shared" si="107"/>
        <v>132336.36349999998</v>
      </c>
    </row>
    <row r="321" spans="1:13" ht="15">
      <c r="A321" s="23">
        <v>8</v>
      </c>
      <c r="B321" s="23">
        <v>1945</v>
      </c>
      <c r="C321" s="32" t="s">
        <v>46</v>
      </c>
      <c r="D321" s="25">
        <f>'[1]App.2-BA1_Fix Asset Cont.CGAAP'!D321</f>
        <v>39169.78</v>
      </c>
      <c r="E321" s="25">
        <f>'[1]App.2-BA1_Fix Asset Cont.CGAAP'!E321</f>
        <v>0</v>
      </c>
      <c r="F321" s="25">
        <f>'[1]App.2-BA1_Fix Asset Cont.CGAAP'!F321</f>
        <v>0</v>
      </c>
      <c r="G321" s="26">
        <f t="shared" si="105"/>
        <v>39169.78</v>
      </c>
      <c r="H321" s="27"/>
      <c r="I321" s="25">
        <f>'[1]App.2-BA1_Fix Asset Cont.CGAAP'!I321</f>
        <v>-26291.16</v>
      </c>
      <c r="J321" s="25">
        <f>'[1]App.2-BA1_Fix Asset Cont.CGAAP'!J321</f>
        <v>-3219.6574999999998</v>
      </c>
      <c r="K321" s="25">
        <f>'[1]App.2-BA1_Fix Asset Cont.CGAAP'!K321</f>
        <v>0</v>
      </c>
      <c r="L321" s="26">
        <f t="shared" si="106"/>
        <v>-29510.817500000001</v>
      </c>
      <c r="M321" s="29">
        <f t="shared" si="107"/>
        <v>9658.9624999999978</v>
      </c>
    </row>
    <row r="322" spans="1:13" ht="15">
      <c r="A322" s="23">
        <v>8</v>
      </c>
      <c r="B322" s="23">
        <v>1950</v>
      </c>
      <c r="C322" s="32" t="s">
        <v>47</v>
      </c>
      <c r="D322" s="25">
        <f>'[1]App.2-BA1_Fix Asset Cont.CGAAP'!D322</f>
        <v>0</v>
      </c>
      <c r="E322" s="25">
        <f>'[1]App.2-BA1_Fix Asset Cont.CGAAP'!E322</f>
        <v>0</v>
      </c>
      <c r="F322" s="25">
        <f>'[1]App.2-BA1_Fix Asset Cont.CGAAP'!F322</f>
        <v>0</v>
      </c>
      <c r="G322" s="26">
        <f t="shared" si="105"/>
        <v>0</v>
      </c>
      <c r="H322" s="27"/>
      <c r="I322" s="25">
        <f>'[1]App.2-BA1_Fix Asset Cont.CGAAP'!I322</f>
        <v>0</v>
      </c>
      <c r="J322" s="25">
        <f>'[1]App.2-BA1_Fix Asset Cont.CGAAP'!J322</f>
        <v>0</v>
      </c>
      <c r="K322" s="25">
        <f>'[1]App.2-BA1_Fix Asset Cont.CGAAP'!K322</f>
        <v>0</v>
      </c>
      <c r="L322" s="26">
        <f t="shared" si="106"/>
        <v>0</v>
      </c>
      <c r="M322" s="29">
        <f t="shared" si="107"/>
        <v>0</v>
      </c>
    </row>
    <row r="323" spans="1:13" ht="15">
      <c r="A323" s="23">
        <v>8</v>
      </c>
      <c r="B323" s="23">
        <v>1955</v>
      </c>
      <c r="C323" s="32" t="s">
        <v>48</v>
      </c>
      <c r="D323" s="25">
        <f>'[1]App.2-BA1_Fix Asset Cont.CGAAP'!D323</f>
        <v>106527.86</v>
      </c>
      <c r="E323" s="25">
        <f>'[1]App.2-BA1_Fix Asset Cont.CGAAP'!E323</f>
        <v>0</v>
      </c>
      <c r="F323" s="25">
        <f>'[1]App.2-BA1_Fix Asset Cont.CGAAP'!F323</f>
        <v>0</v>
      </c>
      <c r="G323" s="26">
        <f t="shared" si="105"/>
        <v>106527.86</v>
      </c>
      <c r="H323" s="27"/>
      <c r="I323" s="25">
        <f>'[1]App.2-BA1_Fix Asset Cont.CGAAP'!I323</f>
        <v>-105866.3</v>
      </c>
      <c r="J323" s="25">
        <f>'[1]App.2-BA1_Fix Asset Cont.CGAAP'!J323</f>
        <v>-294.57500000000005</v>
      </c>
      <c r="K323" s="25">
        <f>'[1]App.2-BA1_Fix Asset Cont.CGAAP'!K323</f>
        <v>0</v>
      </c>
      <c r="L323" s="26">
        <f t="shared" si="106"/>
        <v>-106160.875</v>
      </c>
      <c r="M323" s="29">
        <f t="shared" si="107"/>
        <v>366.98500000000058</v>
      </c>
    </row>
    <row r="324" spans="1:13" ht="15">
      <c r="A324" s="35">
        <v>8</v>
      </c>
      <c r="B324" s="35">
        <v>1955</v>
      </c>
      <c r="C324" s="36" t="s">
        <v>49</v>
      </c>
      <c r="D324" s="25">
        <f>'[1]App.2-BA1_Fix Asset Cont.CGAAP'!D324</f>
        <v>0</v>
      </c>
      <c r="E324" s="25">
        <f>'[1]App.2-BA1_Fix Asset Cont.CGAAP'!E324</f>
        <v>0</v>
      </c>
      <c r="F324" s="25">
        <f>'[1]App.2-BA1_Fix Asset Cont.CGAAP'!F324</f>
        <v>0</v>
      </c>
      <c r="G324" s="26">
        <f t="shared" si="105"/>
        <v>0</v>
      </c>
      <c r="H324" s="27"/>
      <c r="I324" s="25">
        <f>'[1]App.2-BA1_Fix Asset Cont.CGAAP'!I324</f>
        <v>0</v>
      </c>
      <c r="J324" s="25">
        <f>'[1]App.2-BA1_Fix Asset Cont.CGAAP'!J324</f>
        <v>0</v>
      </c>
      <c r="K324" s="25">
        <f>'[1]App.2-BA1_Fix Asset Cont.CGAAP'!K324</f>
        <v>0</v>
      </c>
      <c r="L324" s="26">
        <f t="shared" si="106"/>
        <v>0</v>
      </c>
      <c r="M324" s="29">
        <f t="shared" si="107"/>
        <v>0</v>
      </c>
    </row>
    <row r="325" spans="1:13" ht="15">
      <c r="A325" s="33">
        <v>8</v>
      </c>
      <c r="B325" s="33">
        <v>1960</v>
      </c>
      <c r="C325" s="24" t="s">
        <v>50</v>
      </c>
      <c r="D325" s="25">
        <f>'[1]App.2-BA1_Fix Asset Cont.CGAAP'!D325</f>
        <v>7842.42</v>
      </c>
      <c r="E325" s="25">
        <f>'[1]App.2-BA1_Fix Asset Cont.CGAAP'!E325</f>
        <v>0</v>
      </c>
      <c r="F325" s="25">
        <f>'[1]App.2-BA1_Fix Asset Cont.CGAAP'!F325</f>
        <v>0</v>
      </c>
      <c r="G325" s="26">
        <f t="shared" si="105"/>
        <v>7842.42</v>
      </c>
      <c r="H325" s="27"/>
      <c r="I325" s="25">
        <f>'[1]App.2-BA1_Fix Asset Cont.CGAAP'!I325</f>
        <v>-3921.2199999999993</v>
      </c>
      <c r="J325" s="25">
        <f>'[1]App.2-BA1_Fix Asset Cont.CGAAP'!J325</f>
        <v>-784.24199999999996</v>
      </c>
      <c r="K325" s="25">
        <f>'[1]App.2-BA1_Fix Asset Cont.CGAAP'!K325</f>
        <v>0</v>
      </c>
      <c r="L325" s="26">
        <f t="shared" si="106"/>
        <v>-4705.4619999999995</v>
      </c>
      <c r="M325" s="29">
        <f t="shared" si="107"/>
        <v>3136.9580000000005</v>
      </c>
    </row>
    <row r="326" spans="1:13" ht="25.5">
      <c r="A326" s="1">
        <v>47</v>
      </c>
      <c r="B326" s="33">
        <v>1970</v>
      </c>
      <c r="C326" s="32" t="s">
        <v>51</v>
      </c>
      <c r="D326" s="25">
        <f>'[1]App.2-BA1_Fix Asset Cont.CGAAP'!D326</f>
        <v>245119.26</v>
      </c>
      <c r="E326" s="25">
        <f>'[1]App.2-BA1_Fix Asset Cont.CGAAP'!E326</f>
        <v>0</v>
      </c>
      <c r="F326" s="25">
        <f>'[1]App.2-BA1_Fix Asset Cont.CGAAP'!F326</f>
        <v>0</v>
      </c>
      <c r="G326" s="26">
        <f t="shared" si="105"/>
        <v>245119.26</v>
      </c>
      <c r="H326" s="27"/>
      <c r="I326" s="25">
        <f>'[1]App.2-BA1_Fix Asset Cont.CGAAP'!I326</f>
        <v>-176672.14</v>
      </c>
      <c r="J326" s="25">
        <f>'[1]App.2-BA1_Fix Asset Cont.CGAAP'!J326</f>
        <v>-24511.925999999999</v>
      </c>
      <c r="K326" s="25">
        <f>'[1]App.2-BA1_Fix Asset Cont.CGAAP'!K326</f>
        <v>0</v>
      </c>
      <c r="L326" s="26">
        <f t="shared" si="106"/>
        <v>-201184.06600000002</v>
      </c>
      <c r="M326" s="29">
        <f t="shared" si="107"/>
        <v>43935.193999999989</v>
      </c>
    </row>
    <row r="327" spans="1:13" ht="25.5">
      <c r="A327" s="23">
        <v>47</v>
      </c>
      <c r="B327" s="23">
        <v>1975</v>
      </c>
      <c r="C327" s="32" t="s">
        <v>52</v>
      </c>
      <c r="D327" s="25">
        <f>'[1]App.2-BA1_Fix Asset Cont.CGAAP'!D327</f>
        <v>0</v>
      </c>
      <c r="E327" s="25">
        <f>'[1]App.2-BA1_Fix Asset Cont.CGAAP'!E327</f>
        <v>0</v>
      </c>
      <c r="F327" s="25">
        <f>'[1]App.2-BA1_Fix Asset Cont.CGAAP'!F327</f>
        <v>0</v>
      </c>
      <c r="G327" s="26">
        <f t="shared" si="105"/>
        <v>0</v>
      </c>
      <c r="H327" s="27"/>
      <c r="I327" s="25">
        <f>'[1]App.2-BA1_Fix Asset Cont.CGAAP'!I327</f>
        <v>0</v>
      </c>
      <c r="J327" s="25">
        <f>'[1]App.2-BA1_Fix Asset Cont.CGAAP'!J327</f>
        <v>0</v>
      </c>
      <c r="K327" s="25">
        <f>'[1]App.2-BA1_Fix Asset Cont.CGAAP'!K327</f>
        <v>0</v>
      </c>
      <c r="L327" s="26">
        <f t="shared" si="106"/>
        <v>0</v>
      </c>
      <c r="M327" s="29">
        <f t="shared" si="107"/>
        <v>0</v>
      </c>
    </row>
    <row r="328" spans="1:13" ht="15">
      <c r="A328" s="23">
        <v>47</v>
      </c>
      <c r="B328" s="23">
        <v>1980</v>
      </c>
      <c r="C328" s="32" t="s">
        <v>53</v>
      </c>
      <c r="D328" s="25">
        <f>'[1]App.2-BA1_Fix Asset Cont.CGAAP'!D328</f>
        <v>353503.71</v>
      </c>
      <c r="E328" s="25">
        <f>'[1]App.2-BA1_Fix Asset Cont.CGAAP'!E328</f>
        <v>23847.260000000002</v>
      </c>
      <c r="F328" s="25">
        <f>'[1]App.2-BA1_Fix Asset Cont.CGAAP'!F328</f>
        <v>0</v>
      </c>
      <c r="G328" s="26">
        <f t="shared" si="105"/>
        <v>377350.97000000003</v>
      </c>
      <c r="H328" s="27"/>
      <c r="I328" s="25">
        <f>'[1]App.2-BA1_Fix Asset Cont.CGAAP'!I328</f>
        <v>-253227.71000000002</v>
      </c>
      <c r="J328" s="25">
        <f>'[1]App.2-BA1_Fix Asset Cont.CGAAP'!J328</f>
        <v>-17475.639000000003</v>
      </c>
      <c r="K328" s="25">
        <f>'[1]App.2-BA1_Fix Asset Cont.CGAAP'!K328</f>
        <v>0</v>
      </c>
      <c r="L328" s="26">
        <f t="shared" si="106"/>
        <v>-270703.34900000005</v>
      </c>
      <c r="M328" s="29">
        <f t="shared" si="107"/>
        <v>106647.62099999998</v>
      </c>
    </row>
    <row r="329" spans="1:13" ht="15">
      <c r="A329" s="23">
        <v>47</v>
      </c>
      <c r="B329" s="23">
        <v>1985</v>
      </c>
      <c r="C329" s="32" t="s">
        <v>54</v>
      </c>
      <c r="D329" s="25">
        <f>'[1]App.2-BA1_Fix Asset Cont.CGAAP'!D329</f>
        <v>0</v>
      </c>
      <c r="E329" s="25">
        <f>'[1]App.2-BA1_Fix Asset Cont.CGAAP'!E329</f>
        <v>0</v>
      </c>
      <c r="F329" s="25">
        <f>'[1]App.2-BA1_Fix Asset Cont.CGAAP'!F329</f>
        <v>0</v>
      </c>
      <c r="G329" s="26">
        <f t="shared" si="105"/>
        <v>0</v>
      </c>
      <c r="H329" s="27"/>
      <c r="I329" s="25">
        <f>'[1]App.2-BA1_Fix Asset Cont.CGAAP'!I329</f>
        <v>0</v>
      </c>
      <c r="J329" s="25">
        <f>'[1]App.2-BA1_Fix Asset Cont.CGAAP'!J329</f>
        <v>0</v>
      </c>
      <c r="K329" s="25">
        <f>'[1]App.2-BA1_Fix Asset Cont.CGAAP'!K329</f>
        <v>0</v>
      </c>
      <c r="L329" s="26">
        <f t="shared" si="106"/>
        <v>0</v>
      </c>
      <c r="M329" s="29">
        <f t="shared" si="107"/>
        <v>0</v>
      </c>
    </row>
    <row r="330" spans="1:13" ht="15">
      <c r="A330" s="1">
        <v>47</v>
      </c>
      <c r="B330" s="23">
        <v>1990</v>
      </c>
      <c r="C330" s="37" t="s">
        <v>55</v>
      </c>
      <c r="D330" s="25">
        <f>'[1]App.2-BA1_Fix Asset Cont.CGAAP'!D330</f>
        <v>0</v>
      </c>
      <c r="E330" s="25">
        <f>'[1]App.2-BA1_Fix Asset Cont.CGAAP'!E330</f>
        <v>0</v>
      </c>
      <c r="F330" s="25">
        <f>'[1]App.2-BA1_Fix Asset Cont.CGAAP'!F330</f>
        <v>0</v>
      </c>
      <c r="G330" s="26">
        <f t="shared" si="105"/>
        <v>0</v>
      </c>
      <c r="H330" s="27"/>
      <c r="I330" s="25">
        <f>'[1]App.2-BA1_Fix Asset Cont.CGAAP'!I330</f>
        <v>0</v>
      </c>
      <c r="J330" s="25">
        <f>'[1]App.2-BA1_Fix Asset Cont.CGAAP'!J330</f>
        <v>0</v>
      </c>
      <c r="K330" s="25">
        <f>'[1]App.2-BA1_Fix Asset Cont.CGAAP'!K330</f>
        <v>0</v>
      </c>
      <c r="L330" s="26">
        <f t="shared" si="106"/>
        <v>0</v>
      </c>
      <c r="M330" s="29">
        <f t="shared" si="107"/>
        <v>0</v>
      </c>
    </row>
    <row r="331" spans="1:13" ht="15">
      <c r="A331" s="23">
        <v>47</v>
      </c>
      <c r="B331" s="23">
        <v>1995</v>
      </c>
      <c r="C331" s="32" t="s">
        <v>56</v>
      </c>
      <c r="D331" s="25">
        <f>'[1]App.2-BA1_Fix Asset Cont.CGAAP'!D331</f>
        <v>-4747714.6700000009</v>
      </c>
      <c r="E331" s="25">
        <f>'[1]App.2-BA1_Fix Asset Cont.CGAAP'!E331</f>
        <v>-148758.06000000003</v>
      </c>
      <c r="F331" s="25">
        <f>'[1]App.2-BA1_Fix Asset Cont.CGAAP'!F331</f>
        <v>0</v>
      </c>
      <c r="G331" s="26">
        <f t="shared" si="105"/>
        <v>-4896472.7300000004</v>
      </c>
      <c r="H331" s="27"/>
      <c r="I331" s="25">
        <f>'[1]App.2-BA1_Fix Asset Cont.CGAAP'!I331</f>
        <v>1299486.7</v>
      </c>
      <c r="J331" s="25">
        <f>'[1]App.2-BA1_Fix Asset Cont.CGAAP'!J331</f>
        <v>192883.74795222998</v>
      </c>
      <c r="K331" s="25">
        <f>'[1]App.2-BA1_Fix Asset Cont.CGAAP'!K331</f>
        <v>0</v>
      </c>
      <c r="L331" s="26">
        <f t="shared" si="106"/>
        <v>1492370.44795223</v>
      </c>
      <c r="M331" s="29">
        <f t="shared" si="107"/>
        <v>-3404102.2820477705</v>
      </c>
    </row>
    <row r="332" spans="1:13" ht="15">
      <c r="A332" s="38"/>
      <c r="B332" s="38">
        <v>2075</v>
      </c>
      <c r="C332" s="39" t="s">
        <v>175</v>
      </c>
      <c r="D332" s="25">
        <f>'[1]App.2-BA1_Fix Asset Cont.CGAAP'!D332</f>
        <v>294688.49</v>
      </c>
      <c r="E332" s="25">
        <f>'[1]App.2-BA1_Fix Asset Cont.CGAAP'!E332</f>
        <v>0</v>
      </c>
      <c r="F332" s="25">
        <f>'[1]App.2-BA1_Fix Asset Cont.CGAAP'!F332</f>
        <v>0</v>
      </c>
      <c r="G332" s="26">
        <f t="shared" si="105"/>
        <v>294688.49</v>
      </c>
      <c r="H332" s="27"/>
      <c r="I332" s="25">
        <f>'[1]App.2-BA1_Fix Asset Cont.CGAAP'!I332</f>
        <v>-22101.63</v>
      </c>
      <c r="J332" s="25">
        <f>'[1]App.2-BA1_Fix Asset Cont.CGAAP'!J332</f>
        <v>-14734.424500000001</v>
      </c>
      <c r="K332" s="25">
        <f>'[1]App.2-BA1_Fix Asset Cont.CGAAP'!K332</f>
        <v>0</v>
      </c>
      <c r="L332" s="26">
        <f t="shared" si="106"/>
        <v>-36836.054499999998</v>
      </c>
      <c r="M332" s="29">
        <f t="shared" si="107"/>
        <v>257852.43549999999</v>
      </c>
    </row>
    <row r="333" spans="1:13" ht="15">
      <c r="A333" s="38"/>
      <c r="B333" s="38">
        <v>2055</v>
      </c>
      <c r="C333" s="39" t="s">
        <v>176</v>
      </c>
      <c r="D333" s="25">
        <f>'[1]App.2-BA1_Fix Asset Cont.CGAAP'!D333</f>
        <v>8113559</v>
      </c>
      <c r="E333" s="25">
        <f>'[1]App.2-BA1_Fix Asset Cont.CGAAP'!E333</f>
        <v>5850974.2700000014</v>
      </c>
      <c r="F333" s="25">
        <f>'[1]App.2-BA1_Fix Asset Cont.CGAAP'!F333</f>
        <v>-13964533.270000001</v>
      </c>
      <c r="G333" s="26">
        <f t="shared" si="105"/>
        <v>0</v>
      </c>
      <c r="H333" s="27"/>
      <c r="I333" s="25">
        <f>'[1]App.2-BA1_Fix Asset Cont.CGAAP'!I333</f>
        <v>0</v>
      </c>
      <c r="J333" s="25">
        <f>'[1]App.2-BA1_Fix Asset Cont.CGAAP'!J333</f>
        <v>0</v>
      </c>
      <c r="K333" s="25">
        <f>'[1]App.2-BA1_Fix Asset Cont.CGAAP'!K333</f>
        <v>0</v>
      </c>
      <c r="L333" s="26"/>
      <c r="M333" s="29"/>
    </row>
    <row r="334" spans="1:13" ht="15">
      <c r="A334" s="38"/>
      <c r="B334" s="38">
        <v>1609</v>
      </c>
      <c r="C334" s="39" t="s">
        <v>177</v>
      </c>
      <c r="D334" s="25">
        <f>'[1]App.2-BA1_Fix Asset Cont.CGAAP'!D334</f>
        <v>535630</v>
      </c>
      <c r="E334" s="25">
        <f>'[1]App.2-BA1_Fix Asset Cont.CGAAP'!E334</f>
        <v>1610864</v>
      </c>
      <c r="F334" s="25">
        <f>'[1]App.2-BA1_Fix Asset Cont.CGAAP'!F334</f>
        <v>-436468</v>
      </c>
      <c r="G334" s="26">
        <f t="shared" si="105"/>
        <v>1710026</v>
      </c>
      <c r="H334" s="27"/>
      <c r="I334" s="25">
        <f>'[1]App.2-BA1_Fix Asset Cont.CGAAP'!I334</f>
        <v>0</v>
      </c>
      <c r="J334" s="25">
        <f>'[1]App.2-BA1_Fix Asset Cont.CGAAP'!J334</f>
        <v>-18277.825925925925</v>
      </c>
      <c r="K334" s="25">
        <f>'[1]App.2-BA1_Fix Asset Cont.CGAAP'!K334</f>
        <v>0</v>
      </c>
      <c r="L334" s="26">
        <f t="shared" si="106"/>
        <v>-18277.825925925925</v>
      </c>
      <c r="M334" s="29">
        <f t="shared" si="107"/>
        <v>1691748.174074074</v>
      </c>
    </row>
    <row r="335" spans="1:13">
      <c r="A335" s="38"/>
      <c r="B335" s="38"/>
      <c r="C335" s="41" t="s">
        <v>58</v>
      </c>
      <c r="D335" s="42">
        <f>SUM(D273:D334)</f>
        <v>95149318.069999993</v>
      </c>
      <c r="E335" s="42">
        <f t="shared" ref="E335:G335" si="116">SUM(E273:E334)</f>
        <v>10964763.786000008</v>
      </c>
      <c r="F335" s="42">
        <f t="shared" si="116"/>
        <v>-15365667.760000002</v>
      </c>
      <c r="G335" s="42">
        <f t="shared" si="116"/>
        <v>90748414.095999971</v>
      </c>
      <c r="H335" s="42"/>
      <c r="I335" s="42">
        <f>SUM(I273:I334)</f>
        <v>-49921409.929999992</v>
      </c>
      <c r="J335" s="42">
        <f t="shared" ref="J335:M335" si="117">SUM(J273:J334)</f>
        <v>-3117619.9185961969</v>
      </c>
      <c r="K335" s="42">
        <f t="shared" si="117"/>
        <v>30930.22</v>
      </c>
      <c r="L335" s="42">
        <f t="shared" si="117"/>
        <v>-53008099.628596179</v>
      </c>
      <c r="M335" s="42">
        <f t="shared" si="117"/>
        <v>37740314.467403799</v>
      </c>
    </row>
    <row r="336" spans="1:13" ht="37.5">
      <c r="A336" s="38"/>
      <c r="B336" s="38"/>
      <c r="C336" s="43" t="s">
        <v>59</v>
      </c>
      <c r="D336" s="25">
        <f t="shared" ref="D336:D337" si="118">G254</f>
        <v>0</v>
      </c>
      <c r="E336" s="40"/>
      <c r="F336" s="40"/>
      <c r="G336" s="26">
        <f t="shared" ref="G336:G337" si="119">D336+E336+F336</f>
        <v>0</v>
      </c>
      <c r="H336" s="27"/>
      <c r="I336" s="28">
        <f t="shared" ref="I336:I337" si="120">L254</f>
        <v>0</v>
      </c>
      <c r="J336" s="40"/>
      <c r="K336" s="40"/>
      <c r="L336" s="26">
        <f t="shared" ref="L336:L337" si="121">I336+J336+K336</f>
        <v>0</v>
      </c>
      <c r="M336" s="29">
        <f t="shared" ref="M336:M337" si="122">G336+L336</f>
        <v>0</v>
      </c>
    </row>
    <row r="337" spans="1:14" ht="25.5">
      <c r="A337" s="38"/>
      <c r="B337" s="38"/>
      <c r="C337" s="44" t="s">
        <v>60</v>
      </c>
      <c r="D337" s="25">
        <f t="shared" si="118"/>
        <v>-9853163.2400000002</v>
      </c>
      <c r="E337" s="142">
        <f>-E333-E332-E275-E279-E280-E281+(535630-436468)+8000+189+2</f>
        <v>-5755999.7700000014</v>
      </c>
      <c r="F337" s="142">
        <f>-F334-F333-F332-F275-F279-F280-F281</f>
        <v>15314474.540000001</v>
      </c>
      <c r="G337" s="26">
        <f t="shared" si="119"/>
        <v>-294688.47000000067</v>
      </c>
      <c r="H337" s="27"/>
      <c r="I337" s="28">
        <f t="shared" si="120"/>
        <v>22101.63</v>
      </c>
      <c r="J337" s="142">
        <f>-J332</f>
        <v>14734.424500000001</v>
      </c>
      <c r="K337" s="40"/>
      <c r="L337" s="26">
        <f t="shared" si="121"/>
        <v>36836.054499999998</v>
      </c>
      <c r="M337" s="29">
        <f t="shared" si="122"/>
        <v>-257852.41550000067</v>
      </c>
    </row>
    <row r="338" spans="1:14">
      <c r="A338" s="38"/>
      <c r="B338" s="38"/>
      <c r="C338" s="41" t="s">
        <v>61</v>
      </c>
      <c r="D338" s="42">
        <f>SUM(D335:D337)</f>
        <v>85296154.829999998</v>
      </c>
      <c r="E338" s="42">
        <f t="shared" ref="E338:G338" si="123">SUM(E335:E337)</f>
        <v>5208764.0160000063</v>
      </c>
      <c r="F338" s="42">
        <f t="shared" si="123"/>
        <v>-51193.220000000671</v>
      </c>
      <c r="G338" s="42">
        <f t="shared" si="123"/>
        <v>90453725.625999972</v>
      </c>
      <c r="H338" s="42"/>
      <c r="I338" s="42">
        <f t="shared" ref="I338:M338" si="124">SUM(I335:I337)</f>
        <v>-49899308.29999999</v>
      </c>
      <c r="J338" s="42">
        <f t="shared" si="124"/>
        <v>-3102885.4940961967</v>
      </c>
      <c r="K338" s="42">
        <f t="shared" si="124"/>
        <v>30930.22</v>
      </c>
      <c r="L338" s="42">
        <f t="shared" si="124"/>
        <v>-52971263.57409618</v>
      </c>
      <c r="M338" s="42">
        <f t="shared" si="124"/>
        <v>37482462.051903799</v>
      </c>
    </row>
    <row r="340" spans="1:14">
      <c r="I340" s="45" t="s">
        <v>62</v>
      </c>
      <c r="J340" s="46"/>
    </row>
    <row r="341" spans="1:14" ht="15">
      <c r="A341" s="38">
        <v>10</v>
      </c>
      <c r="B341" s="38"/>
      <c r="C341" s="39" t="s">
        <v>63</v>
      </c>
      <c r="I341" s="46" t="s">
        <v>63</v>
      </c>
      <c r="J341" s="46"/>
      <c r="K341" s="47"/>
    </row>
    <row r="342" spans="1:14" ht="15">
      <c r="A342" s="38">
        <v>8</v>
      </c>
      <c r="B342" s="38"/>
      <c r="C342" s="39" t="s">
        <v>44</v>
      </c>
      <c r="I342" s="46" t="s">
        <v>44</v>
      </c>
      <c r="J342" s="46"/>
      <c r="K342" s="48"/>
    </row>
    <row r="343" spans="1:14" ht="15">
      <c r="I343" s="49" t="s">
        <v>64</v>
      </c>
      <c r="K343" s="50">
        <f>J338-K341-K342</f>
        <v>-3102885.4940961967</v>
      </c>
    </row>
    <row r="344" spans="1:14">
      <c r="N344" s="54"/>
    </row>
    <row r="348" spans="1:14" s="55" customFormat="1" ht="15.75">
      <c r="A348" s="212" t="s">
        <v>6</v>
      </c>
      <c r="B348" s="212"/>
      <c r="C348" s="212"/>
      <c r="D348" s="212"/>
      <c r="E348" s="212"/>
      <c r="F348" s="212"/>
      <c r="G348" s="212"/>
      <c r="H348" s="212"/>
      <c r="I348" s="212"/>
      <c r="J348" s="212"/>
      <c r="K348" s="212"/>
      <c r="L348" s="212"/>
      <c r="M348" s="212"/>
    </row>
    <row r="349" spans="1:14" s="55" customFormat="1" ht="15.75">
      <c r="A349" s="212" t="s">
        <v>7</v>
      </c>
      <c r="B349" s="212"/>
      <c r="C349" s="212"/>
      <c r="D349" s="212"/>
      <c r="E349" s="212"/>
      <c r="F349" s="212"/>
      <c r="G349" s="212"/>
      <c r="H349" s="212"/>
      <c r="I349" s="212"/>
      <c r="J349" s="212"/>
      <c r="K349" s="212"/>
      <c r="L349" s="212"/>
      <c r="M349" s="212"/>
    </row>
    <row r="350" spans="1:14" ht="3" customHeight="1"/>
    <row r="351" spans="1:14" ht="13.5" customHeight="1">
      <c r="C351" s="9"/>
      <c r="E351" s="10" t="s">
        <v>8</v>
      </c>
      <c r="F351" s="11" t="s">
        <v>70</v>
      </c>
      <c r="G351" s="12"/>
      <c r="I351" s="2" t="s">
        <v>348</v>
      </c>
    </row>
    <row r="352" spans="1:14" ht="3" customHeight="1"/>
    <row r="353" spans="1:13">
      <c r="D353" s="213" t="s">
        <v>9</v>
      </c>
      <c r="E353" s="214"/>
      <c r="F353" s="214"/>
      <c r="G353" s="215"/>
      <c r="I353" s="13"/>
      <c r="J353" s="14" t="s">
        <v>10</v>
      </c>
      <c r="K353" s="14"/>
      <c r="L353" s="15"/>
      <c r="M353" s="3"/>
    </row>
    <row r="354" spans="1:13" ht="25.5">
      <c r="A354" s="16" t="s">
        <v>11</v>
      </c>
      <c r="B354" s="17" t="s">
        <v>12</v>
      </c>
      <c r="C354" s="18" t="s">
        <v>13</v>
      </c>
      <c r="D354" s="16" t="s">
        <v>14</v>
      </c>
      <c r="E354" s="17" t="s">
        <v>15</v>
      </c>
      <c r="F354" s="17" t="s">
        <v>16</v>
      </c>
      <c r="G354" s="16" t="s">
        <v>17</v>
      </c>
      <c r="H354" s="19"/>
      <c r="I354" s="20" t="s">
        <v>14</v>
      </c>
      <c r="J354" s="21" t="s">
        <v>15</v>
      </c>
      <c r="K354" s="21" t="s">
        <v>16</v>
      </c>
      <c r="L354" s="22" t="s">
        <v>17</v>
      </c>
      <c r="M354" s="16" t="s">
        <v>18</v>
      </c>
    </row>
    <row r="355" spans="1:13" ht="25.5">
      <c r="A355" s="23">
        <v>12</v>
      </c>
      <c r="B355" s="23">
        <v>1611</v>
      </c>
      <c r="C355" s="24" t="s">
        <v>19</v>
      </c>
      <c r="D355" s="25">
        <f>G191</f>
        <v>723669.2</v>
      </c>
      <c r="E355" s="25">
        <f>'[1]App.2-BA1_Fix Asset Cont.CGAAP'!E355</f>
        <v>92109.869999999981</v>
      </c>
      <c r="F355" s="25">
        <f>'[1]App.2-BA1_Fix Asset Cont.CGAAP'!F355</f>
        <v>0</v>
      </c>
      <c r="G355" s="26">
        <f>D355+E355+F355</f>
        <v>815779.07</v>
      </c>
      <c r="H355" s="27"/>
      <c r="I355" s="28">
        <f>L191</f>
        <v>-565560.48</v>
      </c>
      <c r="J355" s="25">
        <f>'[1]App.2-BA1_Fix Asset Cont.CGAAP'!J355</f>
        <v>-63112.48557142858</v>
      </c>
      <c r="K355" s="25">
        <f>'[1]App.2-BA1_Fix Asset Cont.CGAAP'!K355</f>
        <v>0</v>
      </c>
      <c r="L355" s="26">
        <f>I355+J355+K355</f>
        <v>-628672.96557142853</v>
      </c>
      <c r="M355" s="29">
        <f>G355+L355</f>
        <v>187106.10442857142</v>
      </c>
    </row>
    <row r="356" spans="1:13" ht="25.5">
      <c r="A356" s="23" t="s">
        <v>20</v>
      </c>
      <c r="B356" s="23">
        <v>1612</v>
      </c>
      <c r="C356" s="24" t="s">
        <v>21</v>
      </c>
      <c r="D356" s="25">
        <f t="shared" ref="D356:D365" si="125">G192</f>
        <v>0</v>
      </c>
      <c r="E356" s="25">
        <f>'[1]App.2-BA1_Fix Asset Cont.CGAAP'!E356</f>
        <v>0</v>
      </c>
      <c r="F356" s="25">
        <f>'[1]App.2-BA1_Fix Asset Cont.CGAAP'!F356</f>
        <v>0</v>
      </c>
      <c r="G356" s="26">
        <f t="shared" ref="G356:G416" si="126">D356+E356+F356</f>
        <v>0</v>
      </c>
      <c r="H356" s="27"/>
      <c r="I356" s="28">
        <f t="shared" ref="I356:I365" si="127">L192</f>
        <v>0</v>
      </c>
      <c r="J356" s="25">
        <f>'[1]App.2-BA1_Fix Asset Cont.CGAAP'!J356</f>
        <v>0</v>
      </c>
      <c r="K356" s="25">
        <f>'[1]App.2-BA1_Fix Asset Cont.CGAAP'!K356</f>
        <v>0</v>
      </c>
      <c r="L356" s="26">
        <f t="shared" ref="L356:L416" si="128">I356+J356+K356</f>
        <v>0</v>
      </c>
      <c r="M356" s="29">
        <f t="shared" ref="M356:M416" si="129">G356+L356</f>
        <v>0</v>
      </c>
    </row>
    <row r="357" spans="1:13" ht="15">
      <c r="A357" s="30" t="s">
        <v>22</v>
      </c>
      <c r="B357" s="30">
        <v>1805</v>
      </c>
      <c r="C357" s="31" t="s">
        <v>23</v>
      </c>
      <c r="D357" s="25">
        <f t="shared" si="125"/>
        <v>1239823.1500000001</v>
      </c>
      <c r="E357" s="25">
        <f>'[1]App.2-BA1_Fix Asset Cont.CGAAP'!E357</f>
        <v>12378.5</v>
      </c>
      <c r="F357" s="25">
        <f>'[1]App.2-BA1_Fix Asset Cont.CGAAP'!F357</f>
        <v>-913473.27</v>
      </c>
      <c r="G357" s="26">
        <f t="shared" si="126"/>
        <v>338728.38000000012</v>
      </c>
      <c r="H357" s="27"/>
      <c r="I357" s="28">
        <f t="shared" si="127"/>
        <v>0</v>
      </c>
      <c r="J357" s="25">
        <f>'[1]App.2-BA1_Fix Asset Cont.CGAAP'!J357</f>
        <v>0</v>
      </c>
      <c r="K357" s="25">
        <f>'[1]App.2-BA1_Fix Asset Cont.CGAAP'!K357</f>
        <v>0</v>
      </c>
      <c r="L357" s="26">
        <f t="shared" si="128"/>
        <v>0</v>
      </c>
      <c r="M357" s="29">
        <f t="shared" si="129"/>
        <v>338728.38000000012</v>
      </c>
    </row>
    <row r="358" spans="1:13" ht="15">
      <c r="A358" s="23">
        <v>47</v>
      </c>
      <c r="B358" s="23">
        <v>1808</v>
      </c>
      <c r="C358" s="32" t="s">
        <v>24</v>
      </c>
      <c r="D358" s="25">
        <f t="shared" si="125"/>
        <v>1598122.15</v>
      </c>
      <c r="E358" s="25">
        <f>'[1]App.2-BA1_Fix Asset Cont.CGAAP'!E358</f>
        <v>0</v>
      </c>
      <c r="F358" s="25">
        <f>'[1]App.2-BA1_Fix Asset Cont.CGAAP'!F358</f>
        <v>0</v>
      </c>
      <c r="G358" s="26">
        <f t="shared" si="126"/>
        <v>1598122.15</v>
      </c>
      <c r="H358" s="27"/>
      <c r="I358" s="28">
        <f t="shared" si="127"/>
        <v>-1015005.67</v>
      </c>
      <c r="J358" s="25">
        <f>'[1]App.2-BA1_Fix Asset Cont.CGAAP'!J358</f>
        <v>-23702.604358974331</v>
      </c>
      <c r="K358" s="25">
        <f>'[1]App.2-BA1_Fix Asset Cont.CGAAP'!K358</f>
        <v>0</v>
      </c>
      <c r="L358" s="26">
        <f t="shared" si="128"/>
        <v>-1038708.2743589744</v>
      </c>
      <c r="M358" s="29">
        <f t="shared" si="129"/>
        <v>559413.87564102549</v>
      </c>
    </row>
    <row r="359" spans="1:13" ht="15">
      <c r="A359" s="23">
        <v>47</v>
      </c>
      <c r="B359" s="23">
        <v>1808</v>
      </c>
      <c r="C359" s="32" t="s">
        <v>24</v>
      </c>
      <c r="D359" s="25">
        <v>73993.399999999994</v>
      </c>
      <c r="E359" s="25">
        <f>'[1]App.2-BA1_Fix Asset Cont.CGAAP'!E359</f>
        <v>0</v>
      </c>
      <c r="F359" s="25">
        <f>'[1]App.2-BA1_Fix Asset Cont.CGAAP'!F359</f>
        <v>0</v>
      </c>
      <c r="G359" s="26">
        <f t="shared" si="126"/>
        <v>73993.399999999994</v>
      </c>
      <c r="H359" s="27"/>
      <c r="I359" s="28">
        <v>-59562.469999999994</v>
      </c>
      <c r="J359" s="25">
        <f>'[1]App.2-BA1_Fix Asset Cont.CGAAP'!J359</f>
        <v>-3655.4999999999982</v>
      </c>
      <c r="K359" s="25">
        <f>'[1]App.2-BA1_Fix Asset Cont.CGAAP'!K359</f>
        <v>0</v>
      </c>
      <c r="L359" s="26">
        <f t="shared" si="128"/>
        <v>-63217.969999999994</v>
      </c>
      <c r="M359" s="29">
        <f t="shared" si="129"/>
        <v>10775.43</v>
      </c>
    </row>
    <row r="360" spans="1:13" ht="15">
      <c r="A360" s="23">
        <v>13</v>
      </c>
      <c r="B360" s="23">
        <v>1810</v>
      </c>
      <c r="C360" s="32" t="s">
        <v>25</v>
      </c>
      <c r="D360" s="25">
        <f t="shared" si="125"/>
        <v>0</v>
      </c>
      <c r="E360" s="25">
        <f>'[1]App.2-BA1_Fix Asset Cont.CGAAP'!E360</f>
        <v>0</v>
      </c>
      <c r="F360" s="25">
        <f>'[1]App.2-BA1_Fix Asset Cont.CGAAP'!F360</f>
        <v>0</v>
      </c>
      <c r="G360" s="26">
        <f t="shared" si="126"/>
        <v>0</v>
      </c>
      <c r="H360" s="27"/>
      <c r="I360" s="28">
        <f t="shared" si="127"/>
        <v>0</v>
      </c>
      <c r="J360" s="25">
        <f>'[1]App.2-BA1_Fix Asset Cont.CGAAP'!J360</f>
        <v>0</v>
      </c>
      <c r="K360" s="25">
        <f>'[1]App.2-BA1_Fix Asset Cont.CGAAP'!K360</f>
        <v>0</v>
      </c>
      <c r="L360" s="26">
        <f t="shared" si="128"/>
        <v>0</v>
      </c>
      <c r="M360" s="29">
        <f t="shared" si="129"/>
        <v>0</v>
      </c>
    </row>
    <row r="361" spans="1:13" ht="15">
      <c r="A361" s="23">
        <v>47</v>
      </c>
      <c r="B361" s="23">
        <v>1815</v>
      </c>
      <c r="C361" s="32" t="s">
        <v>26</v>
      </c>
      <c r="D361" s="25">
        <f t="shared" si="125"/>
        <v>0</v>
      </c>
      <c r="E361" s="25">
        <f>'[1]App.2-BA1_Fix Asset Cont.CGAAP'!E361</f>
        <v>0</v>
      </c>
      <c r="F361" s="25">
        <f>'[1]App.2-BA1_Fix Asset Cont.CGAAP'!F361</f>
        <v>0</v>
      </c>
      <c r="G361" s="26">
        <f t="shared" si="126"/>
        <v>0</v>
      </c>
      <c r="H361" s="27"/>
      <c r="I361" s="28">
        <f t="shared" si="127"/>
        <v>0</v>
      </c>
      <c r="J361" s="25">
        <f>'[1]App.2-BA1_Fix Asset Cont.CGAAP'!J361</f>
        <v>0</v>
      </c>
      <c r="K361" s="25">
        <f>'[1]App.2-BA1_Fix Asset Cont.CGAAP'!K361</f>
        <v>0</v>
      </c>
      <c r="L361" s="26">
        <f t="shared" si="128"/>
        <v>0</v>
      </c>
      <c r="M361" s="29">
        <f t="shared" si="129"/>
        <v>0</v>
      </c>
    </row>
    <row r="362" spans="1:13" ht="15">
      <c r="A362" s="23">
        <v>47</v>
      </c>
      <c r="B362" s="23">
        <v>1815</v>
      </c>
      <c r="C362" s="32" t="s">
        <v>26</v>
      </c>
      <c r="D362" s="25">
        <f t="shared" si="125"/>
        <v>0</v>
      </c>
      <c r="E362" s="25">
        <f>'[1]App.2-BA1_Fix Asset Cont.CGAAP'!E362</f>
        <v>0</v>
      </c>
      <c r="F362" s="25">
        <f>'[1]App.2-BA1_Fix Asset Cont.CGAAP'!F362</f>
        <v>0</v>
      </c>
      <c r="G362" s="26">
        <f t="shared" si="126"/>
        <v>0</v>
      </c>
      <c r="H362" s="27"/>
      <c r="I362" s="28">
        <f t="shared" si="127"/>
        <v>0</v>
      </c>
      <c r="J362" s="25">
        <f>'[1]App.2-BA1_Fix Asset Cont.CGAAP'!J362</f>
        <v>0</v>
      </c>
      <c r="K362" s="25">
        <f>'[1]App.2-BA1_Fix Asset Cont.CGAAP'!K362</f>
        <v>0</v>
      </c>
      <c r="L362" s="26">
        <f t="shared" si="128"/>
        <v>0</v>
      </c>
      <c r="M362" s="29">
        <f t="shared" si="129"/>
        <v>0</v>
      </c>
    </row>
    <row r="363" spans="1:13" ht="15">
      <c r="A363" s="23">
        <v>47</v>
      </c>
      <c r="B363" s="23">
        <v>1815</v>
      </c>
      <c r="C363" s="32" t="s">
        <v>26</v>
      </c>
      <c r="D363" s="25">
        <f t="shared" si="125"/>
        <v>0</v>
      </c>
      <c r="E363" s="25">
        <f>'[1]App.2-BA1_Fix Asset Cont.CGAAP'!E363</f>
        <v>0</v>
      </c>
      <c r="F363" s="25">
        <f>'[1]App.2-BA1_Fix Asset Cont.CGAAP'!F363</f>
        <v>0</v>
      </c>
      <c r="G363" s="26">
        <f t="shared" si="126"/>
        <v>0</v>
      </c>
      <c r="H363" s="27"/>
      <c r="I363" s="28">
        <f t="shared" si="127"/>
        <v>0</v>
      </c>
      <c r="J363" s="25">
        <f>'[1]App.2-BA1_Fix Asset Cont.CGAAP'!J363</f>
        <v>0</v>
      </c>
      <c r="K363" s="25">
        <f>'[1]App.2-BA1_Fix Asset Cont.CGAAP'!K363</f>
        <v>0</v>
      </c>
      <c r="L363" s="26">
        <f t="shared" si="128"/>
        <v>0</v>
      </c>
      <c r="M363" s="29">
        <f t="shared" si="129"/>
        <v>0</v>
      </c>
    </row>
    <row r="364" spans="1:13" ht="15">
      <c r="A364" s="23">
        <v>47</v>
      </c>
      <c r="B364" s="23">
        <v>1820</v>
      </c>
      <c r="C364" s="24" t="s">
        <v>27</v>
      </c>
      <c r="D364" s="25">
        <f t="shared" si="125"/>
        <v>1745895.87</v>
      </c>
      <c r="E364" s="25">
        <f>'[1]App.2-BA1_Fix Asset Cont.CGAAP'!E364</f>
        <v>0</v>
      </c>
      <c r="F364" s="25">
        <f>'[1]App.2-BA1_Fix Asset Cont.CGAAP'!F364</f>
        <v>0</v>
      </c>
      <c r="G364" s="26">
        <f t="shared" si="126"/>
        <v>1745895.87</v>
      </c>
      <c r="H364" s="27"/>
      <c r="I364" s="28">
        <f t="shared" si="127"/>
        <v>-1446935.4400000002</v>
      </c>
      <c r="J364" s="25">
        <f>'[1]App.2-BA1_Fix Asset Cont.CGAAP'!J364</f>
        <v>-44163.286893055549</v>
      </c>
      <c r="K364" s="25">
        <f>'[1]App.2-BA1_Fix Asset Cont.CGAAP'!K364</f>
        <v>0</v>
      </c>
      <c r="L364" s="26">
        <f t="shared" si="128"/>
        <v>-1491098.7268930557</v>
      </c>
      <c r="M364" s="29">
        <f t="shared" si="129"/>
        <v>254797.14310694439</v>
      </c>
    </row>
    <row r="365" spans="1:13" ht="15">
      <c r="A365" s="23">
        <v>47</v>
      </c>
      <c r="B365" s="23">
        <v>1825</v>
      </c>
      <c r="C365" s="32" t="s">
        <v>28</v>
      </c>
      <c r="D365" s="25">
        <f t="shared" si="125"/>
        <v>0</v>
      </c>
      <c r="E365" s="25">
        <f>'[1]App.2-BA1_Fix Asset Cont.CGAAP'!E365</f>
        <v>0</v>
      </c>
      <c r="F365" s="25">
        <f>'[1]App.2-BA1_Fix Asset Cont.CGAAP'!F365</f>
        <v>0</v>
      </c>
      <c r="G365" s="26">
        <f t="shared" si="126"/>
        <v>0</v>
      </c>
      <c r="H365" s="27"/>
      <c r="I365" s="28">
        <f t="shared" si="127"/>
        <v>0</v>
      </c>
      <c r="J365" s="25">
        <f>'[1]App.2-BA1_Fix Asset Cont.CGAAP'!J365</f>
        <v>0</v>
      </c>
      <c r="K365" s="25">
        <f>'[1]App.2-BA1_Fix Asset Cont.CGAAP'!K365</f>
        <v>0</v>
      </c>
      <c r="L365" s="26">
        <f t="shared" si="128"/>
        <v>0</v>
      </c>
      <c r="M365" s="29">
        <f t="shared" si="129"/>
        <v>0</v>
      </c>
    </row>
    <row r="366" spans="1:13" ht="15">
      <c r="A366" s="23">
        <v>47</v>
      </c>
      <c r="B366" s="23">
        <v>1830</v>
      </c>
      <c r="C366" s="32" t="s">
        <v>29</v>
      </c>
      <c r="D366" s="25">
        <v>6638565.2815375589</v>
      </c>
      <c r="E366" s="25">
        <f>'[1]App.2-BA1_Fix Asset Cont.CGAAP'!E366</f>
        <v>298416.4300000004</v>
      </c>
      <c r="F366" s="25">
        <f>'[1]App.2-BA1_Fix Asset Cont.CGAAP'!F366</f>
        <v>0</v>
      </c>
      <c r="G366" s="26">
        <f t="shared" si="126"/>
        <v>6936981.7115375595</v>
      </c>
      <c r="H366" s="27"/>
      <c r="I366" s="28">
        <v>-3064152.4608811769</v>
      </c>
      <c r="J366" s="25">
        <f>'[1]App.2-BA1_Fix Asset Cont.CGAAP'!J366</f>
        <v>-70707.73456929774</v>
      </c>
      <c r="K366" s="25">
        <f>'[1]App.2-BA1_Fix Asset Cont.CGAAP'!K366</f>
        <v>0</v>
      </c>
      <c r="L366" s="26">
        <f t="shared" si="128"/>
        <v>-3134860.1954504745</v>
      </c>
      <c r="M366" s="29">
        <f t="shared" si="129"/>
        <v>3802121.516087085</v>
      </c>
    </row>
    <row r="367" spans="1:13" ht="15">
      <c r="A367" s="23">
        <v>47</v>
      </c>
      <c r="B367" s="23">
        <v>1830</v>
      </c>
      <c r="C367" s="32" t="s">
        <v>29</v>
      </c>
      <c r="D367" s="25">
        <v>1508014.9006920001</v>
      </c>
      <c r="E367" s="25">
        <f>'[1]App.2-BA1_Fix Asset Cont.CGAAP'!E367</f>
        <v>126982.53</v>
      </c>
      <c r="F367" s="25">
        <f>'[1]App.2-BA1_Fix Asset Cont.CGAAP'!F367</f>
        <v>0</v>
      </c>
      <c r="G367" s="26">
        <f t="shared" si="126"/>
        <v>1634997.4306920001</v>
      </c>
      <c r="H367" s="27"/>
      <c r="I367" s="28">
        <v>-981987.22913088009</v>
      </c>
      <c r="J367" s="25">
        <f>'[1]App.2-BA1_Fix Asset Cont.CGAAP'!J367</f>
        <v>-13485.647710193982</v>
      </c>
      <c r="K367" s="25">
        <f>'[1]App.2-BA1_Fix Asset Cont.CGAAP'!K367</f>
        <v>0</v>
      </c>
      <c r="L367" s="26">
        <f t="shared" si="128"/>
        <v>-995472.87684107409</v>
      </c>
      <c r="M367" s="29">
        <f t="shared" si="129"/>
        <v>639524.55385092599</v>
      </c>
    </row>
    <row r="368" spans="1:13" ht="15">
      <c r="A368" s="23">
        <v>47</v>
      </c>
      <c r="B368" s="23">
        <v>1830</v>
      </c>
      <c r="C368" s="32" t="s">
        <v>29</v>
      </c>
      <c r="D368" s="25">
        <v>8178709.9517215379</v>
      </c>
      <c r="E368" s="25">
        <f>'[1]App.2-BA1_Fix Asset Cont.CGAAP'!E368</f>
        <v>339580.36000000162</v>
      </c>
      <c r="F368" s="25">
        <f>'[1]App.2-BA1_Fix Asset Cont.CGAAP'!F368</f>
        <v>0</v>
      </c>
      <c r="G368" s="26">
        <f t="shared" si="126"/>
        <v>8518290.3117215391</v>
      </c>
      <c r="H368" s="27"/>
      <c r="I368" s="28">
        <v>-3472937.0459493594</v>
      </c>
      <c r="J368" s="25">
        <f>'[1]App.2-BA1_Fix Asset Cont.CGAAP'!J368</f>
        <v>-148281.32439372138</v>
      </c>
      <c r="K368" s="25">
        <f>'[1]App.2-BA1_Fix Asset Cont.CGAAP'!K368</f>
        <v>0</v>
      </c>
      <c r="L368" s="26">
        <f t="shared" si="128"/>
        <v>-3621218.3703430807</v>
      </c>
      <c r="M368" s="29">
        <f t="shared" si="129"/>
        <v>4897071.9413784584</v>
      </c>
    </row>
    <row r="369" spans="1:13" ht="15">
      <c r="A369" s="23">
        <v>47</v>
      </c>
      <c r="B369" s="23">
        <v>1835</v>
      </c>
      <c r="C369" s="32" t="s">
        <v>30</v>
      </c>
      <c r="D369" s="25">
        <v>1564193.7761620001</v>
      </c>
      <c r="E369" s="25">
        <f>'[1]App.2-BA1_Fix Asset Cont.CGAAP'!E369</f>
        <v>89729.810000000027</v>
      </c>
      <c r="F369" s="25">
        <f>'[1]App.2-BA1_Fix Asset Cont.CGAAP'!F369</f>
        <v>0</v>
      </c>
      <c r="G369" s="26">
        <f t="shared" si="126"/>
        <v>1653923.5861620002</v>
      </c>
      <c r="H369" s="27"/>
      <c r="I369" s="28">
        <v>-658846.45424772007</v>
      </c>
      <c r="J369" s="25">
        <f>'[1]App.2-BA1_Fix Asset Cont.CGAAP'!J369</f>
        <v>-7082.1106153303408</v>
      </c>
      <c r="K369" s="25">
        <f>'[1]App.2-BA1_Fix Asset Cont.CGAAP'!K369</f>
        <v>0</v>
      </c>
      <c r="L369" s="26">
        <f t="shared" si="128"/>
        <v>-665928.56486305036</v>
      </c>
      <c r="M369" s="29">
        <f t="shared" si="129"/>
        <v>987995.02129894984</v>
      </c>
    </row>
    <row r="370" spans="1:13" ht="15">
      <c r="A370" s="23">
        <v>47</v>
      </c>
      <c r="B370" s="23">
        <v>1835</v>
      </c>
      <c r="C370" s="32" t="s">
        <v>30</v>
      </c>
      <c r="D370" s="25">
        <v>498775.27999999991</v>
      </c>
      <c r="E370" s="25">
        <f>'[1]App.2-BA1_Fix Asset Cont.CGAAP'!E370</f>
        <v>0</v>
      </c>
      <c r="F370" s="25">
        <f>'[1]App.2-BA1_Fix Asset Cont.CGAAP'!F370</f>
        <v>0</v>
      </c>
      <c r="G370" s="26">
        <f t="shared" si="126"/>
        <v>498775.27999999991</v>
      </c>
      <c r="H370" s="27"/>
      <c r="I370" s="28">
        <v>-104332.4032</v>
      </c>
      <c r="J370" s="25">
        <f>'[1]App.2-BA1_Fix Asset Cont.CGAAP'!J370</f>
        <v>-9910.602606055254</v>
      </c>
      <c r="K370" s="25">
        <f>'[1]App.2-BA1_Fix Asset Cont.CGAAP'!K370</f>
        <v>0</v>
      </c>
      <c r="L370" s="26">
        <f t="shared" si="128"/>
        <v>-114243.00580605525</v>
      </c>
      <c r="M370" s="29">
        <f t="shared" si="129"/>
        <v>384532.27419394464</v>
      </c>
    </row>
    <row r="371" spans="1:13" ht="15">
      <c r="A371" s="23">
        <v>47</v>
      </c>
      <c r="B371" s="23">
        <v>1835</v>
      </c>
      <c r="C371" s="32" t="s">
        <v>30</v>
      </c>
      <c r="D371" s="25">
        <v>7771342.0846269</v>
      </c>
      <c r="E371" s="25">
        <f>'[1]App.2-BA1_Fix Asset Cont.CGAAP'!E371</f>
        <v>419022.37000000407</v>
      </c>
      <c r="F371" s="25">
        <f>'[1]App.2-BA1_Fix Asset Cont.CGAAP'!F371</f>
        <v>0</v>
      </c>
      <c r="G371" s="26">
        <f t="shared" si="126"/>
        <v>8190364.4546269039</v>
      </c>
      <c r="H371" s="27"/>
      <c r="I371" s="28">
        <v>-3670852.9211584646</v>
      </c>
      <c r="J371" s="25">
        <f>'[1]App.2-BA1_Fix Asset Cont.CGAAP'!J371</f>
        <v>-79138.79760444026</v>
      </c>
      <c r="K371" s="25">
        <f>'[1]App.2-BA1_Fix Asset Cont.CGAAP'!K371</f>
        <v>0</v>
      </c>
      <c r="L371" s="26">
        <f t="shared" si="128"/>
        <v>-3749991.7187629049</v>
      </c>
      <c r="M371" s="29">
        <f t="shared" si="129"/>
        <v>4440372.7358639985</v>
      </c>
    </row>
    <row r="372" spans="1:13" ht="15">
      <c r="A372" s="23">
        <v>47</v>
      </c>
      <c r="B372" s="23">
        <v>1835</v>
      </c>
      <c r="C372" s="32" t="s">
        <v>30</v>
      </c>
      <c r="D372" s="25">
        <v>216401.46526</v>
      </c>
      <c r="E372" s="25">
        <f>'[1]App.2-BA1_Fix Asset Cont.CGAAP'!E372</f>
        <v>0</v>
      </c>
      <c r="F372" s="25">
        <f>'[1]App.2-BA1_Fix Asset Cont.CGAAP'!F372</f>
        <v>0</v>
      </c>
      <c r="G372" s="26">
        <f t="shared" si="126"/>
        <v>216401.46526</v>
      </c>
      <c r="H372" s="27"/>
      <c r="I372" s="28">
        <v>-33327.296132399999</v>
      </c>
      <c r="J372" s="25">
        <f>'[1]App.2-BA1_Fix Asset Cont.CGAAP'!J372</f>
        <v>-5057.7724974421399</v>
      </c>
      <c r="K372" s="25">
        <f>'[1]App.2-BA1_Fix Asset Cont.CGAAP'!K372</f>
        <v>0</v>
      </c>
      <c r="L372" s="26">
        <f t="shared" si="128"/>
        <v>-38385.068629842135</v>
      </c>
      <c r="M372" s="29">
        <f t="shared" si="129"/>
        <v>178016.39663015786</v>
      </c>
    </row>
    <row r="373" spans="1:13" ht="15">
      <c r="A373" s="23">
        <v>47</v>
      </c>
      <c r="B373" s="23">
        <v>1835</v>
      </c>
      <c r="C373" s="32" t="s">
        <v>30</v>
      </c>
      <c r="D373" s="25">
        <v>46785.2</v>
      </c>
      <c r="E373" s="25">
        <f>'[1]App.2-BA1_Fix Asset Cont.CGAAP'!E373</f>
        <v>0</v>
      </c>
      <c r="F373" s="25">
        <f>'[1]App.2-BA1_Fix Asset Cont.CGAAP'!F373</f>
        <v>0</v>
      </c>
      <c r="G373" s="26">
        <f t="shared" si="126"/>
        <v>46785.2</v>
      </c>
      <c r="H373" s="27"/>
      <c r="I373" s="28">
        <v>-7485.6319999999996</v>
      </c>
      <c r="J373" s="25">
        <f>'[1]App.2-BA1_Fix Asset Cont.CGAAP'!J373</f>
        <v>-1511.5218461538461</v>
      </c>
      <c r="K373" s="25">
        <f>'[1]App.2-BA1_Fix Asset Cont.CGAAP'!K373</f>
        <v>0</v>
      </c>
      <c r="L373" s="26">
        <f t="shared" si="128"/>
        <v>-8997.1538461538457</v>
      </c>
      <c r="M373" s="29">
        <f t="shared" si="129"/>
        <v>37788.046153846153</v>
      </c>
    </row>
    <row r="374" spans="1:13" ht="15">
      <c r="A374" s="23">
        <v>47</v>
      </c>
      <c r="B374" s="23">
        <v>1840</v>
      </c>
      <c r="C374" s="32" t="s">
        <v>31</v>
      </c>
      <c r="D374" s="25">
        <v>7026174.9997587735</v>
      </c>
      <c r="E374" s="25">
        <f>'[1]App.2-BA1_Fix Asset Cont.CGAAP'!E374</f>
        <v>151995.99000000002</v>
      </c>
      <c r="F374" s="25">
        <f>'[1]App.2-BA1_Fix Asset Cont.CGAAP'!F374</f>
        <v>0</v>
      </c>
      <c r="G374" s="26">
        <f t="shared" si="126"/>
        <v>7178170.9897587737</v>
      </c>
      <c r="H374" s="27"/>
      <c r="I374" s="28">
        <v>-4324339.338588953</v>
      </c>
      <c r="J374" s="25">
        <f>'[1]App.2-BA1_Fix Asset Cont.CGAAP'!J374</f>
        <v>-69173.047111316089</v>
      </c>
      <c r="K374" s="25">
        <f>'[1]App.2-BA1_Fix Asset Cont.CGAAP'!K374</f>
        <v>0</v>
      </c>
      <c r="L374" s="26">
        <f t="shared" si="128"/>
        <v>-4393512.3857002687</v>
      </c>
      <c r="M374" s="29">
        <f t="shared" si="129"/>
        <v>2784658.604058505</v>
      </c>
    </row>
    <row r="375" spans="1:13" ht="15">
      <c r="A375" s="23">
        <v>47</v>
      </c>
      <c r="B375" s="23">
        <v>1840</v>
      </c>
      <c r="C375" s="32" t="s">
        <v>31</v>
      </c>
      <c r="D375" s="25">
        <v>1971227.7352412266</v>
      </c>
      <c r="E375" s="25">
        <f>'[1]App.2-BA1_Fix Asset Cont.CGAAP'!E375</f>
        <v>82217.189999999988</v>
      </c>
      <c r="F375" s="25">
        <f>'[1]App.2-BA1_Fix Asset Cont.CGAAP'!F375</f>
        <v>0</v>
      </c>
      <c r="G375" s="26">
        <f t="shared" si="126"/>
        <v>2053444.9252412266</v>
      </c>
      <c r="H375" s="27"/>
      <c r="I375" s="28">
        <v>-1116639.4632910469</v>
      </c>
      <c r="J375" s="25">
        <f>'[1]App.2-BA1_Fix Asset Cont.CGAAP'!J375</f>
        <v>-19192.245787594064</v>
      </c>
      <c r="K375" s="25">
        <f>'[1]App.2-BA1_Fix Asset Cont.CGAAP'!K375</f>
        <v>0</v>
      </c>
      <c r="L375" s="26">
        <f t="shared" si="128"/>
        <v>-1135831.7090786409</v>
      </c>
      <c r="M375" s="29">
        <f t="shared" si="129"/>
        <v>917613.21616258565</v>
      </c>
    </row>
    <row r="376" spans="1:13" ht="15">
      <c r="A376" s="23">
        <v>47</v>
      </c>
      <c r="B376" s="23">
        <v>1845</v>
      </c>
      <c r="C376" s="32" t="s">
        <v>32</v>
      </c>
      <c r="D376" s="25">
        <v>7090020.0915000001</v>
      </c>
      <c r="E376" s="25">
        <f>'[1]App.2-BA1_Fix Asset Cont.CGAAP'!E376</f>
        <v>0</v>
      </c>
      <c r="F376" s="25">
        <f>'[1]App.2-BA1_Fix Asset Cont.CGAAP'!F376</f>
        <v>0</v>
      </c>
      <c r="G376" s="26">
        <f t="shared" si="126"/>
        <v>7090020.0915000001</v>
      </c>
      <c r="H376" s="27"/>
      <c r="I376" s="28">
        <v>-6625392.7854057141</v>
      </c>
      <c r="J376" s="25">
        <f>'[1]App.2-BA1_Fix Asset Cont.CGAAP'!J376</f>
        <v>-286810.48945033149</v>
      </c>
      <c r="K376" s="25">
        <f>'[1]App.2-BA1_Fix Asset Cont.CGAAP'!K376</f>
        <v>0</v>
      </c>
      <c r="L376" s="26">
        <f t="shared" si="128"/>
        <v>-6912203.2748560458</v>
      </c>
      <c r="M376" s="29">
        <f t="shared" si="129"/>
        <v>177816.81664395425</v>
      </c>
    </row>
    <row r="377" spans="1:13" ht="15">
      <c r="A377" s="23">
        <v>47</v>
      </c>
      <c r="B377" s="23">
        <v>1845</v>
      </c>
      <c r="C377" s="32" t="s">
        <v>32</v>
      </c>
      <c r="D377" s="25">
        <v>8490392.1900000013</v>
      </c>
      <c r="E377" s="25">
        <f>'[1]App.2-BA1_Fix Asset Cont.CGAAP'!E377</f>
        <v>837214.68000000028</v>
      </c>
      <c r="F377" s="25">
        <f>'[1]App.2-BA1_Fix Asset Cont.CGAAP'!F377</f>
        <v>0</v>
      </c>
      <c r="G377" s="26">
        <f t="shared" si="126"/>
        <v>9327606.870000001</v>
      </c>
      <c r="H377" s="27"/>
      <c r="I377" s="28">
        <v>-4066909.2314971453</v>
      </c>
      <c r="J377" s="25">
        <f>'[1]App.2-BA1_Fix Asset Cont.CGAAP'!J377</f>
        <v>-157198.13019552483</v>
      </c>
      <c r="K377" s="25">
        <f>'[1]App.2-BA1_Fix Asset Cont.CGAAP'!K377</f>
        <v>0</v>
      </c>
      <c r="L377" s="26">
        <f t="shared" si="128"/>
        <v>-4224107.3616926698</v>
      </c>
      <c r="M377" s="29">
        <f t="shared" si="129"/>
        <v>5103499.5083073312</v>
      </c>
    </row>
    <row r="378" spans="1:13" ht="15">
      <c r="A378" s="23">
        <v>47</v>
      </c>
      <c r="B378" s="23">
        <v>1845</v>
      </c>
      <c r="C378" s="32" t="s">
        <v>32</v>
      </c>
      <c r="D378" s="25">
        <v>1143050.8185000001</v>
      </c>
      <c r="E378" s="25">
        <f>'[1]App.2-BA1_Fix Asset Cont.CGAAP'!E378</f>
        <v>111979.74000000002</v>
      </c>
      <c r="F378" s="25">
        <f>'[1]App.2-BA1_Fix Asset Cont.CGAAP'!F378</f>
        <v>0</v>
      </c>
      <c r="G378" s="26">
        <f t="shared" si="126"/>
        <v>1255030.5585</v>
      </c>
      <c r="H378" s="27"/>
      <c r="I378" s="28">
        <v>-571478.19539714081</v>
      </c>
      <c r="J378" s="25">
        <f>'[1]App.2-BA1_Fix Asset Cont.CGAAP'!J378</f>
        <v>-44595.691407281192</v>
      </c>
      <c r="K378" s="25">
        <f>'[1]App.2-BA1_Fix Asset Cont.CGAAP'!K378</f>
        <v>0</v>
      </c>
      <c r="L378" s="26">
        <f t="shared" si="128"/>
        <v>-616073.88680442201</v>
      </c>
      <c r="M378" s="29">
        <f t="shared" si="129"/>
        <v>638956.67169557803</v>
      </c>
    </row>
    <row r="379" spans="1:13" ht="15">
      <c r="A379" s="23">
        <v>47</v>
      </c>
      <c r="B379" s="23">
        <v>1850</v>
      </c>
      <c r="C379" s="32" t="s">
        <v>33</v>
      </c>
      <c r="D379" s="25">
        <v>8007191.0987313064</v>
      </c>
      <c r="E379" s="25">
        <f>'[1]App.2-BA1_Fix Asset Cont.CGAAP'!E379</f>
        <v>55483.930000000088</v>
      </c>
      <c r="F379" s="25">
        <f>'[1]App.2-BA1_Fix Asset Cont.CGAAP'!F379</f>
        <v>0</v>
      </c>
      <c r="G379" s="26">
        <f t="shared" si="126"/>
        <v>8062675.0287313061</v>
      </c>
      <c r="H379" s="27"/>
      <c r="I379" s="28">
        <v>-5689262.3689302783</v>
      </c>
      <c r="J379" s="25">
        <f>'[1]App.2-BA1_Fix Asset Cont.CGAAP'!J379</f>
        <v>-106676.13444111502</v>
      </c>
      <c r="K379" s="25">
        <f>'[1]App.2-BA1_Fix Asset Cont.CGAAP'!K379</f>
        <v>0</v>
      </c>
      <c r="L379" s="26">
        <f t="shared" si="128"/>
        <v>-5795938.5033713933</v>
      </c>
      <c r="M379" s="29">
        <f t="shared" si="129"/>
        <v>2266736.5253599128</v>
      </c>
    </row>
    <row r="380" spans="1:13" ht="15">
      <c r="A380" s="23">
        <v>47</v>
      </c>
      <c r="B380" s="23">
        <v>1850</v>
      </c>
      <c r="C380" s="32" t="s">
        <v>33</v>
      </c>
      <c r="D380" s="25">
        <v>6090307.9422686938</v>
      </c>
      <c r="E380" s="25">
        <f>'[1]App.2-BA1_Fix Asset Cont.CGAAP'!E380</f>
        <v>251254.72000000012</v>
      </c>
      <c r="F380" s="25">
        <f>'[1]App.2-BA1_Fix Asset Cont.CGAAP'!F380</f>
        <v>0</v>
      </c>
      <c r="G380" s="26">
        <f t="shared" si="126"/>
        <v>6341562.6622686936</v>
      </c>
      <c r="H380" s="27"/>
      <c r="I380" s="28">
        <v>-3042345.2956297216</v>
      </c>
      <c r="J380" s="25">
        <f>'[1]App.2-BA1_Fix Asset Cont.CGAAP'!J380</f>
        <v>-86055.41246490831</v>
      </c>
      <c r="K380" s="25">
        <f>'[1]App.2-BA1_Fix Asset Cont.CGAAP'!K380</f>
        <v>0</v>
      </c>
      <c r="L380" s="26">
        <f t="shared" si="128"/>
        <v>-3128400.7080946299</v>
      </c>
      <c r="M380" s="29">
        <f t="shared" si="129"/>
        <v>3213161.9541740636</v>
      </c>
    </row>
    <row r="381" spans="1:13" ht="15">
      <c r="A381" s="23">
        <v>47</v>
      </c>
      <c r="B381" s="23">
        <v>1850</v>
      </c>
      <c r="C381" s="32" t="s">
        <v>33</v>
      </c>
      <c r="D381" s="25">
        <v>32638.14</v>
      </c>
      <c r="E381" s="25">
        <f>'[1]App.2-BA1_Fix Asset Cont.CGAAP'!E381</f>
        <v>0</v>
      </c>
      <c r="F381" s="25">
        <f>'[1]App.2-BA1_Fix Asset Cont.CGAAP'!F381</f>
        <v>0</v>
      </c>
      <c r="G381" s="26">
        <f t="shared" si="126"/>
        <v>32638.14</v>
      </c>
      <c r="H381" s="27"/>
      <c r="I381" s="28">
        <v>-32638.14</v>
      </c>
      <c r="J381" s="25">
        <f>'[1]App.2-BA1_Fix Asset Cont.CGAAP'!J381</f>
        <v>0</v>
      </c>
      <c r="K381" s="25">
        <f>'[1]App.2-BA1_Fix Asset Cont.CGAAP'!K381</f>
        <v>0</v>
      </c>
      <c r="L381" s="26">
        <f t="shared" si="128"/>
        <v>-32638.14</v>
      </c>
      <c r="M381" s="29">
        <f t="shared" si="129"/>
        <v>0</v>
      </c>
    </row>
    <row r="382" spans="1:13" ht="15">
      <c r="A382" s="23">
        <v>47</v>
      </c>
      <c r="B382" s="23">
        <v>1855</v>
      </c>
      <c r="C382" s="32" t="s">
        <v>75</v>
      </c>
      <c r="D382" s="25">
        <v>3490761.357516</v>
      </c>
      <c r="E382" s="25">
        <f>'[1]App.2-BA1_Fix Asset Cont.CGAAP'!E382</f>
        <v>90478.19000000009</v>
      </c>
      <c r="F382" s="25">
        <f>'[1]App.2-BA1_Fix Asset Cont.CGAAP'!F382</f>
        <v>0</v>
      </c>
      <c r="G382" s="26">
        <f t="shared" si="126"/>
        <v>3581239.547516</v>
      </c>
      <c r="H382" s="27"/>
      <c r="I382" s="28">
        <v>-1786011.0309735998</v>
      </c>
      <c r="J382" s="25">
        <f>'[1]App.2-BA1_Fix Asset Cont.CGAAP'!J382</f>
        <v>-59563.223222444016</v>
      </c>
      <c r="K382" s="25">
        <f>'[1]App.2-BA1_Fix Asset Cont.CGAAP'!K382</f>
        <v>0</v>
      </c>
      <c r="L382" s="26">
        <f t="shared" si="128"/>
        <v>-1845574.2541960438</v>
      </c>
      <c r="M382" s="29">
        <f t="shared" si="129"/>
        <v>1735665.2933199562</v>
      </c>
    </row>
    <row r="383" spans="1:13" ht="15">
      <c r="A383" s="23">
        <v>47</v>
      </c>
      <c r="B383" s="23">
        <v>1855</v>
      </c>
      <c r="C383" s="32" t="s">
        <v>75</v>
      </c>
      <c r="D383" s="25">
        <v>1086712.9364840002</v>
      </c>
      <c r="E383" s="25">
        <f>'[1]App.2-BA1_Fix Asset Cont.CGAAP'!E383</f>
        <v>13101.709999999985</v>
      </c>
      <c r="F383" s="25">
        <f>'[1]App.2-BA1_Fix Asset Cont.CGAAP'!F383</f>
        <v>0</v>
      </c>
      <c r="G383" s="26">
        <f t="shared" si="126"/>
        <v>1099814.6464840001</v>
      </c>
      <c r="H383" s="27"/>
      <c r="I383" s="28">
        <v>-885576.06758640008</v>
      </c>
      <c r="J383" s="25">
        <f>'[1]App.2-BA1_Fix Asset Cont.CGAAP'!J383</f>
        <v>-4186.3174855814013</v>
      </c>
      <c r="K383" s="25">
        <f>'[1]App.2-BA1_Fix Asset Cont.CGAAP'!K383</f>
        <v>0</v>
      </c>
      <c r="L383" s="26">
        <f t="shared" si="128"/>
        <v>-889762.38507198147</v>
      </c>
      <c r="M383" s="29">
        <f t="shared" si="129"/>
        <v>210052.26141201868</v>
      </c>
    </row>
    <row r="384" spans="1:13" ht="15">
      <c r="A384" s="23">
        <v>47</v>
      </c>
      <c r="B384" s="23">
        <v>1860</v>
      </c>
      <c r="C384" s="32" t="s">
        <v>35</v>
      </c>
      <c r="D384" s="25">
        <v>2873552.6786239995</v>
      </c>
      <c r="E384" s="25">
        <f>'[1]App.2-BA1_Fix Asset Cont.CGAAP'!E384</f>
        <v>36712.860000000015</v>
      </c>
      <c r="F384" s="25">
        <f>'[1]App.2-BA1_Fix Asset Cont.CGAAP'!F384</f>
        <v>0</v>
      </c>
      <c r="G384" s="26">
        <f t="shared" si="126"/>
        <v>2910265.5386239993</v>
      </c>
      <c r="H384" s="27"/>
      <c r="I384" s="28">
        <v>-2198167.2145707402</v>
      </c>
      <c r="J384" s="25">
        <f>'[1]App.2-BA1_Fix Asset Cont.CGAAP'!J384</f>
        <v>-122732.18937114481</v>
      </c>
      <c r="K384" s="25">
        <f>'[1]App.2-BA1_Fix Asset Cont.CGAAP'!K384</f>
        <v>0</v>
      </c>
      <c r="L384" s="26">
        <f t="shared" si="128"/>
        <v>-2320899.4039418851</v>
      </c>
      <c r="M384" s="29">
        <f t="shared" si="129"/>
        <v>589366.13468211424</v>
      </c>
    </row>
    <row r="385" spans="1:13" ht="15">
      <c r="A385" s="23">
        <v>47</v>
      </c>
      <c r="B385" s="23">
        <v>1860</v>
      </c>
      <c r="C385" s="32" t="s">
        <v>35</v>
      </c>
      <c r="D385" s="25">
        <v>392884.03003500006</v>
      </c>
      <c r="E385" s="25">
        <f>'[1]App.2-BA1_Fix Asset Cont.CGAAP'!E385</f>
        <v>20787.650000000001</v>
      </c>
      <c r="F385" s="25">
        <f>'[1]App.2-BA1_Fix Asset Cont.CGAAP'!F385</f>
        <v>0</v>
      </c>
      <c r="G385" s="26">
        <f t="shared" si="126"/>
        <v>413671.68003500008</v>
      </c>
      <c r="H385" s="27"/>
      <c r="I385" s="28">
        <v>-191137.76823515992</v>
      </c>
      <c r="J385" s="25">
        <f>'[1]App.2-BA1_Fix Asset Cont.CGAAP'!J385</f>
        <v>-6310.6104969251282</v>
      </c>
      <c r="K385" s="25">
        <f>'[1]App.2-BA1_Fix Asset Cont.CGAAP'!K385</f>
        <v>0</v>
      </c>
      <c r="L385" s="26">
        <f t="shared" si="128"/>
        <v>-197448.37873208505</v>
      </c>
      <c r="M385" s="29">
        <f t="shared" si="129"/>
        <v>216223.30130291503</v>
      </c>
    </row>
    <row r="386" spans="1:13" ht="15">
      <c r="A386" s="23">
        <v>47</v>
      </c>
      <c r="B386" s="23">
        <v>1860</v>
      </c>
      <c r="C386" s="32" t="s">
        <v>35</v>
      </c>
      <c r="D386" s="25">
        <v>402376.0111399999</v>
      </c>
      <c r="E386" s="25">
        <f>'[1]App.2-BA1_Fix Asset Cont.CGAAP'!E386</f>
        <v>0</v>
      </c>
      <c r="F386" s="25">
        <f>'[1]App.2-BA1_Fix Asset Cont.CGAAP'!F386</f>
        <v>0</v>
      </c>
      <c r="G386" s="26">
        <f t="shared" si="126"/>
        <v>402376.0111399999</v>
      </c>
      <c r="H386" s="27"/>
      <c r="I386" s="28">
        <v>-140905.99661399997</v>
      </c>
      <c r="J386" s="25">
        <f>'[1]App.2-BA1_Fix Asset Cont.CGAAP'!J386</f>
        <v>-23488.03694156995</v>
      </c>
      <c r="K386" s="25">
        <f>'[1]App.2-BA1_Fix Asset Cont.CGAAP'!K386</f>
        <v>0</v>
      </c>
      <c r="L386" s="26">
        <f t="shared" si="128"/>
        <v>-164394.03355556991</v>
      </c>
      <c r="M386" s="29">
        <f t="shared" si="129"/>
        <v>237981.97758442999</v>
      </c>
    </row>
    <row r="387" spans="1:13" ht="15">
      <c r="A387" s="23">
        <v>47</v>
      </c>
      <c r="B387" s="23">
        <v>1860</v>
      </c>
      <c r="C387" s="32" t="s">
        <v>35</v>
      </c>
      <c r="D387" s="25">
        <v>222130.10800000007</v>
      </c>
      <c r="E387" s="25">
        <f>'[1]App.2-BA1_Fix Asset Cont.CGAAP'!E387</f>
        <v>0</v>
      </c>
      <c r="F387" s="25">
        <f>'[1]App.2-BA1_Fix Asset Cont.CGAAP'!F387</f>
        <v>0</v>
      </c>
      <c r="G387" s="26">
        <f t="shared" si="126"/>
        <v>222130.10800000007</v>
      </c>
      <c r="H387" s="27"/>
      <c r="I387" s="28">
        <v>-68302.547680000018</v>
      </c>
      <c r="J387" s="25">
        <f>'[1]App.2-BA1_Fix Asset Cont.CGAAP'!J387</f>
        <v>-12540.383392835502</v>
      </c>
      <c r="K387" s="25">
        <f>'[1]App.2-BA1_Fix Asset Cont.CGAAP'!K387</f>
        <v>0</v>
      </c>
      <c r="L387" s="26">
        <f t="shared" si="128"/>
        <v>-80842.931072835519</v>
      </c>
      <c r="M387" s="29">
        <f t="shared" si="129"/>
        <v>141287.17692716455</v>
      </c>
    </row>
    <row r="388" spans="1:13" ht="15">
      <c r="A388" s="23">
        <v>47</v>
      </c>
      <c r="B388" s="23">
        <v>1860</v>
      </c>
      <c r="C388" s="32" t="s">
        <v>35</v>
      </c>
      <c r="D388" s="25">
        <v>3630087.6122010001</v>
      </c>
      <c r="E388" s="25">
        <f>'[1]App.2-BA1_Fix Asset Cont.CGAAP'!E388</f>
        <v>33773.360000000001</v>
      </c>
      <c r="F388" s="25">
        <f>'[1]App.2-BA1_Fix Asset Cont.CGAAP'!F388</f>
        <v>0</v>
      </c>
      <c r="G388" s="26">
        <f t="shared" si="126"/>
        <v>3663860.972201</v>
      </c>
      <c r="H388" s="27"/>
      <c r="I388" s="28">
        <v>-578253.89290009998</v>
      </c>
      <c r="J388" s="25">
        <f>'[1]App.2-BA1_Fix Asset Cont.CGAAP'!J388</f>
        <v>-404590.72405240807</v>
      </c>
      <c r="K388" s="25">
        <f>'[1]App.2-BA1_Fix Asset Cont.CGAAP'!K388</f>
        <v>0</v>
      </c>
      <c r="L388" s="26">
        <f t="shared" si="128"/>
        <v>-982844.61695250799</v>
      </c>
      <c r="M388" s="29">
        <f t="shared" si="129"/>
        <v>2681016.3552484922</v>
      </c>
    </row>
    <row r="389" spans="1:13" ht="15">
      <c r="A389" s="30"/>
      <c r="B389" s="30">
        <v>1890</v>
      </c>
      <c r="C389" s="31" t="s">
        <v>36</v>
      </c>
      <c r="D389" s="25">
        <f>G225</f>
        <v>489209.32000000007</v>
      </c>
      <c r="E389" s="25">
        <f>'[1]App.2-BA1_Fix Asset Cont.CGAAP'!E389</f>
        <v>0</v>
      </c>
      <c r="F389" s="25">
        <f>'[1]App.2-BA1_Fix Asset Cont.CGAAP'!F389</f>
        <v>-20263</v>
      </c>
      <c r="G389" s="26">
        <f t="shared" si="126"/>
        <v>468946.32000000007</v>
      </c>
      <c r="H389" s="27"/>
      <c r="I389" s="28">
        <f>L225</f>
        <v>0</v>
      </c>
      <c r="J389" s="25">
        <f>'[1]App.2-BA1_Fix Asset Cont.CGAAP'!J389</f>
        <v>0</v>
      </c>
      <c r="K389" s="25">
        <f>'[1]App.2-BA1_Fix Asset Cont.CGAAP'!K389</f>
        <v>0</v>
      </c>
      <c r="L389" s="26">
        <f t="shared" si="128"/>
        <v>0</v>
      </c>
      <c r="M389" s="29">
        <f t="shared" si="129"/>
        <v>468946.32000000007</v>
      </c>
    </row>
    <row r="390" spans="1:13" ht="15">
      <c r="A390" s="30"/>
      <c r="B390" s="30">
        <v>1905</v>
      </c>
      <c r="C390" s="31" t="s">
        <v>23</v>
      </c>
      <c r="D390" s="25">
        <f>G226</f>
        <v>17041.330000000002</v>
      </c>
      <c r="E390" s="25">
        <f>'[1]App.2-BA1_Fix Asset Cont.CGAAP'!E390</f>
        <v>0</v>
      </c>
      <c r="F390" s="25">
        <f>'[1]App.2-BA1_Fix Asset Cont.CGAAP'!F390</f>
        <v>0</v>
      </c>
      <c r="G390" s="26">
        <f t="shared" si="126"/>
        <v>17041.330000000002</v>
      </c>
      <c r="H390" s="27"/>
      <c r="I390" s="28">
        <f>L226</f>
        <v>-17041.330000000002</v>
      </c>
      <c r="J390" s="25">
        <f>'[1]App.2-BA1_Fix Asset Cont.CGAAP'!J390</f>
        <v>0</v>
      </c>
      <c r="K390" s="25">
        <f>'[1]App.2-BA1_Fix Asset Cont.CGAAP'!K390</f>
        <v>0</v>
      </c>
      <c r="L390" s="26">
        <f t="shared" si="128"/>
        <v>-17041.330000000002</v>
      </c>
      <c r="M390" s="29">
        <f t="shared" si="129"/>
        <v>0</v>
      </c>
    </row>
    <row r="391" spans="1:13" ht="15">
      <c r="A391" s="23">
        <v>47</v>
      </c>
      <c r="B391" s="23">
        <v>1908</v>
      </c>
      <c r="C391" s="32" t="s">
        <v>37</v>
      </c>
      <c r="D391" s="25">
        <v>150702.57</v>
      </c>
      <c r="E391" s="25">
        <f>'[1]App.2-BA1_Fix Asset Cont.CGAAP'!E391</f>
        <v>7731.7</v>
      </c>
      <c r="F391" s="25">
        <f>'[1]App.2-BA1_Fix Asset Cont.CGAAP'!F391</f>
        <v>0</v>
      </c>
      <c r="G391" s="26">
        <f t="shared" si="126"/>
        <v>158434.27000000002</v>
      </c>
      <c r="H391" s="27"/>
      <c r="I391" s="28">
        <v>-30391.115999999998</v>
      </c>
      <c r="J391" s="25">
        <f>'[1]App.2-BA1_Fix Asset Cont.CGAAP'!J391</f>
        <v>-51228.209111111115</v>
      </c>
      <c r="K391" s="25">
        <f>'[1]App.2-BA1_Fix Asset Cont.CGAAP'!K391</f>
        <v>0</v>
      </c>
      <c r="L391" s="26">
        <f t="shared" si="128"/>
        <v>-81619.325111111117</v>
      </c>
      <c r="M391" s="29">
        <f t="shared" si="129"/>
        <v>76814.944888888902</v>
      </c>
    </row>
    <row r="392" spans="1:13" ht="15">
      <c r="A392" s="23">
        <v>47</v>
      </c>
      <c r="B392" s="23">
        <v>1908</v>
      </c>
      <c r="C392" s="32" t="s">
        <v>37</v>
      </c>
      <c r="D392" s="25">
        <v>388574.87999999989</v>
      </c>
      <c r="E392" s="25">
        <f>'[1]App.2-BA1_Fix Asset Cont.CGAAP'!E392</f>
        <v>37975.620000000003</v>
      </c>
      <c r="F392" s="25">
        <f>'[1]App.2-BA1_Fix Asset Cont.CGAAP'!F392</f>
        <v>0</v>
      </c>
      <c r="G392" s="26">
        <f t="shared" si="126"/>
        <v>426550.49999999988</v>
      </c>
      <c r="H392" s="27"/>
      <c r="I392" s="28">
        <v>-71817.894</v>
      </c>
      <c r="J392" s="25">
        <f>'[1]App.2-BA1_Fix Asset Cont.CGAAP'!J392</f>
        <v>-16825.080714285716</v>
      </c>
      <c r="K392" s="25">
        <f>'[1]App.2-BA1_Fix Asset Cont.CGAAP'!K392</f>
        <v>0</v>
      </c>
      <c r="L392" s="26">
        <f t="shared" si="128"/>
        <v>-88642.974714285723</v>
      </c>
      <c r="M392" s="29">
        <f t="shared" si="129"/>
        <v>337907.52528571419</v>
      </c>
    </row>
    <row r="393" spans="1:13" ht="15">
      <c r="A393" s="23">
        <v>13</v>
      </c>
      <c r="B393" s="23">
        <v>1910</v>
      </c>
      <c r="C393" s="32" t="s">
        <v>25</v>
      </c>
      <c r="D393" s="25">
        <f t="shared" ref="D393:D413" si="130">G229</f>
        <v>21798.12</v>
      </c>
      <c r="E393" s="25">
        <f>'[1]App.2-BA1_Fix Asset Cont.CGAAP'!E393</f>
        <v>0</v>
      </c>
      <c r="F393" s="25">
        <f>'[1]App.2-BA1_Fix Asset Cont.CGAAP'!F393</f>
        <v>0</v>
      </c>
      <c r="G393" s="26">
        <f t="shared" si="126"/>
        <v>21798.12</v>
      </c>
      <c r="H393" s="27"/>
      <c r="I393" s="28">
        <f t="shared" ref="I393:I398" si="131">L229</f>
        <v>-21798.12</v>
      </c>
      <c r="J393" s="25">
        <f>'[1]App.2-BA1_Fix Asset Cont.CGAAP'!J393</f>
        <v>0</v>
      </c>
      <c r="K393" s="25">
        <f>'[1]App.2-BA1_Fix Asset Cont.CGAAP'!K393</f>
        <v>0</v>
      </c>
      <c r="L393" s="26">
        <f t="shared" si="128"/>
        <v>-21798.12</v>
      </c>
      <c r="M393" s="29">
        <f t="shared" si="129"/>
        <v>0</v>
      </c>
    </row>
    <row r="394" spans="1:13" ht="15">
      <c r="A394" s="23">
        <v>8</v>
      </c>
      <c r="B394" s="23">
        <v>1915</v>
      </c>
      <c r="C394" s="32" t="s">
        <v>38</v>
      </c>
      <c r="D394" s="25">
        <f t="shared" si="130"/>
        <v>381569.15</v>
      </c>
      <c r="E394" s="25">
        <f>'[1]App.2-BA1_Fix Asset Cont.CGAAP'!E394</f>
        <v>3684</v>
      </c>
      <c r="F394" s="25">
        <f>'[1]App.2-BA1_Fix Asset Cont.CGAAP'!F394</f>
        <v>0</v>
      </c>
      <c r="G394" s="26">
        <f t="shared" si="126"/>
        <v>385253.15</v>
      </c>
      <c r="H394" s="27"/>
      <c r="I394" s="28">
        <f t="shared" si="131"/>
        <v>-343299.76</v>
      </c>
      <c r="J394" s="25">
        <f>'[1]App.2-BA1_Fix Asset Cont.CGAAP'!J394</f>
        <v>-7865.6600000000381</v>
      </c>
      <c r="K394" s="25">
        <f>'[1]App.2-BA1_Fix Asset Cont.CGAAP'!K394</f>
        <v>0</v>
      </c>
      <c r="L394" s="26">
        <f t="shared" si="128"/>
        <v>-351165.42000000004</v>
      </c>
      <c r="M394" s="29">
        <f t="shared" si="129"/>
        <v>34087.729999999981</v>
      </c>
    </row>
    <row r="395" spans="1:13" ht="15">
      <c r="A395" s="23">
        <v>8</v>
      </c>
      <c r="B395" s="23">
        <v>1915</v>
      </c>
      <c r="C395" s="32" t="s">
        <v>39</v>
      </c>
      <c r="D395" s="25">
        <f t="shared" si="130"/>
        <v>0</v>
      </c>
      <c r="E395" s="25">
        <f>'[1]App.2-BA1_Fix Asset Cont.CGAAP'!E395</f>
        <v>0</v>
      </c>
      <c r="F395" s="25">
        <f>'[1]App.2-BA1_Fix Asset Cont.CGAAP'!F395</f>
        <v>0</v>
      </c>
      <c r="G395" s="26">
        <f t="shared" si="126"/>
        <v>0</v>
      </c>
      <c r="H395" s="27"/>
      <c r="I395" s="28">
        <f t="shared" si="131"/>
        <v>0</v>
      </c>
      <c r="J395" s="25">
        <f>'[1]App.2-BA1_Fix Asset Cont.CGAAP'!J395</f>
        <v>0</v>
      </c>
      <c r="K395" s="25">
        <f>'[1]App.2-BA1_Fix Asset Cont.CGAAP'!K395</f>
        <v>0</v>
      </c>
      <c r="L395" s="26">
        <f t="shared" si="128"/>
        <v>0</v>
      </c>
      <c r="M395" s="29">
        <f t="shared" si="129"/>
        <v>0</v>
      </c>
    </row>
    <row r="396" spans="1:13" ht="15">
      <c r="A396" s="23">
        <v>10</v>
      </c>
      <c r="B396" s="23">
        <v>1920</v>
      </c>
      <c r="C396" s="32" t="s">
        <v>40</v>
      </c>
      <c r="D396" s="25">
        <f>G232</f>
        <v>540191.49000000011</v>
      </c>
      <c r="E396" s="25">
        <f>'[1]App.2-BA1_Fix Asset Cont.CGAAP'!E396</f>
        <v>0</v>
      </c>
      <c r="F396" s="25">
        <f>'[1]App.2-BA1_Fix Asset Cont.CGAAP'!F396</f>
        <v>0</v>
      </c>
      <c r="G396" s="26">
        <f t="shared" si="126"/>
        <v>540191.49000000011</v>
      </c>
      <c r="H396" s="27"/>
      <c r="I396" s="28">
        <f t="shared" si="131"/>
        <v>-540191.49</v>
      </c>
      <c r="J396" s="25">
        <f>'[1]App.2-BA1_Fix Asset Cont.CGAAP'!J396</f>
        <v>0</v>
      </c>
      <c r="K396" s="25">
        <f>'[1]App.2-BA1_Fix Asset Cont.CGAAP'!K396</f>
        <v>0</v>
      </c>
      <c r="L396" s="26">
        <f t="shared" si="128"/>
        <v>-540191.49</v>
      </c>
      <c r="M396" s="29">
        <f t="shared" si="129"/>
        <v>0</v>
      </c>
    </row>
    <row r="397" spans="1:13" ht="25.5">
      <c r="A397" s="23">
        <v>45</v>
      </c>
      <c r="B397" s="33">
        <v>1920</v>
      </c>
      <c r="C397" s="24" t="s">
        <v>41</v>
      </c>
      <c r="D397" s="25">
        <f t="shared" si="130"/>
        <v>75673.850000000006</v>
      </c>
      <c r="E397" s="25">
        <f>'[1]App.2-BA1_Fix Asset Cont.CGAAP'!E397</f>
        <v>0</v>
      </c>
      <c r="F397" s="25">
        <f>'[1]App.2-BA1_Fix Asset Cont.CGAAP'!F397</f>
        <v>0</v>
      </c>
      <c r="G397" s="26">
        <f t="shared" si="126"/>
        <v>75673.850000000006</v>
      </c>
      <c r="H397" s="27"/>
      <c r="I397" s="28">
        <f t="shared" si="131"/>
        <v>-75673.850000000006</v>
      </c>
      <c r="J397" s="25">
        <f>'[1]App.2-BA1_Fix Asset Cont.CGAAP'!J397</f>
        <v>0</v>
      </c>
      <c r="K397" s="25">
        <f>'[1]App.2-BA1_Fix Asset Cont.CGAAP'!K397</f>
        <v>0</v>
      </c>
      <c r="L397" s="26">
        <f t="shared" si="128"/>
        <v>-75673.850000000006</v>
      </c>
      <c r="M397" s="29">
        <f t="shared" si="129"/>
        <v>0</v>
      </c>
    </row>
    <row r="398" spans="1:13" ht="25.5">
      <c r="A398" s="23">
        <v>45.1</v>
      </c>
      <c r="B398" s="33">
        <v>1920</v>
      </c>
      <c r="C398" s="24" t="s">
        <v>42</v>
      </c>
      <c r="D398" s="25">
        <f t="shared" si="130"/>
        <v>484082.00000000006</v>
      </c>
      <c r="E398" s="25">
        <f>'[1]App.2-BA1_Fix Asset Cont.CGAAP'!E398</f>
        <v>210755.81999999995</v>
      </c>
      <c r="F398" s="25">
        <f>'[1]App.2-BA1_Fix Asset Cont.CGAAP'!F398</f>
        <v>0</v>
      </c>
      <c r="G398" s="26">
        <f t="shared" si="126"/>
        <v>694837.82000000007</v>
      </c>
      <c r="H398" s="27"/>
      <c r="I398" s="28">
        <f t="shared" si="131"/>
        <v>-360828.71</v>
      </c>
      <c r="J398" s="25">
        <f>'[1]App.2-BA1_Fix Asset Cont.CGAAP'!J398</f>
        <v>-64302.095428571432</v>
      </c>
      <c r="K398" s="25">
        <f>'[1]App.2-BA1_Fix Asset Cont.CGAAP'!K398</f>
        <v>0</v>
      </c>
      <c r="L398" s="26">
        <f t="shared" si="128"/>
        <v>-425130.80542857148</v>
      </c>
      <c r="M398" s="29">
        <f t="shared" si="129"/>
        <v>269707.01457142859</v>
      </c>
    </row>
    <row r="399" spans="1:13" ht="15">
      <c r="A399" s="23">
        <v>10</v>
      </c>
      <c r="B399" s="23">
        <v>1930</v>
      </c>
      <c r="C399" s="32" t="s">
        <v>43</v>
      </c>
      <c r="D399" s="25">
        <f t="shared" si="130"/>
        <v>2972749.23</v>
      </c>
      <c r="E399" s="25">
        <f>'[1]App.2-BA1_Fix Asset Cont.CGAAP'!E399</f>
        <v>0</v>
      </c>
      <c r="F399" s="25">
        <f>'[1]App.2-BA1_Fix Asset Cont.CGAAP'!F399</f>
        <v>-30930.22</v>
      </c>
      <c r="G399" s="26">
        <f t="shared" si="126"/>
        <v>2941819.01</v>
      </c>
      <c r="H399" s="27"/>
      <c r="I399" s="28">
        <v>-2041455.8370000003</v>
      </c>
      <c r="J399" s="25">
        <f>'[1]App.2-BA1_Fix Asset Cont.CGAAP'!J399</f>
        <v>-104308.34263377193</v>
      </c>
      <c r="K399" s="25">
        <f>'[1]App.2-BA1_Fix Asset Cont.CGAAP'!K399</f>
        <v>30930.22</v>
      </c>
      <c r="L399" s="26">
        <f t="shared" si="128"/>
        <v>-2114833.9596337718</v>
      </c>
      <c r="M399" s="29">
        <f t="shared" si="129"/>
        <v>826985.05036622798</v>
      </c>
    </row>
    <row r="400" spans="1:13" ht="15">
      <c r="A400" s="23">
        <v>10</v>
      </c>
      <c r="B400" s="23">
        <v>1930</v>
      </c>
      <c r="C400" s="32" t="s">
        <v>43</v>
      </c>
      <c r="D400" s="25">
        <f t="shared" si="130"/>
        <v>83620.639999999999</v>
      </c>
      <c r="E400" s="25">
        <f>'[1]App.2-BA1_Fix Asset Cont.CGAAP'!E400</f>
        <v>32153.94</v>
      </c>
      <c r="F400" s="25">
        <f>'[1]App.2-BA1_Fix Asset Cont.CGAAP'!F400</f>
        <v>0</v>
      </c>
      <c r="G400" s="26">
        <f t="shared" si="126"/>
        <v>115774.58</v>
      </c>
      <c r="H400" s="27"/>
      <c r="I400" s="28">
        <v>-31273.122999999996</v>
      </c>
      <c r="J400" s="25">
        <f>'[1]App.2-BA1_Fix Asset Cont.CGAAP'!J400</f>
        <v>-7921.8584035087715</v>
      </c>
      <c r="K400" s="25">
        <f>'[1]App.2-BA1_Fix Asset Cont.CGAAP'!K400</f>
        <v>0</v>
      </c>
      <c r="L400" s="26">
        <f t="shared" si="128"/>
        <v>-39194.981403508769</v>
      </c>
      <c r="M400" s="29">
        <f t="shared" si="129"/>
        <v>76579.59859649124</v>
      </c>
    </row>
    <row r="401" spans="1:13" ht="15">
      <c r="A401" s="23">
        <v>8</v>
      </c>
      <c r="B401" s="23">
        <v>1935</v>
      </c>
      <c r="C401" s="32" t="s">
        <v>44</v>
      </c>
      <c r="D401" s="25">
        <f t="shared" si="130"/>
        <v>36199.29</v>
      </c>
      <c r="E401" s="25">
        <f>'[1]App.2-BA1_Fix Asset Cont.CGAAP'!E401</f>
        <v>0</v>
      </c>
      <c r="F401" s="25">
        <f>'[1]App.2-BA1_Fix Asset Cont.CGAAP'!F401</f>
        <v>0</v>
      </c>
      <c r="G401" s="26">
        <f t="shared" si="126"/>
        <v>36199.29</v>
      </c>
      <c r="H401" s="27"/>
      <c r="I401" s="28">
        <f t="shared" ref="I401:I410" si="132">L237</f>
        <v>-36199.29</v>
      </c>
      <c r="J401" s="25">
        <f>'[1]App.2-BA1_Fix Asset Cont.CGAAP'!J401</f>
        <v>0</v>
      </c>
      <c r="K401" s="25">
        <f>'[1]App.2-BA1_Fix Asset Cont.CGAAP'!K401</f>
        <v>0</v>
      </c>
      <c r="L401" s="26">
        <f t="shared" si="128"/>
        <v>-36199.29</v>
      </c>
      <c r="M401" s="29">
        <f t="shared" si="129"/>
        <v>0</v>
      </c>
    </row>
    <row r="402" spans="1:13" ht="15">
      <c r="A402" s="23">
        <v>8</v>
      </c>
      <c r="B402" s="23">
        <v>1940</v>
      </c>
      <c r="C402" s="32" t="s">
        <v>45</v>
      </c>
      <c r="D402" s="25">
        <f t="shared" si="130"/>
        <v>805780.91</v>
      </c>
      <c r="E402" s="25">
        <f>'[1]App.2-BA1_Fix Asset Cont.CGAAP'!E402</f>
        <v>20796.91</v>
      </c>
      <c r="F402" s="25">
        <f>'[1]App.2-BA1_Fix Asset Cont.CGAAP'!F402</f>
        <v>0</v>
      </c>
      <c r="G402" s="26">
        <f t="shared" si="126"/>
        <v>826577.82000000007</v>
      </c>
      <c r="H402" s="27"/>
      <c r="I402" s="28">
        <f t="shared" si="132"/>
        <v>-664501.1100000001</v>
      </c>
      <c r="J402" s="25">
        <f>'[1]App.2-BA1_Fix Asset Cont.CGAAP'!J402</f>
        <v>-29740.488735294119</v>
      </c>
      <c r="K402" s="25">
        <f>'[1]App.2-BA1_Fix Asset Cont.CGAAP'!K402</f>
        <v>0</v>
      </c>
      <c r="L402" s="26">
        <f t="shared" si="128"/>
        <v>-694241.59873529419</v>
      </c>
      <c r="M402" s="29">
        <f t="shared" si="129"/>
        <v>132336.22126470588</v>
      </c>
    </row>
    <row r="403" spans="1:13" ht="15">
      <c r="A403" s="23">
        <v>8</v>
      </c>
      <c r="B403" s="23">
        <v>1945</v>
      </c>
      <c r="C403" s="32" t="s">
        <v>46</v>
      </c>
      <c r="D403" s="25">
        <f t="shared" si="130"/>
        <v>39169.78</v>
      </c>
      <c r="E403" s="25">
        <f>'[1]App.2-BA1_Fix Asset Cont.CGAAP'!E403</f>
        <v>0</v>
      </c>
      <c r="F403" s="25">
        <f>'[1]App.2-BA1_Fix Asset Cont.CGAAP'!F403</f>
        <v>0</v>
      </c>
      <c r="G403" s="26">
        <f t="shared" si="126"/>
        <v>39169.78</v>
      </c>
      <c r="H403" s="27"/>
      <c r="I403" s="28">
        <f t="shared" si="132"/>
        <v>-26291.16</v>
      </c>
      <c r="J403" s="25">
        <f>'[1]App.2-BA1_Fix Asset Cont.CGAAP'!J403</f>
        <v>-3219.6549999999997</v>
      </c>
      <c r="K403" s="25">
        <f>'[1]App.2-BA1_Fix Asset Cont.CGAAP'!K403</f>
        <v>0</v>
      </c>
      <c r="L403" s="26">
        <f t="shared" si="128"/>
        <v>-29510.814999999999</v>
      </c>
      <c r="M403" s="29">
        <f t="shared" si="129"/>
        <v>9658.9650000000001</v>
      </c>
    </row>
    <row r="404" spans="1:13" ht="15">
      <c r="A404" s="23">
        <v>8</v>
      </c>
      <c r="B404" s="23">
        <v>1950</v>
      </c>
      <c r="C404" s="32" t="s">
        <v>47</v>
      </c>
      <c r="D404" s="25">
        <f t="shared" si="130"/>
        <v>0</v>
      </c>
      <c r="E404" s="25">
        <f>'[1]App.2-BA1_Fix Asset Cont.CGAAP'!E404</f>
        <v>0</v>
      </c>
      <c r="F404" s="25">
        <f>'[1]App.2-BA1_Fix Asset Cont.CGAAP'!F404</f>
        <v>0</v>
      </c>
      <c r="G404" s="26">
        <f t="shared" si="126"/>
        <v>0</v>
      </c>
      <c r="H404" s="27"/>
      <c r="I404" s="28">
        <f t="shared" si="132"/>
        <v>0</v>
      </c>
      <c r="J404" s="25">
        <f>'[1]App.2-BA1_Fix Asset Cont.CGAAP'!J404</f>
        <v>0</v>
      </c>
      <c r="K404" s="25">
        <f>'[1]App.2-BA1_Fix Asset Cont.CGAAP'!K404</f>
        <v>0</v>
      </c>
      <c r="L404" s="26">
        <f t="shared" si="128"/>
        <v>0</v>
      </c>
      <c r="M404" s="29">
        <f t="shared" si="129"/>
        <v>0</v>
      </c>
    </row>
    <row r="405" spans="1:13" ht="15">
      <c r="A405" s="23">
        <v>8</v>
      </c>
      <c r="B405" s="23">
        <v>1955</v>
      </c>
      <c r="C405" s="32" t="s">
        <v>48</v>
      </c>
      <c r="D405" s="25">
        <f t="shared" si="130"/>
        <v>106527.86</v>
      </c>
      <c r="E405" s="25">
        <f>'[1]App.2-BA1_Fix Asset Cont.CGAAP'!E405</f>
        <v>0</v>
      </c>
      <c r="F405" s="25">
        <f>'[1]App.2-BA1_Fix Asset Cont.CGAAP'!F405</f>
        <v>0</v>
      </c>
      <c r="G405" s="26">
        <f t="shared" si="126"/>
        <v>106527.86</v>
      </c>
      <c r="H405" s="27"/>
      <c r="I405" s="28">
        <f t="shared" si="132"/>
        <v>-105866.3</v>
      </c>
      <c r="J405" s="25">
        <f>'[1]App.2-BA1_Fix Asset Cont.CGAAP'!J405</f>
        <v>-294.5800000000001</v>
      </c>
      <c r="K405" s="25">
        <f>'[1]App.2-BA1_Fix Asset Cont.CGAAP'!K405</f>
        <v>0</v>
      </c>
      <c r="L405" s="26">
        <f t="shared" si="128"/>
        <v>-106160.88</v>
      </c>
      <c r="M405" s="29">
        <f t="shared" si="129"/>
        <v>366.97999999999593</v>
      </c>
    </row>
    <row r="406" spans="1:13" ht="15">
      <c r="A406" s="35">
        <v>8</v>
      </c>
      <c r="B406" s="35">
        <v>1955</v>
      </c>
      <c r="C406" s="36" t="s">
        <v>49</v>
      </c>
      <c r="D406" s="25">
        <f t="shared" si="130"/>
        <v>0</v>
      </c>
      <c r="E406" s="25">
        <f>'[1]App.2-BA1_Fix Asset Cont.CGAAP'!E406</f>
        <v>0</v>
      </c>
      <c r="F406" s="25">
        <f>'[1]App.2-BA1_Fix Asset Cont.CGAAP'!F406</f>
        <v>0</v>
      </c>
      <c r="G406" s="26">
        <f t="shared" si="126"/>
        <v>0</v>
      </c>
      <c r="H406" s="27"/>
      <c r="I406" s="28">
        <f t="shared" si="132"/>
        <v>0</v>
      </c>
      <c r="J406" s="25">
        <f>'[1]App.2-BA1_Fix Asset Cont.CGAAP'!J406</f>
        <v>0</v>
      </c>
      <c r="K406" s="25">
        <f>'[1]App.2-BA1_Fix Asset Cont.CGAAP'!K406</f>
        <v>0</v>
      </c>
      <c r="L406" s="26">
        <f t="shared" si="128"/>
        <v>0</v>
      </c>
      <c r="M406" s="29">
        <f t="shared" si="129"/>
        <v>0</v>
      </c>
    </row>
    <row r="407" spans="1:13" ht="15">
      <c r="A407" s="33">
        <v>8</v>
      </c>
      <c r="B407" s="33">
        <v>1960</v>
      </c>
      <c r="C407" s="24" t="s">
        <v>50</v>
      </c>
      <c r="D407" s="25">
        <f t="shared" si="130"/>
        <v>7842.42</v>
      </c>
      <c r="E407" s="25">
        <f>'[1]App.2-BA1_Fix Asset Cont.CGAAP'!E407</f>
        <v>0</v>
      </c>
      <c r="F407" s="25">
        <f>'[1]App.2-BA1_Fix Asset Cont.CGAAP'!F407</f>
        <v>0</v>
      </c>
      <c r="G407" s="26">
        <f t="shared" si="126"/>
        <v>7842.42</v>
      </c>
      <c r="H407" s="27"/>
      <c r="I407" s="28">
        <f t="shared" si="132"/>
        <v>-3921.2199999999993</v>
      </c>
      <c r="J407" s="25">
        <f>'[1]App.2-BA1_Fix Asset Cont.CGAAP'!J407</f>
        <v>-784.23999999999978</v>
      </c>
      <c r="K407" s="25">
        <f>'[1]App.2-BA1_Fix Asset Cont.CGAAP'!K407</f>
        <v>0</v>
      </c>
      <c r="L407" s="26">
        <f t="shared" si="128"/>
        <v>-4705.4599999999991</v>
      </c>
      <c r="M407" s="29">
        <f t="shared" si="129"/>
        <v>3136.9600000000009</v>
      </c>
    </row>
    <row r="408" spans="1:13" ht="25.5">
      <c r="A408" s="1">
        <v>47</v>
      </c>
      <c r="B408" s="33">
        <v>1970</v>
      </c>
      <c r="C408" s="32" t="s">
        <v>51</v>
      </c>
      <c r="D408" s="25">
        <f t="shared" si="130"/>
        <v>245119.26</v>
      </c>
      <c r="E408" s="25">
        <f>'[1]App.2-BA1_Fix Asset Cont.CGAAP'!E408</f>
        <v>0</v>
      </c>
      <c r="F408" s="25">
        <f>'[1]App.2-BA1_Fix Asset Cont.CGAAP'!F408</f>
        <v>0</v>
      </c>
      <c r="G408" s="26">
        <f t="shared" si="126"/>
        <v>245119.26</v>
      </c>
      <c r="H408" s="27"/>
      <c r="I408" s="28">
        <f t="shared" si="132"/>
        <v>-176672.14</v>
      </c>
      <c r="J408" s="25">
        <f>'[1]App.2-BA1_Fix Asset Cont.CGAAP'!J408</f>
        <v>-24697.782499999998</v>
      </c>
      <c r="K408" s="25">
        <f>'[1]App.2-BA1_Fix Asset Cont.CGAAP'!K408</f>
        <v>0</v>
      </c>
      <c r="L408" s="26">
        <f t="shared" si="128"/>
        <v>-201369.92250000002</v>
      </c>
      <c r="M408" s="29">
        <f t="shared" si="129"/>
        <v>43749.337499999994</v>
      </c>
    </row>
    <row r="409" spans="1:13" ht="25.5">
      <c r="A409" s="23">
        <v>47</v>
      </c>
      <c r="B409" s="23">
        <v>1975</v>
      </c>
      <c r="C409" s="32" t="s">
        <v>52</v>
      </c>
      <c r="D409" s="25">
        <f t="shared" si="130"/>
        <v>0</v>
      </c>
      <c r="E409" s="25">
        <f>'[1]App.2-BA1_Fix Asset Cont.CGAAP'!E409</f>
        <v>0</v>
      </c>
      <c r="F409" s="25">
        <f>'[1]App.2-BA1_Fix Asset Cont.CGAAP'!F409</f>
        <v>0</v>
      </c>
      <c r="G409" s="26">
        <f t="shared" si="126"/>
        <v>0</v>
      </c>
      <c r="H409" s="27"/>
      <c r="I409" s="28">
        <f t="shared" si="132"/>
        <v>0</v>
      </c>
      <c r="J409" s="25">
        <f>'[1]App.2-BA1_Fix Asset Cont.CGAAP'!J409</f>
        <v>0</v>
      </c>
      <c r="K409" s="25">
        <f>'[1]App.2-BA1_Fix Asset Cont.CGAAP'!K409</f>
        <v>0</v>
      </c>
      <c r="L409" s="26">
        <f t="shared" si="128"/>
        <v>0</v>
      </c>
      <c r="M409" s="29">
        <f t="shared" si="129"/>
        <v>0</v>
      </c>
    </row>
    <row r="410" spans="1:13" ht="15">
      <c r="A410" s="23">
        <v>47</v>
      </c>
      <c r="B410" s="23">
        <v>1980</v>
      </c>
      <c r="C410" s="32" t="s">
        <v>53</v>
      </c>
      <c r="D410" s="25">
        <f t="shared" si="130"/>
        <v>353503.71</v>
      </c>
      <c r="E410" s="25">
        <f>'[1]App.2-BA1_Fix Asset Cont.CGAAP'!E410</f>
        <v>23847.260000000002</v>
      </c>
      <c r="F410" s="25">
        <f>'[1]App.2-BA1_Fix Asset Cont.CGAAP'!F410</f>
        <v>0</v>
      </c>
      <c r="G410" s="26">
        <f t="shared" si="126"/>
        <v>377350.97000000003</v>
      </c>
      <c r="H410" s="27"/>
      <c r="I410" s="28">
        <f t="shared" si="132"/>
        <v>-253227.71000000002</v>
      </c>
      <c r="J410" s="25">
        <f>'[1]App.2-BA1_Fix Asset Cont.CGAAP'!J410</f>
        <v>-9355.8969927501603</v>
      </c>
      <c r="K410" s="25">
        <f>'[1]App.2-BA1_Fix Asset Cont.CGAAP'!K410</f>
        <v>0</v>
      </c>
      <c r="L410" s="26">
        <f t="shared" si="128"/>
        <v>-262583.6069927502</v>
      </c>
      <c r="M410" s="29">
        <f t="shared" si="129"/>
        <v>114767.36300724983</v>
      </c>
    </row>
    <row r="411" spans="1:13" ht="15">
      <c r="A411" s="23">
        <v>47</v>
      </c>
      <c r="B411" s="23">
        <v>1985</v>
      </c>
      <c r="C411" s="32" t="s">
        <v>54</v>
      </c>
      <c r="D411" s="25">
        <f t="shared" si="130"/>
        <v>0</v>
      </c>
      <c r="E411" s="25">
        <f>'[1]App.2-BA1_Fix Asset Cont.CGAAP'!E411</f>
        <v>0</v>
      </c>
      <c r="F411" s="25">
        <f>'[1]App.2-BA1_Fix Asset Cont.CGAAP'!F411</f>
        <v>0</v>
      </c>
      <c r="G411" s="26">
        <f t="shared" si="126"/>
        <v>0</v>
      </c>
      <c r="H411" s="27"/>
      <c r="I411" s="28">
        <f t="shared" ref="I411:I416" si="133">L247</f>
        <v>0</v>
      </c>
      <c r="J411" s="25">
        <f>'[1]App.2-BA1_Fix Asset Cont.CGAAP'!J411</f>
        <v>0</v>
      </c>
      <c r="K411" s="25">
        <f>'[1]App.2-BA1_Fix Asset Cont.CGAAP'!K411</f>
        <v>0</v>
      </c>
      <c r="L411" s="26">
        <f t="shared" si="128"/>
        <v>0</v>
      </c>
      <c r="M411" s="29">
        <f t="shared" si="129"/>
        <v>0</v>
      </c>
    </row>
    <row r="412" spans="1:13" ht="15">
      <c r="A412" s="1">
        <v>47</v>
      </c>
      <c r="B412" s="23">
        <v>1990</v>
      </c>
      <c r="C412" s="37" t="s">
        <v>55</v>
      </c>
      <c r="D412" s="25">
        <f t="shared" si="130"/>
        <v>0</v>
      </c>
      <c r="E412" s="25">
        <f>'[1]App.2-BA1_Fix Asset Cont.CGAAP'!E412</f>
        <v>0</v>
      </c>
      <c r="F412" s="25">
        <f>'[1]App.2-BA1_Fix Asset Cont.CGAAP'!F412</f>
        <v>0</v>
      </c>
      <c r="G412" s="26">
        <f t="shared" si="126"/>
        <v>0</v>
      </c>
      <c r="H412" s="27"/>
      <c r="I412" s="28">
        <f t="shared" si="133"/>
        <v>0</v>
      </c>
      <c r="J412" s="25">
        <f>'[1]App.2-BA1_Fix Asset Cont.CGAAP'!J412</f>
        <v>0</v>
      </c>
      <c r="K412" s="25">
        <f>'[1]App.2-BA1_Fix Asset Cont.CGAAP'!K412</f>
        <v>0</v>
      </c>
      <c r="L412" s="26">
        <f t="shared" si="128"/>
        <v>0</v>
      </c>
      <c r="M412" s="29">
        <f t="shared" si="129"/>
        <v>0</v>
      </c>
    </row>
    <row r="413" spans="1:13" ht="15">
      <c r="A413" s="23">
        <v>47</v>
      </c>
      <c r="B413" s="23">
        <v>1995</v>
      </c>
      <c r="C413" s="32" t="s">
        <v>56</v>
      </c>
      <c r="D413" s="25">
        <f t="shared" si="130"/>
        <v>-4747714.6700000009</v>
      </c>
      <c r="E413" s="25">
        <f>'[1]App.2-BA1_Fix Asset Cont.CGAAP'!E413</f>
        <v>-148758.06</v>
      </c>
      <c r="F413" s="25">
        <f>'[1]App.2-BA1_Fix Asset Cont.CGAAP'!F413</f>
        <v>0</v>
      </c>
      <c r="G413" s="26">
        <f t="shared" si="126"/>
        <v>-4896472.7300000004</v>
      </c>
      <c r="H413" s="27"/>
      <c r="I413" s="28">
        <f t="shared" si="133"/>
        <v>1299486.7</v>
      </c>
      <c r="J413" s="25">
        <f>'[1]App.2-BA1_Fix Asset Cont.CGAAP'!J413</f>
        <v>97408.142132754627</v>
      </c>
      <c r="K413" s="25">
        <f>'[1]App.2-BA1_Fix Asset Cont.CGAAP'!K413</f>
        <v>0</v>
      </c>
      <c r="L413" s="26">
        <f t="shared" si="128"/>
        <v>1396894.8421327546</v>
      </c>
      <c r="M413" s="29">
        <f t="shared" si="129"/>
        <v>-3499577.8878672458</v>
      </c>
    </row>
    <row r="414" spans="1:13" ht="15">
      <c r="A414" s="38"/>
      <c r="B414" s="38">
        <v>2075</v>
      </c>
      <c r="C414" s="39" t="s">
        <v>175</v>
      </c>
      <c r="D414" s="25">
        <f t="shared" ref="D414:D419" si="134">G250</f>
        <v>294688.49</v>
      </c>
      <c r="E414" s="25">
        <f>'[1]App.2-BA1_Fix Asset Cont.CGAAP'!E414</f>
        <v>0</v>
      </c>
      <c r="F414" s="25">
        <f>'[1]App.2-BA1_Fix Asset Cont.CGAAP'!F414</f>
        <v>0</v>
      </c>
      <c r="G414" s="26">
        <f t="shared" si="126"/>
        <v>294688.49</v>
      </c>
      <c r="I414" s="28">
        <f t="shared" si="133"/>
        <v>-22101.63</v>
      </c>
      <c r="J414" s="25">
        <f>'[1]App.2-BA1_Fix Asset Cont.CGAAP'!J414</f>
        <v>-14862.85523552123</v>
      </c>
      <c r="K414" s="25">
        <f>'[1]App.2-BA1_Fix Asset Cont.CGAAP'!K414</f>
        <v>0</v>
      </c>
      <c r="L414" s="26">
        <f t="shared" si="128"/>
        <v>-36964.485235521235</v>
      </c>
      <c r="M414" s="29">
        <f t="shared" si="129"/>
        <v>257724.00476447877</v>
      </c>
    </row>
    <row r="415" spans="1:13" ht="15">
      <c r="A415" s="38"/>
      <c r="B415" s="38">
        <v>2055</v>
      </c>
      <c r="C415" s="39" t="s">
        <v>176</v>
      </c>
      <c r="D415" s="25">
        <f t="shared" si="134"/>
        <v>8113558.9799999995</v>
      </c>
      <c r="E415" s="25">
        <f>'[1]App.2-BA1_Fix Asset Cont.CGAAP'!E415</f>
        <v>5848280.8500000015</v>
      </c>
      <c r="F415" s="25">
        <f>'[1]App.2-BA1_Fix Asset Cont.CGAAP'!F415</f>
        <v>-13961839.850000001</v>
      </c>
      <c r="G415" s="26"/>
      <c r="I415" s="28">
        <f t="shared" si="133"/>
        <v>0</v>
      </c>
      <c r="J415" s="25">
        <f>'[1]App.2-BA1_Fix Asset Cont.CGAAP'!J415</f>
        <v>0</v>
      </c>
      <c r="K415" s="25">
        <f>'[1]App.2-BA1_Fix Asset Cont.CGAAP'!K415</f>
        <v>0</v>
      </c>
      <c r="L415" s="26"/>
      <c r="M415" s="29"/>
    </row>
    <row r="416" spans="1:13" ht="15">
      <c r="A416" s="38"/>
      <c r="B416" s="38">
        <v>1609</v>
      </c>
      <c r="C416" s="39" t="s">
        <v>177</v>
      </c>
      <c r="D416" s="25">
        <f t="shared" si="134"/>
        <v>535630</v>
      </c>
      <c r="E416" s="25">
        <f>'[1]App.2-BA1_Fix Asset Cont.CGAAP'!E416</f>
        <v>1610864</v>
      </c>
      <c r="F416" s="25">
        <f>'[1]App.2-BA1_Fix Asset Cont.CGAAP'!F416</f>
        <v>-436468</v>
      </c>
      <c r="G416" s="26">
        <f t="shared" si="126"/>
        <v>1710026</v>
      </c>
      <c r="I416" s="28">
        <f t="shared" si="133"/>
        <v>0</v>
      </c>
      <c r="J416" s="25">
        <f>'[1]App.2-BA1_Fix Asset Cont.CGAAP'!J416</f>
        <v>-18277.825925925925</v>
      </c>
      <c r="K416" s="25">
        <f>'[1]App.2-BA1_Fix Asset Cont.CGAAP'!K416</f>
        <v>0</v>
      </c>
      <c r="L416" s="26">
        <f t="shared" si="128"/>
        <v>-18277.825925925925</v>
      </c>
      <c r="M416" s="29">
        <f t="shared" si="129"/>
        <v>1691748.174074074</v>
      </c>
    </row>
    <row r="417" spans="1:14">
      <c r="A417" s="38"/>
      <c r="B417" s="38"/>
      <c r="C417" s="41" t="s">
        <v>58</v>
      </c>
      <c r="D417" s="42">
        <f>SUM(D355:D416)</f>
        <v>95149318.070000008</v>
      </c>
      <c r="E417" s="42">
        <f t="shared" ref="E417:G417" si="135">SUM(E355:E416)</f>
        <v>10710551.930000007</v>
      </c>
      <c r="F417" s="42">
        <f t="shared" si="135"/>
        <v>-15362974.340000002</v>
      </c>
      <c r="G417" s="42">
        <f t="shared" si="135"/>
        <v>90496895.679999992</v>
      </c>
      <c r="H417" s="42"/>
      <c r="I417" s="42">
        <f>SUM(I355:I416)</f>
        <v>-49921409.929999992</v>
      </c>
      <c r="J417" s="42">
        <f t="shared" ref="J417:M417" si="136">SUM(J355:J416)</f>
        <v>-2129198.4530350589</v>
      </c>
      <c r="K417" s="42">
        <f t="shared" si="136"/>
        <v>30930.22</v>
      </c>
      <c r="L417" s="42">
        <f t="shared" si="136"/>
        <v>-52019678.163035057</v>
      </c>
      <c r="M417" s="42">
        <f t="shared" si="136"/>
        <v>38477217.51696495</v>
      </c>
    </row>
    <row r="418" spans="1:14" ht="37.5">
      <c r="A418" s="38"/>
      <c r="B418" s="38"/>
      <c r="C418" s="43" t="s">
        <v>59</v>
      </c>
      <c r="D418" s="25">
        <f t="shared" si="134"/>
        <v>0</v>
      </c>
      <c r="E418" s="40"/>
      <c r="F418" s="40"/>
      <c r="G418" s="26">
        <f t="shared" ref="G418:G419" si="137">D418+E418+F418</f>
        <v>0</v>
      </c>
      <c r="I418" s="28">
        <f>L254</f>
        <v>0</v>
      </c>
      <c r="J418" s="40"/>
      <c r="K418" s="40"/>
      <c r="L418" s="26">
        <f t="shared" ref="L418:L419" si="138">I418+J418+K418</f>
        <v>0</v>
      </c>
      <c r="M418" s="29">
        <f t="shared" ref="M418:M419" si="139">G418+L418</f>
        <v>0</v>
      </c>
    </row>
    <row r="419" spans="1:14" ht="25.5">
      <c r="A419" s="38"/>
      <c r="B419" s="38"/>
      <c r="C419" s="44" t="s">
        <v>60</v>
      </c>
      <c r="D419" s="25">
        <f t="shared" si="134"/>
        <v>-9853163.2400000002</v>
      </c>
      <c r="E419" s="142">
        <f>-E415-E414-E357-E361-E362-E363+(535630-436468)+8000+189+2</f>
        <v>-5753306.3500000015</v>
      </c>
      <c r="F419" s="142">
        <f>-F416-F415-F414-F357-F361-F362-F363</f>
        <v>15311781.120000001</v>
      </c>
      <c r="G419" s="26">
        <f t="shared" si="137"/>
        <v>-294688.47000000067</v>
      </c>
      <c r="I419" s="28">
        <f>L255</f>
        <v>22101.63</v>
      </c>
      <c r="J419" s="142">
        <f>-J414</f>
        <v>14862.85523552123</v>
      </c>
      <c r="K419" s="40"/>
      <c r="L419" s="26">
        <f t="shared" si="138"/>
        <v>36964.485235521235</v>
      </c>
      <c r="M419" s="29">
        <f t="shared" si="139"/>
        <v>-257723.98476447945</v>
      </c>
    </row>
    <row r="420" spans="1:14">
      <c r="A420" s="38"/>
      <c r="B420" s="38"/>
      <c r="C420" s="41" t="s">
        <v>61</v>
      </c>
      <c r="D420" s="42">
        <f>SUM(D417:D419)</f>
        <v>85296154.830000013</v>
      </c>
      <c r="E420" s="42">
        <f t="shared" ref="E420:G420" si="140">SUM(E417:E419)</f>
        <v>4957245.5800000057</v>
      </c>
      <c r="F420" s="42">
        <f t="shared" si="140"/>
        <v>-51193.220000000671</v>
      </c>
      <c r="G420" s="42">
        <f t="shared" si="140"/>
        <v>90202207.209999993</v>
      </c>
      <c r="H420" s="42"/>
      <c r="I420" s="42">
        <f t="shared" ref="I420:M420" si="141">SUM(I417:I419)</f>
        <v>-49899308.29999999</v>
      </c>
      <c r="J420" s="42">
        <f t="shared" si="141"/>
        <v>-2114335.5977995377</v>
      </c>
      <c r="K420" s="42">
        <f t="shared" si="141"/>
        <v>30930.22</v>
      </c>
      <c r="L420" s="42">
        <f t="shared" si="141"/>
        <v>-51982713.677799538</v>
      </c>
      <c r="M420" s="42">
        <f t="shared" si="141"/>
        <v>38219493.532200471</v>
      </c>
    </row>
    <row r="422" spans="1:14">
      <c r="I422" s="45" t="s">
        <v>62</v>
      </c>
      <c r="J422" s="46"/>
    </row>
    <row r="423" spans="1:14" ht="15">
      <c r="A423" s="38">
        <v>10</v>
      </c>
      <c r="B423" s="38"/>
      <c r="C423" s="39" t="s">
        <v>63</v>
      </c>
      <c r="I423" s="46" t="s">
        <v>63</v>
      </c>
      <c r="J423" s="46"/>
      <c r="K423" s="47"/>
    </row>
    <row r="424" spans="1:14" ht="15">
      <c r="A424" s="38">
        <v>8</v>
      </c>
      <c r="B424" s="38"/>
      <c r="C424" s="39" t="s">
        <v>44</v>
      </c>
      <c r="I424" s="46" t="s">
        <v>44</v>
      </c>
      <c r="J424" s="46"/>
      <c r="K424" s="48"/>
    </row>
    <row r="425" spans="1:14" ht="15">
      <c r="I425" s="49" t="s">
        <v>64</v>
      </c>
      <c r="K425" s="50">
        <f>J420-K423-K424</f>
        <v>-2114335.5977995377</v>
      </c>
    </row>
    <row r="426" spans="1:14" ht="5.25" customHeight="1">
      <c r="N426" s="54"/>
    </row>
    <row r="427" spans="1:14" ht="5.25" customHeight="1"/>
    <row r="428" spans="1:14" ht="5.25" customHeight="1"/>
    <row r="429" spans="1:14" ht="5.25" customHeight="1"/>
    <row r="430" spans="1:14" s="55" customFormat="1" ht="15.75">
      <c r="A430" s="212" t="s">
        <v>6</v>
      </c>
      <c r="B430" s="212"/>
      <c r="C430" s="212"/>
      <c r="D430" s="212"/>
      <c r="E430" s="212"/>
      <c r="F430" s="212"/>
      <c r="G430" s="212"/>
      <c r="H430" s="212"/>
      <c r="I430" s="212"/>
      <c r="J430" s="212"/>
      <c r="K430" s="212"/>
      <c r="L430" s="212"/>
      <c r="M430" s="212"/>
    </row>
    <row r="431" spans="1:14" s="55" customFormat="1" ht="15.75">
      <c r="A431" s="212" t="s">
        <v>7</v>
      </c>
      <c r="B431" s="212"/>
      <c r="C431" s="212"/>
      <c r="D431" s="212"/>
      <c r="E431" s="212"/>
      <c r="F431" s="212"/>
      <c r="G431" s="212"/>
      <c r="H431" s="212"/>
      <c r="I431" s="212"/>
      <c r="J431" s="212"/>
      <c r="K431" s="212"/>
      <c r="L431" s="212"/>
      <c r="M431" s="212"/>
    </row>
    <row r="432" spans="1:14" ht="3" customHeight="1"/>
    <row r="433" spans="1:13" ht="13.5" customHeight="1">
      <c r="C433" s="9"/>
      <c r="E433" s="10" t="s">
        <v>8</v>
      </c>
      <c r="F433" s="11">
        <v>2014</v>
      </c>
      <c r="G433" s="12"/>
      <c r="I433" s="2" t="s">
        <v>348</v>
      </c>
    </row>
    <row r="434" spans="1:13" ht="3" customHeight="1"/>
    <row r="435" spans="1:13">
      <c r="D435" s="213" t="s">
        <v>9</v>
      </c>
      <c r="E435" s="214"/>
      <c r="F435" s="214"/>
      <c r="G435" s="215"/>
      <c r="I435" s="13"/>
      <c r="J435" s="14" t="s">
        <v>10</v>
      </c>
      <c r="K435" s="14"/>
      <c r="L435" s="15"/>
      <c r="M435" s="3"/>
    </row>
    <row r="436" spans="1:13" ht="25.5">
      <c r="A436" s="16" t="s">
        <v>11</v>
      </c>
      <c r="B436" s="17" t="s">
        <v>12</v>
      </c>
      <c r="C436" s="18" t="s">
        <v>13</v>
      </c>
      <c r="D436" s="16" t="s">
        <v>14</v>
      </c>
      <c r="E436" s="17" t="s">
        <v>15</v>
      </c>
      <c r="F436" s="17" t="s">
        <v>16</v>
      </c>
      <c r="G436" s="16" t="s">
        <v>17</v>
      </c>
      <c r="H436" s="19"/>
      <c r="I436" s="20" t="s">
        <v>14</v>
      </c>
      <c r="J436" s="21" t="s">
        <v>15</v>
      </c>
      <c r="K436" s="21" t="s">
        <v>16</v>
      </c>
      <c r="L436" s="22" t="s">
        <v>17</v>
      </c>
      <c r="M436" s="16" t="s">
        <v>18</v>
      </c>
    </row>
    <row r="437" spans="1:13" ht="25.5">
      <c r="A437" s="23">
        <v>12</v>
      </c>
      <c r="B437" s="23">
        <v>1611</v>
      </c>
      <c r="C437" s="24" t="s">
        <v>19</v>
      </c>
      <c r="D437" s="25">
        <f t="shared" ref="D437:D468" si="142">G355</f>
        <v>815779.07</v>
      </c>
      <c r="E437" s="25">
        <f>'[1]App.2-BA1_Fix Asset Cont.CGAAP'!E437</f>
        <v>252000</v>
      </c>
      <c r="F437" s="25">
        <f>'[1]App.2-BA1_Fix Asset Cont.CGAAP'!F437</f>
        <v>0</v>
      </c>
      <c r="G437" s="26">
        <f>D437+E437+F437</f>
        <v>1067779.0699999998</v>
      </c>
      <c r="H437" s="27"/>
      <c r="I437" s="28">
        <f t="shared" ref="I437:I468" si="143">L355</f>
        <v>-628672.96557142853</v>
      </c>
      <c r="J437" s="25">
        <f>'[1]App.2-BA1_Fix Asset Cont.CGAAP'!J437</f>
        <v>-94235.062571428571</v>
      </c>
      <c r="K437" s="25">
        <f>'[1]App.2-BA1_Fix Asset Cont.CGAAP'!K437</f>
        <v>0</v>
      </c>
      <c r="L437" s="26">
        <f>I437+J437+K437</f>
        <v>-722908.02814285713</v>
      </c>
      <c r="M437" s="29">
        <f>G437+L437</f>
        <v>344871.0418571427</v>
      </c>
    </row>
    <row r="438" spans="1:13" ht="25.5">
      <c r="A438" s="23" t="s">
        <v>20</v>
      </c>
      <c r="B438" s="23">
        <v>1612</v>
      </c>
      <c r="C438" s="24" t="s">
        <v>21</v>
      </c>
      <c r="D438" s="25">
        <f t="shared" si="142"/>
        <v>0</v>
      </c>
      <c r="E438" s="25">
        <f>'[1]App.2-BA1_Fix Asset Cont.CGAAP'!E438</f>
        <v>0</v>
      </c>
      <c r="F438" s="25">
        <f>'[1]App.2-BA1_Fix Asset Cont.CGAAP'!F438</f>
        <v>0</v>
      </c>
      <c r="G438" s="26">
        <f t="shared" ref="G438:G498" si="144">D438+E438+F438</f>
        <v>0</v>
      </c>
      <c r="H438" s="27"/>
      <c r="I438" s="28">
        <f t="shared" si="143"/>
        <v>0</v>
      </c>
      <c r="J438" s="25">
        <f>'[1]App.2-BA1_Fix Asset Cont.CGAAP'!J438</f>
        <v>0</v>
      </c>
      <c r="K438" s="25">
        <f>'[1]App.2-BA1_Fix Asset Cont.CGAAP'!K438</f>
        <v>0</v>
      </c>
      <c r="L438" s="26">
        <f t="shared" ref="L438:L498" si="145">I438+J438+K438</f>
        <v>0</v>
      </c>
      <c r="M438" s="29">
        <f t="shared" ref="M438:M498" si="146">G438+L438</f>
        <v>0</v>
      </c>
    </row>
    <row r="439" spans="1:13" ht="15">
      <c r="A439" s="30" t="s">
        <v>22</v>
      </c>
      <c r="B439" s="30">
        <v>1805</v>
      </c>
      <c r="C439" s="31" t="s">
        <v>23</v>
      </c>
      <c r="D439" s="25">
        <f t="shared" si="142"/>
        <v>338728.38000000012</v>
      </c>
      <c r="E439" s="25">
        <f>'[1]App.2-BA1_Fix Asset Cont.CGAAP'!E439</f>
        <v>0</v>
      </c>
      <c r="F439" s="25">
        <f>'[1]App.2-BA1_Fix Asset Cont.CGAAP'!F439</f>
        <v>0</v>
      </c>
      <c r="G439" s="26">
        <f t="shared" si="144"/>
        <v>338728.38000000012</v>
      </c>
      <c r="H439" s="27"/>
      <c r="I439" s="28">
        <f t="shared" si="143"/>
        <v>0</v>
      </c>
      <c r="J439" s="25">
        <f>'[1]App.2-BA1_Fix Asset Cont.CGAAP'!J439</f>
        <v>0</v>
      </c>
      <c r="K439" s="25">
        <f>'[1]App.2-BA1_Fix Asset Cont.CGAAP'!K439</f>
        <v>0</v>
      </c>
      <c r="L439" s="26">
        <f t="shared" si="145"/>
        <v>0</v>
      </c>
      <c r="M439" s="29">
        <f t="shared" si="146"/>
        <v>338728.38000000012</v>
      </c>
    </row>
    <row r="440" spans="1:13" ht="15">
      <c r="A440" s="23">
        <v>47</v>
      </c>
      <c r="B440" s="23">
        <v>1808</v>
      </c>
      <c r="C440" s="32" t="s">
        <v>24</v>
      </c>
      <c r="D440" s="25">
        <f t="shared" si="142"/>
        <v>1598122.15</v>
      </c>
      <c r="E440" s="25">
        <f>'[1]App.2-BA1_Fix Asset Cont.CGAAP'!E440</f>
        <v>0</v>
      </c>
      <c r="F440" s="25">
        <f>'[1]App.2-BA1_Fix Asset Cont.CGAAP'!F440</f>
        <v>0</v>
      </c>
      <c r="G440" s="26">
        <f t="shared" si="144"/>
        <v>1598122.15</v>
      </c>
      <c r="H440" s="27"/>
      <c r="I440" s="28">
        <f t="shared" si="143"/>
        <v>-1038708.2743589744</v>
      </c>
      <c r="J440" s="25">
        <f>'[1]App.2-BA1_Fix Asset Cont.CGAAP'!J440</f>
        <v>-38156.064358974334</v>
      </c>
      <c r="K440" s="25">
        <f>'[1]App.2-BA1_Fix Asset Cont.CGAAP'!K440</f>
        <v>0</v>
      </c>
      <c r="L440" s="26">
        <f t="shared" si="145"/>
        <v>-1076864.3387179486</v>
      </c>
      <c r="M440" s="29">
        <f t="shared" si="146"/>
        <v>521257.81128205126</v>
      </c>
    </row>
    <row r="441" spans="1:13" ht="15">
      <c r="A441" s="23">
        <v>47</v>
      </c>
      <c r="B441" s="23">
        <v>1808</v>
      </c>
      <c r="C441" s="32" t="s">
        <v>24</v>
      </c>
      <c r="D441" s="25">
        <f t="shared" si="142"/>
        <v>73993.399999999994</v>
      </c>
      <c r="E441" s="25">
        <f>'[1]App.2-BA1_Fix Asset Cont.CGAAP'!E441</f>
        <v>0</v>
      </c>
      <c r="F441" s="25">
        <f>'[1]App.2-BA1_Fix Asset Cont.CGAAP'!F441</f>
        <v>0</v>
      </c>
      <c r="G441" s="26">
        <f t="shared" si="144"/>
        <v>73993.399999999994</v>
      </c>
      <c r="H441" s="27"/>
      <c r="I441" s="28">
        <f t="shared" si="143"/>
        <v>-63217.969999999994</v>
      </c>
      <c r="J441" s="25">
        <f>'[1]App.2-BA1_Fix Asset Cont.CGAAP'!J441</f>
        <v>-3655.4999999999991</v>
      </c>
      <c r="K441" s="25">
        <f>'[1]App.2-BA1_Fix Asset Cont.CGAAP'!K441</f>
        <v>0</v>
      </c>
      <c r="L441" s="26">
        <f t="shared" si="145"/>
        <v>-66873.469999999987</v>
      </c>
      <c r="M441" s="29">
        <f t="shared" si="146"/>
        <v>7119.9300000000076</v>
      </c>
    </row>
    <row r="442" spans="1:13" ht="15">
      <c r="A442" s="23">
        <v>13</v>
      </c>
      <c r="B442" s="23">
        <v>1810</v>
      </c>
      <c r="C442" s="32" t="s">
        <v>25</v>
      </c>
      <c r="D442" s="25">
        <f t="shared" si="142"/>
        <v>0</v>
      </c>
      <c r="E442" s="25">
        <f>'[1]App.2-BA1_Fix Asset Cont.CGAAP'!E442</f>
        <v>0</v>
      </c>
      <c r="F442" s="25">
        <f>'[1]App.2-BA1_Fix Asset Cont.CGAAP'!F442</f>
        <v>0</v>
      </c>
      <c r="G442" s="26">
        <f t="shared" si="144"/>
        <v>0</v>
      </c>
      <c r="H442" s="27"/>
      <c r="I442" s="28">
        <f t="shared" si="143"/>
        <v>0</v>
      </c>
      <c r="J442" s="25">
        <f>'[1]App.2-BA1_Fix Asset Cont.CGAAP'!J442</f>
        <v>0</v>
      </c>
      <c r="K442" s="25">
        <f>'[1]App.2-BA1_Fix Asset Cont.CGAAP'!K442</f>
        <v>0</v>
      </c>
      <c r="L442" s="26">
        <f t="shared" si="145"/>
        <v>0</v>
      </c>
      <c r="M442" s="29">
        <f t="shared" si="146"/>
        <v>0</v>
      </c>
    </row>
    <row r="443" spans="1:13" ht="15">
      <c r="A443" s="23">
        <v>47</v>
      </c>
      <c r="B443" s="23">
        <v>1815</v>
      </c>
      <c r="C443" s="32" t="s">
        <v>26</v>
      </c>
      <c r="D443" s="25">
        <f t="shared" si="142"/>
        <v>0</v>
      </c>
      <c r="E443" s="25">
        <f>'[1]App.2-BA1_Fix Asset Cont.CGAAP'!E443</f>
        <v>0</v>
      </c>
      <c r="F443" s="25">
        <f>'[1]App.2-BA1_Fix Asset Cont.CGAAP'!F443</f>
        <v>0</v>
      </c>
      <c r="G443" s="26">
        <f t="shared" si="144"/>
        <v>0</v>
      </c>
      <c r="H443" s="27"/>
      <c r="I443" s="28">
        <f t="shared" si="143"/>
        <v>0</v>
      </c>
      <c r="J443" s="25">
        <f>'[1]App.2-BA1_Fix Asset Cont.CGAAP'!J443</f>
        <v>0</v>
      </c>
      <c r="K443" s="25">
        <f>'[1]App.2-BA1_Fix Asset Cont.CGAAP'!K443</f>
        <v>0</v>
      </c>
      <c r="L443" s="26">
        <f t="shared" si="145"/>
        <v>0</v>
      </c>
      <c r="M443" s="29">
        <f t="shared" si="146"/>
        <v>0</v>
      </c>
    </row>
    <row r="444" spans="1:13" ht="15">
      <c r="A444" s="23">
        <v>47</v>
      </c>
      <c r="B444" s="23">
        <v>1815</v>
      </c>
      <c r="C444" s="32" t="s">
        <v>26</v>
      </c>
      <c r="D444" s="25">
        <f t="shared" si="142"/>
        <v>0</v>
      </c>
      <c r="E444" s="25">
        <f>'[1]App.2-BA1_Fix Asset Cont.CGAAP'!E444</f>
        <v>0</v>
      </c>
      <c r="F444" s="25">
        <f>'[1]App.2-BA1_Fix Asset Cont.CGAAP'!F444</f>
        <v>0</v>
      </c>
      <c r="G444" s="26">
        <f t="shared" si="144"/>
        <v>0</v>
      </c>
      <c r="H444" s="27"/>
      <c r="I444" s="28">
        <f t="shared" si="143"/>
        <v>0</v>
      </c>
      <c r="J444" s="25">
        <f>'[1]App.2-BA1_Fix Asset Cont.CGAAP'!J444</f>
        <v>0</v>
      </c>
      <c r="K444" s="25">
        <f>'[1]App.2-BA1_Fix Asset Cont.CGAAP'!K444</f>
        <v>0</v>
      </c>
      <c r="L444" s="26">
        <f t="shared" si="145"/>
        <v>0</v>
      </c>
      <c r="M444" s="29">
        <f t="shared" si="146"/>
        <v>0</v>
      </c>
    </row>
    <row r="445" spans="1:13" ht="15">
      <c r="A445" s="23">
        <v>47</v>
      </c>
      <c r="B445" s="23">
        <v>1815</v>
      </c>
      <c r="C445" s="32" t="s">
        <v>26</v>
      </c>
      <c r="D445" s="25">
        <f t="shared" si="142"/>
        <v>0</v>
      </c>
      <c r="E445" s="25">
        <f>'[1]App.2-BA1_Fix Asset Cont.CGAAP'!E445</f>
        <v>0</v>
      </c>
      <c r="F445" s="25">
        <f>'[1]App.2-BA1_Fix Asset Cont.CGAAP'!F445</f>
        <v>0</v>
      </c>
      <c r="G445" s="26">
        <f t="shared" si="144"/>
        <v>0</v>
      </c>
      <c r="H445" s="27"/>
      <c r="I445" s="28">
        <f t="shared" si="143"/>
        <v>0</v>
      </c>
      <c r="J445" s="25">
        <f>'[1]App.2-BA1_Fix Asset Cont.CGAAP'!J445</f>
        <v>0</v>
      </c>
      <c r="K445" s="25">
        <f>'[1]App.2-BA1_Fix Asset Cont.CGAAP'!K445</f>
        <v>0</v>
      </c>
      <c r="L445" s="26">
        <f t="shared" si="145"/>
        <v>0</v>
      </c>
      <c r="M445" s="29">
        <f t="shared" si="146"/>
        <v>0</v>
      </c>
    </row>
    <row r="446" spans="1:13" ht="15">
      <c r="A446" s="23">
        <v>47</v>
      </c>
      <c r="B446" s="23">
        <v>1820</v>
      </c>
      <c r="C446" s="24" t="s">
        <v>27</v>
      </c>
      <c r="D446" s="25">
        <f t="shared" si="142"/>
        <v>1745895.87</v>
      </c>
      <c r="E446" s="25">
        <f>'[1]App.2-BA1_Fix Asset Cont.CGAAP'!E446</f>
        <v>0</v>
      </c>
      <c r="F446" s="25">
        <f>'[1]App.2-BA1_Fix Asset Cont.CGAAP'!F446</f>
        <v>0</v>
      </c>
      <c r="G446" s="26">
        <f t="shared" si="144"/>
        <v>1745895.87</v>
      </c>
      <c r="H446" s="27"/>
      <c r="I446" s="28">
        <f t="shared" si="143"/>
        <v>-1491098.7268930557</v>
      </c>
      <c r="J446" s="25">
        <f>'[1]App.2-BA1_Fix Asset Cont.CGAAP'!J446</f>
        <v>-27834.886493055561</v>
      </c>
      <c r="K446" s="25">
        <f>'[1]App.2-BA1_Fix Asset Cont.CGAAP'!K446</f>
        <v>0</v>
      </c>
      <c r="L446" s="26">
        <f t="shared" si="145"/>
        <v>-1518933.6133861113</v>
      </c>
      <c r="M446" s="29">
        <f t="shared" si="146"/>
        <v>226962.25661388878</v>
      </c>
    </row>
    <row r="447" spans="1:13" ht="15">
      <c r="A447" s="23">
        <v>47</v>
      </c>
      <c r="B447" s="23">
        <v>1825</v>
      </c>
      <c r="C447" s="32" t="s">
        <v>28</v>
      </c>
      <c r="D447" s="25">
        <f t="shared" si="142"/>
        <v>0</v>
      </c>
      <c r="E447" s="25">
        <f>'[1]App.2-BA1_Fix Asset Cont.CGAAP'!E447</f>
        <v>0</v>
      </c>
      <c r="F447" s="25">
        <f>'[1]App.2-BA1_Fix Asset Cont.CGAAP'!F447</f>
        <v>0</v>
      </c>
      <c r="G447" s="26">
        <f t="shared" si="144"/>
        <v>0</v>
      </c>
      <c r="H447" s="27"/>
      <c r="I447" s="28">
        <f t="shared" si="143"/>
        <v>0</v>
      </c>
      <c r="J447" s="25">
        <f>'[1]App.2-BA1_Fix Asset Cont.CGAAP'!J447</f>
        <v>0</v>
      </c>
      <c r="K447" s="25">
        <f>'[1]App.2-BA1_Fix Asset Cont.CGAAP'!K447</f>
        <v>0</v>
      </c>
      <c r="L447" s="26">
        <f t="shared" si="145"/>
        <v>0</v>
      </c>
      <c r="M447" s="29">
        <f t="shared" si="146"/>
        <v>0</v>
      </c>
    </row>
    <row r="448" spans="1:13" ht="15">
      <c r="A448" s="23">
        <v>47</v>
      </c>
      <c r="B448" s="23">
        <v>1830</v>
      </c>
      <c r="C448" s="32" t="s">
        <v>29</v>
      </c>
      <c r="D448" s="25">
        <f t="shared" si="142"/>
        <v>6936981.7115375595</v>
      </c>
      <c r="E448" s="25">
        <f>'[1]App.2-BA1_Fix Asset Cont.CGAAP'!E448</f>
        <v>254611</v>
      </c>
      <c r="F448" s="25">
        <f>'[1]App.2-BA1_Fix Asset Cont.CGAAP'!F448</f>
        <v>0</v>
      </c>
      <c r="G448" s="26">
        <f t="shared" si="144"/>
        <v>7191592.7115375595</v>
      </c>
      <c r="H448" s="27"/>
      <c r="I448" s="28">
        <f t="shared" si="143"/>
        <v>-3134860.1954504745</v>
      </c>
      <c r="J448" s="25">
        <f>'[1]App.2-BA1_Fix Asset Cont.CGAAP'!J448</f>
        <v>-75316.296485964398</v>
      </c>
      <c r="K448" s="25">
        <f>'[1]App.2-BA1_Fix Asset Cont.CGAAP'!K448</f>
        <v>0</v>
      </c>
      <c r="L448" s="26">
        <f t="shared" si="145"/>
        <v>-3210176.4919364387</v>
      </c>
      <c r="M448" s="29">
        <f t="shared" si="146"/>
        <v>3981416.2196011208</v>
      </c>
    </row>
    <row r="449" spans="1:13" ht="15">
      <c r="A449" s="23">
        <v>47</v>
      </c>
      <c r="B449" s="23">
        <v>1830</v>
      </c>
      <c r="C449" s="32" t="s">
        <v>29</v>
      </c>
      <c r="D449" s="25">
        <f t="shared" si="142"/>
        <v>1634997.4306920001</v>
      </c>
      <c r="E449" s="25">
        <f>'[1]App.2-BA1_Fix Asset Cont.CGAAP'!E449</f>
        <v>61874</v>
      </c>
      <c r="F449" s="25">
        <f>'[1]App.2-BA1_Fix Asset Cont.CGAAP'!F449</f>
        <v>0</v>
      </c>
      <c r="G449" s="26">
        <f t="shared" si="144"/>
        <v>1696871.4306920001</v>
      </c>
      <c r="H449" s="27"/>
      <c r="I449" s="28">
        <f t="shared" si="143"/>
        <v>-995472.87684107409</v>
      </c>
      <c r="J449" s="25">
        <f>'[1]App.2-BA1_Fix Asset Cont.CGAAP'!J449</f>
        <v>-17196.90159908287</v>
      </c>
      <c r="K449" s="25">
        <f>'[1]App.2-BA1_Fix Asset Cont.CGAAP'!K449</f>
        <v>0</v>
      </c>
      <c r="L449" s="26">
        <f t="shared" si="145"/>
        <v>-1012669.778440157</v>
      </c>
      <c r="M449" s="29">
        <f t="shared" si="146"/>
        <v>684201.65225184313</v>
      </c>
    </row>
    <row r="450" spans="1:13" ht="15">
      <c r="A450" s="23">
        <v>47</v>
      </c>
      <c r="B450" s="23">
        <v>1830</v>
      </c>
      <c r="C450" s="32" t="s">
        <v>29</v>
      </c>
      <c r="D450" s="25">
        <f t="shared" si="142"/>
        <v>8518290.3117215391</v>
      </c>
      <c r="E450" s="25">
        <f>'[1]App.2-BA1_Fix Asset Cont.CGAAP'!E450</f>
        <v>437619</v>
      </c>
      <c r="F450" s="25">
        <f>'[1]App.2-BA1_Fix Asset Cont.CGAAP'!F450</f>
        <v>0</v>
      </c>
      <c r="G450" s="26">
        <f t="shared" si="144"/>
        <v>8955909.3117215391</v>
      </c>
      <c r="H450" s="27"/>
      <c r="I450" s="28">
        <f t="shared" si="143"/>
        <v>-3621218.3703430807</v>
      </c>
      <c r="J450" s="25">
        <f>'[1]App.2-BA1_Fix Asset Cont.CGAAP'!J450</f>
        <v>-157996.31639372141</v>
      </c>
      <c r="K450" s="25">
        <f>'[1]App.2-BA1_Fix Asset Cont.CGAAP'!K450</f>
        <v>0</v>
      </c>
      <c r="L450" s="26">
        <f t="shared" si="145"/>
        <v>-3779214.6867368021</v>
      </c>
      <c r="M450" s="29">
        <f t="shared" si="146"/>
        <v>5176694.6249847375</v>
      </c>
    </row>
    <row r="451" spans="1:13" ht="15">
      <c r="A451" s="23">
        <v>47</v>
      </c>
      <c r="B451" s="23">
        <v>1835</v>
      </c>
      <c r="C451" s="32" t="s">
        <v>30</v>
      </c>
      <c r="D451" s="25">
        <f t="shared" si="142"/>
        <v>1653923.5861620002</v>
      </c>
      <c r="E451" s="25">
        <f>'[1]App.2-BA1_Fix Asset Cont.CGAAP'!E451</f>
        <v>58557</v>
      </c>
      <c r="F451" s="25">
        <f>'[1]App.2-BA1_Fix Asset Cont.CGAAP'!F451</f>
        <v>0</v>
      </c>
      <c r="G451" s="26">
        <f t="shared" si="144"/>
        <v>1712480.5861620002</v>
      </c>
      <c r="H451" s="27"/>
      <c r="I451" s="28">
        <f t="shared" si="143"/>
        <v>-665928.56486305036</v>
      </c>
      <c r="J451" s="25">
        <f>'[1]App.2-BA1_Fix Asset Cont.CGAAP'!J451</f>
        <v>-27434.000837552561</v>
      </c>
      <c r="K451" s="25">
        <f>'[1]App.2-BA1_Fix Asset Cont.CGAAP'!K451</f>
        <v>0</v>
      </c>
      <c r="L451" s="26">
        <f t="shared" si="145"/>
        <v>-693362.56570060295</v>
      </c>
      <c r="M451" s="29">
        <f t="shared" si="146"/>
        <v>1019118.0204613972</v>
      </c>
    </row>
    <row r="452" spans="1:13" ht="15">
      <c r="A452" s="23">
        <v>47</v>
      </c>
      <c r="B452" s="23">
        <v>1835</v>
      </c>
      <c r="C452" s="32" t="s">
        <v>30</v>
      </c>
      <c r="D452" s="25">
        <f t="shared" si="142"/>
        <v>498775.27999999991</v>
      </c>
      <c r="E452" s="25">
        <f>'[1]App.2-BA1_Fix Asset Cont.CGAAP'!E452</f>
        <v>0</v>
      </c>
      <c r="F452" s="25">
        <f>'[1]App.2-BA1_Fix Asset Cont.CGAAP'!F452</f>
        <v>0</v>
      </c>
      <c r="G452" s="26">
        <f t="shared" si="144"/>
        <v>498775.27999999991</v>
      </c>
      <c r="H452" s="27"/>
      <c r="I452" s="28">
        <f t="shared" si="143"/>
        <v>-114243.00580605525</v>
      </c>
      <c r="J452" s="25">
        <f>'[1]App.2-BA1_Fix Asset Cont.CGAAP'!J452</f>
        <v>-9910.602606055254</v>
      </c>
      <c r="K452" s="25">
        <f>'[1]App.2-BA1_Fix Asset Cont.CGAAP'!K452</f>
        <v>0</v>
      </c>
      <c r="L452" s="26">
        <f t="shared" si="145"/>
        <v>-124153.60841211051</v>
      </c>
      <c r="M452" s="29">
        <f t="shared" si="146"/>
        <v>374621.67158788943</v>
      </c>
    </row>
    <row r="453" spans="1:13" ht="15">
      <c r="A453" s="23">
        <v>47</v>
      </c>
      <c r="B453" s="23">
        <v>1835</v>
      </c>
      <c r="C453" s="32" t="s">
        <v>30</v>
      </c>
      <c r="D453" s="25">
        <f t="shared" si="142"/>
        <v>8190364.4546269039</v>
      </c>
      <c r="E453" s="25">
        <f>'[1]App.2-BA1_Fix Asset Cont.CGAAP'!E453</f>
        <v>280339</v>
      </c>
      <c r="F453" s="25">
        <f>'[1]App.2-BA1_Fix Asset Cont.CGAAP'!F453</f>
        <v>0</v>
      </c>
      <c r="G453" s="26">
        <f t="shared" si="144"/>
        <v>8470703.4546269029</v>
      </c>
      <c r="H453" s="27"/>
      <c r="I453" s="28">
        <f t="shared" si="143"/>
        <v>-3749991.7187629049</v>
      </c>
      <c r="J453" s="25">
        <f>'[1]App.2-BA1_Fix Asset Cont.CGAAP'!J453</f>
        <v>-86697.64502110696</v>
      </c>
      <c r="K453" s="25">
        <f>'[1]App.2-BA1_Fix Asset Cont.CGAAP'!K453</f>
        <v>0</v>
      </c>
      <c r="L453" s="26">
        <f t="shared" si="145"/>
        <v>-3836689.3637840119</v>
      </c>
      <c r="M453" s="29">
        <f t="shared" si="146"/>
        <v>4634014.0908428915</v>
      </c>
    </row>
    <row r="454" spans="1:13" ht="15">
      <c r="A454" s="23">
        <v>47</v>
      </c>
      <c r="B454" s="23">
        <v>1835</v>
      </c>
      <c r="C454" s="32" t="s">
        <v>30</v>
      </c>
      <c r="D454" s="25">
        <f t="shared" si="142"/>
        <v>216401.46526</v>
      </c>
      <c r="E454" s="25">
        <f>'[1]App.2-BA1_Fix Asset Cont.CGAAP'!E454</f>
        <v>0</v>
      </c>
      <c r="F454" s="25">
        <f>'[1]App.2-BA1_Fix Asset Cont.CGAAP'!F454</f>
        <v>0</v>
      </c>
      <c r="G454" s="26">
        <f t="shared" si="144"/>
        <v>216401.46526</v>
      </c>
      <c r="H454" s="27"/>
      <c r="I454" s="28">
        <f t="shared" si="143"/>
        <v>-38385.068629842135</v>
      </c>
      <c r="J454" s="25">
        <f>'[1]App.2-BA1_Fix Asset Cont.CGAAP'!J454</f>
        <v>-5057.7724974421399</v>
      </c>
      <c r="K454" s="25">
        <f>'[1]App.2-BA1_Fix Asset Cont.CGAAP'!K454</f>
        <v>0</v>
      </c>
      <c r="L454" s="26">
        <f t="shared" si="145"/>
        <v>-43442.841127284279</v>
      </c>
      <c r="M454" s="29">
        <f t="shared" si="146"/>
        <v>172958.62413271572</v>
      </c>
    </row>
    <row r="455" spans="1:13" ht="15">
      <c r="A455" s="23">
        <v>47</v>
      </c>
      <c r="B455" s="23">
        <v>1835</v>
      </c>
      <c r="C455" s="32" t="s">
        <v>30</v>
      </c>
      <c r="D455" s="25">
        <f t="shared" si="142"/>
        <v>46785.2</v>
      </c>
      <c r="E455" s="25">
        <f>'[1]App.2-BA1_Fix Asset Cont.CGAAP'!E455</f>
        <v>0</v>
      </c>
      <c r="F455" s="25">
        <f>'[1]App.2-BA1_Fix Asset Cont.CGAAP'!F455</f>
        <v>0</v>
      </c>
      <c r="G455" s="26">
        <f t="shared" si="144"/>
        <v>46785.2</v>
      </c>
      <c r="H455" s="27"/>
      <c r="I455" s="28">
        <f t="shared" si="143"/>
        <v>-8997.1538461538457</v>
      </c>
      <c r="J455" s="25">
        <f>'[1]App.2-BA1_Fix Asset Cont.CGAAP'!J455</f>
        <v>-1511.5218461538461</v>
      </c>
      <c r="K455" s="25">
        <f>'[1]App.2-BA1_Fix Asset Cont.CGAAP'!K455</f>
        <v>0</v>
      </c>
      <c r="L455" s="26">
        <f t="shared" si="145"/>
        <v>-10508.675692307692</v>
      </c>
      <c r="M455" s="29">
        <f t="shared" si="146"/>
        <v>36276.524307692307</v>
      </c>
    </row>
    <row r="456" spans="1:13" ht="15">
      <c r="A456" s="23">
        <v>47</v>
      </c>
      <c r="B456" s="23">
        <v>1840</v>
      </c>
      <c r="C456" s="32" t="s">
        <v>31</v>
      </c>
      <c r="D456" s="25">
        <f t="shared" si="142"/>
        <v>7178170.9897587737</v>
      </c>
      <c r="E456" s="25">
        <f>'[1]App.2-BA1_Fix Asset Cont.CGAAP'!E456</f>
        <v>187241</v>
      </c>
      <c r="F456" s="25">
        <f>'[1]App.2-BA1_Fix Asset Cont.CGAAP'!F456</f>
        <v>0</v>
      </c>
      <c r="G456" s="26">
        <f t="shared" si="144"/>
        <v>7365411.9897587737</v>
      </c>
      <c r="H456" s="27"/>
      <c r="I456" s="28">
        <f t="shared" si="143"/>
        <v>-4393512.3857002687</v>
      </c>
      <c r="J456" s="25">
        <f>'[1]App.2-BA1_Fix Asset Cont.CGAAP'!J456</f>
        <v>-73526.343436544805</v>
      </c>
      <c r="K456" s="25">
        <f>'[1]App.2-BA1_Fix Asset Cont.CGAAP'!K456</f>
        <v>0</v>
      </c>
      <c r="L456" s="26">
        <f t="shared" si="145"/>
        <v>-4467038.7291368134</v>
      </c>
      <c r="M456" s="29">
        <f t="shared" si="146"/>
        <v>2898373.2606219603</v>
      </c>
    </row>
    <row r="457" spans="1:13" ht="15">
      <c r="A457" s="23">
        <v>47</v>
      </c>
      <c r="B457" s="23">
        <v>1840</v>
      </c>
      <c r="C457" s="32" t="s">
        <v>31</v>
      </c>
      <c r="D457" s="25">
        <f t="shared" si="142"/>
        <v>2053444.9252412266</v>
      </c>
      <c r="E457" s="25">
        <f>'[1]App.2-BA1_Fix Asset Cont.CGAAP'!E457</f>
        <v>53489</v>
      </c>
      <c r="F457" s="25">
        <f>'[1]App.2-BA1_Fix Asset Cont.CGAAP'!F457</f>
        <v>0</v>
      </c>
      <c r="G457" s="26">
        <f t="shared" si="144"/>
        <v>2106933.9252412263</v>
      </c>
      <c r="H457" s="27"/>
      <c r="I457" s="28">
        <f t="shared" si="143"/>
        <v>-1135831.7090786409</v>
      </c>
      <c r="J457" s="25">
        <f>'[1]App.2-BA1_Fix Asset Cont.CGAAP'!J457</f>
        <v>-20425.938423957701</v>
      </c>
      <c r="K457" s="25">
        <f>'[1]App.2-BA1_Fix Asset Cont.CGAAP'!K457</f>
        <v>0</v>
      </c>
      <c r="L457" s="26">
        <f t="shared" si="145"/>
        <v>-1156257.6475025986</v>
      </c>
      <c r="M457" s="29">
        <f t="shared" si="146"/>
        <v>950676.27773862774</v>
      </c>
    </row>
    <row r="458" spans="1:13" ht="15">
      <c r="A458" s="23">
        <v>47</v>
      </c>
      <c r="B458" s="23">
        <v>1845</v>
      </c>
      <c r="C458" s="32" t="s">
        <v>32</v>
      </c>
      <c r="D458" s="25">
        <f t="shared" si="142"/>
        <v>7090020.0915000001</v>
      </c>
      <c r="E458" s="25">
        <f>'[1]App.2-BA1_Fix Asset Cont.CGAAP'!E458</f>
        <v>0</v>
      </c>
      <c r="F458" s="25">
        <f>'[1]App.2-BA1_Fix Asset Cont.CGAAP'!F458</f>
        <v>0</v>
      </c>
      <c r="G458" s="26">
        <f t="shared" si="144"/>
        <v>7090020.0915000001</v>
      </c>
      <c r="H458" s="27"/>
      <c r="I458" s="28">
        <f t="shared" si="143"/>
        <v>-6912203.2748560458</v>
      </c>
      <c r="J458" s="25">
        <f>'[1]App.2-BA1_Fix Asset Cont.CGAAP'!J458</f>
        <v>-10347.813356045757</v>
      </c>
      <c r="K458" s="25">
        <f>'[1]App.2-BA1_Fix Asset Cont.CGAAP'!K458</f>
        <v>0</v>
      </c>
      <c r="L458" s="26">
        <f t="shared" si="145"/>
        <v>-6922551.0882120915</v>
      </c>
      <c r="M458" s="29">
        <f t="shared" si="146"/>
        <v>167469.00328790862</v>
      </c>
    </row>
    <row r="459" spans="1:13" ht="15">
      <c r="A459" s="23">
        <v>47</v>
      </c>
      <c r="B459" s="23">
        <v>1845</v>
      </c>
      <c r="C459" s="32" t="s">
        <v>32</v>
      </c>
      <c r="D459" s="25">
        <f t="shared" si="142"/>
        <v>9327606.870000001</v>
      </c>
      <c r="E459" s="25">
        <f>'[1]App.2-BA1_Fix Asset Cont.CGAAP'!E459</f>
        <v>164000</v>
      </c>
      <c r="F459" s="25">
        <f>'[1]App.2-BA1_Fix Asset Cont.CGAAP'!F459</f>
        <v>0</v>
      </c>
      <c r="G459" s="26">
        <f t="shared" si="144"/>
        <v>9491606.870000001</v>
      </c>
      <c r="H459" s="27"/>
      <c r="I459" s="28">
        <f t="shared" si="143"/>
        <v>-4224107.3616926698</v>
      </c>
      <c r="J459" s="25">
        <f>'[1]App.2-BA1_Fix Asset Cont.CGAAP'!J459</f>
        <v>-169713.31369552482</v>
      </c>
      <c r="K459" s="25">
        <f>'[1]App.2-BA1_Fix Asset Cont.CGAAP'!K459</f>
        <v>0</v>
      </c>
      <c r="L459" s="26">
        <f t="shared" si="145"/>
        <v>-4393820.6753881946</v>
      </c>
      <c r="M459" s="29">
        <f t="shared" si="146"/>
        <v>5097786.1946118064</v>
      </c>
    </row>
    <row r="460" spans="1:13" ht="15">
      <c r="A460" s="23">
        <v>47</v>
      </c>
      <c r="B460" s="23">
        <v>1845</v>
      </c>
      <c r="C460" s="32" t="s">
        <v>32</v>
      </c>
      <c r="D460" s="25">
        <f t="shared" si="142"/>
        <v>1255030.5585</v>
      </c>
      <c r="E460" s="25">
        <f>'[1]App.2-BA1_Fix Asset Cont.CGAAP'!E460</f>
        <v>110000</v>
      </c>
      <c r="F460" s="25">
        <f>'[1]App.2-BA1_Fix Asset Cont.CGAAP'!F460</f>
        <v>0</v>
      </c>
      <c r="G460" s="26">
        <f t="shared" si="144"/>
        <v>1365030.5585</v>
      </c>
      <c r="H460" s="27"/>
      <c r="I460" s="28">
        <f t="shared" si="143"/>
        <v>-616073.88680442201</v>
      </c>
      <c r="J460" s="25">
        <f>'[1]App.2-BA1_Fix Asset Cont.CGAAP'!J460</f>
        <v>-32085.327897757386</v>
      </c>
      <c r="K460" s="25">
        <f>'[1]App.2-BA1_Fix Asset Cont.CGAAP'!K460</f>
        <v>0</v>
      </c>
      <c r="L460" s="26">
        <f t="shared" si="145"/>
        <v>-648159.21470217942</v>
      </c>
      <c r="M460" s="29">
        <f t="shared" si="146"/>
        <v>716871.34379782062</v>
      </c>
    </row>
    <row r="461" spans="1:13" ht="15">
      <c r="A461" s="23">
        <v>47</v>
      </c>
      <c r="B461" s="23">
        <v>1850</v>
      </c>
      <c r="C461" s="32" t="s">
        <v>33</v>
      </c>
      <c r="D461" s="25">
        <f t="shared" si="142"/>
        <v>8062675.0287313061</v>
      </c>
      <c r="E461" s="25">
        <f>'[1]App.2-BA1_Fix Asset Cont.CGAAP'!E461</f>
        <v>138255.5</v>
      </c>
      <c r="F461" s="25">
        <f>'[1]App.2-BA1_Fix Asset Cont.CGAAP'!F461</f>
        <v>0</v>
      </c>
      <c r="G461" s="26">
        <f t="shared" si="144"/>
        <v>8200930.5287313061</v>
      </c>
      <c r="H461" s="27"/>
      <c r="I461" s="28">
        <f t="shared" si="143"/>
        <v>-5795938.5033713933</v>
      </c>
      <c r="J461" s="25">
        <f>'[1]App.2-BA1_Fix Asset Cont.CGAAP'!J461</f>
        <v>-76767.527316114691</v>
      </c>
      <c r="K461" s="25">
        <f>'[1]App.2-BA1_Fix Asset Cont.CGAAP'!K461</f>
        <v>0</v>
      </c>
      <c r="L461" s="26">
        <f t="shared" si="145"/>
        <v>-5872706.0306875082</v>
      </c>
      <c r="M461" s="29">
        <f t="shared" si="146"/>
        <v>2328224.4980437979</v>
      </c>
    </row>
    <row r="462" spans="1:13" ht="15">
      <c r="A462" s="23">
        <v>47</v>
      </c>
      <c r="B462" s="23">
        <v>1850</v>
      </c>
      <c r="C462" s="32" t="s">
        <v>33</v>
      </c>
      <c r="D462" s="25">
        <f t="shared" si="142"/>
        <v>6341562.6622686936</v>
      </c>
      <c r="E462" s="25">
        <f>'[1]App.2-BA1_Fix Asset Cont.CGAAP'!E462</f>
        <v>138255.5</v>
      </c>
      <c r="F462" s="25">
        <f>'[1]App.2-BA1_Fix Asset Cont.CGAAP'!F462</f>
        <v>0</v>
      </c>
      <c r="G462" s="26">
        <f t="shared" si="144"/>
        <v>6479818.1622686936</v>
      </c>
      <c r="H462" s="27"/>
      <c r="I462" s="28">
        <f t="shared" si="143"/>
        <v>-3128400.7080946299</v>
      </c>
      <c r="J462" s="25">
        <f>'[1]App.2-BA1_Fix Asset Cont.CGAAP'!J462</f>
        <v>-110538.03021490831</v>
      </c>
      <c r="K462" s="25">
        <f>'[1]App.2-BA1_Fix Asset Cont.CGAAP'!K462</f>
        <v>0</v>
      </c>
      <c r="L462" s="26">
        <f t="shared" si="145"/>
        <v>-3238938.7383095385</v>
      </c>
      <c r="M462" s="29">
        <f t="shared" si="146"/>
        <v>3240879.4239591551</v>
      </c>
    </row>
    <row r="463" spans="1:13" ht="15">
      <c r="A463" s="23">
        <v>47</v>
      </c>
      <c r="B463" s="23">
        <v>1850</v>
      </c>
      <c r="C463" s="32" t="s">
        <v>33</v>
      </c>
      <c r="D463" s="25">
        <f t="shared" si="142"/>
        <v>32638.14</v>
      </c>
      <c r="E463" s="25">
        <f>'[1]App.2-BA1_Fix Asset Cont.CGAAP'!E463</f>
        <v>0</v>
      </c>
      <c r="F463" s="25">
        <f>'[1]App.2-BA1_Fix Asset Cont.CGAAP'!F463</f>
        <v>0</v>
      </c>
      <c r="G463" s="26">
        <f t="shared" si="144"/>
        <v>32638.14</v>
      </c>
      <c r="H463" s="27"/>
      <c r="I463" s="28">
        <f t="shared" si="143"/>
        <v>-32638.14</v>
      </c>
      <c r="J463" s="25">
        <f>'[1]App.2-BA1_Fix Asset Cont.CGAAP'!J463</f>
        <v>0</v>
      </c>
      <c r="K463" s="25">
        <f>'[1]App.2-BA1_Fix Asset Cont.CGAAP'!K463</f>
        <v>0</v>
      </c>
      <c r="L463" s="26">
        <f t="shared" si="145"/>
        <v>-32638.14</v>
      </c>
      <c r="M463" s="29">
        <f t="shared" si="146"/>
        <v>0</v>
      </c>
    </row>
    <row r="464" spans="1:13" ht="15">
      <c r="A464" s="23">
        <v>47</v>
      </c>
      <c r="B464" s="23">
        <v>1855</v>
      </c>
      <c r="C464" s="32" t="s">
        <v>75</v>
      </c>
      <c r="D464" s="25">
        <f t="shared" si="142"/>
        <v>3581239.547516</v>
      </c>
      <c r="E464" s="25">
        <f>'[1]App.2-BA1_Fix Asset Cont.CGAAP'!E464</f>
        <v>143946</v>
      </c>
      <c r="F464" s="25">
        <f>'[1]App.2-BA1_Fix Asset Cont.CGAAP'!F464</f>
        <v>0</v>
      </c>
      <c r="G464" s="26">
        <f t="shared" si="144"/>
        <v>3725185.547516</v>
      </c>
      <c r="H464" s="27"/>
      <c r="I464" s="28">
        <f t="shared" si="143"/>
        <v>-1845574.2541960438</v>
      </c>
      <c r="J464" s="25">
        <f>'[1]App.2-BA1_Fix Asset Cont.CGAAP'!J464</f>
        <v>-63257.373597444013</v>
      </c>
      <c r="K464" s="25">
        <f>'[1]App.2-BA1_Fix Asset Cont.CGAAP'!K464</f>
        <v>0</v>
      </c>
      <c r="L464" s="26">
        <f t="shared" si="145"/>
        <v>-1908831.6277934879</v>
      </c>
      <c r="M464" s="29">
        <f t="shared" si="146"/>
        <v>1816353.9197225121</v>
      </c>
    </row>
    <row r="465" spans="1:13" ht="15">
      <c r="A465" s="23">
        <v>47</v>
      </c>
      <c r="B465" s="23">
        <v>1855</v>
      </c>
      <c r="C465" s="32" t="s">
        <v>75</v>
      </c>
      <c r="D465" s="25">
        <f t="shared" si="142"/>
        <v>1099814.6464840001</v>
      </c>
      <c r="E465" s="25">
        <f>'[1]App.2-BA1_Fix Asset Cont.CGAAP'!E465</f>
        <v>44813</v>
      </c>
      <c r="F465" s="25">
        <f>'[1]App.2-BA1_Fix Asset Cont.CGAAP'!F465</f>
        <v>0</v>
      </c>
      <c r="G465" s="26">
        <f t="shared" si="144"/>
        <v>1144627.6464840001</v>
      </c>
      <c r="H465" s="27"/>
      <c r="I465" s="28">
        <f t="shared" si="143"/>
        <v>-889762.38507198147</v>
      </c>
      <c r="J465" s="25">
        <f>'[1]App.2-BA1_Fix Asset Cont.CGAAP'!J465</f>
        <v>-4668.9400689147342</v>
      </c>
      <c r="K465" s="25">
        <f>'[1]App.2-BA1_Fix Asset Cont.CGAAP'!K465</f>
        <v>0</v>
      </c>
      <c r="L465" s="26">
        <f t="shared" si="145"/>
        <v>-894431.32514089625</v>
      </c>
      <c r="M465" s="29">
        <f t="shared" si="146"/>
        <v>250196.32134310389</v>
      </c>
    </row>
    <row r="466" spans="1:13" ht="15">
      <c r="A466" s="23">
        <v>47</v>
      </c>
      <c r="B466" s="23">
        <v>1860</v>
      </c>
      <c r="C466" s="32" t="s">
        <v>35</v>
      </c>
      <c r="D466" s="25">
        <f t="shared" si="142"/>
        <v>2910265.5386239993</v>
      </c>
      <c r="E466" s="25">
        <f>'[1]App.2-BA1_Fix Asset Cont.CGAAP'!E466</f>
        <v>123500</v>
      </c>
      <c r="F466" s="25">
        <f>'[1]App.2-BA1_Fix Asset Cont.CGAAP'!F466</f>
        <v>0</v>
      </c>
      <c r="G466" s="26">
        <f t="shared" si="144"/>
        <v>3033765.5386239993</v>
      </c>
      <c r="H466" s="27"/>
      <c r="I466" s="28">
        <f t="shared" si="143"/>
        <v>-2320899.4039418851</v>
      </c>
      <c r="J466" s="25">
        <f>'[1]App.2-BA1_Fix Asset Cont.CGAAP'!J466</f>
        <v>-79189.874037811227</v>
      </c>
      <c r="K466" s="25">
        <f>'[1]App.2-BA1_Fix Asset Cont.CGAAP'!K466</f>
        <v>0</v>
      </c>
      <c r="L466" s="26">
        <f t="shared" si="145"/>
        <v>-2400089.2779796962</v>
      </c>
      <c r="M466" s="29">
        <f t="shared" si="146"/>
        <v>633676.26064430317</v>
      </c>
    </row>
    <row r="467" spans="1:13" ht="15">
      <c r="A467" s="23">
        <v>47</v>
      </c>
      <c r="B467" s="23">
        <v>1860</v>
      </c>
      <c r="C467" s="32" t="s">
        <v>35</v>
      </c>
      <c r="D467" s="25">
        <f t="shared" si="142"/>
        <v>413671.68003500008</v>
      </c>
      <c r="E467" s="25">
        <f>'[1]App.2-BA1_Fix Asset Cont.CGAAP'!E467</f>
        <v>9500</v>
      </c>
      <c r="F467" s="25">
        <f>'[1]App.2-BA1_Fix Asset Cont.CGAAP'!F467</f>
        <v>0</v>
      </c>
      <c r="G467" s="26">
        <f t="shared" si="144"/>
        <v>423171.68003500008</v>
      </c>
      <c r="H467" s="27"/>
      <c r="I467" s="28">
        <f t="shared" si="143"/>
        <v>-197448.37873208505</v>
      </c>
      <c r="J467" s="25">
        <f>'[1]App.2-BA1_Fix Asset Cont.CGAAP'!J467</f>
        <v>-6689.2061219251282</v>
      </c>
      <c r="K467" s="25">
        <f>'[1]App.2-BA1_Fix Asset Cont.CGAAP'!K467</f>
        <v>0</v>
      </c>
      <c r="L467" s="26">
        <f t="shared" si="145"/>
        <v>-204137.58485401017</v>
      </c>
      <c r="M467" s="29">
        <f t="shared" si="146"/>
        <v>219034.09518098991</v>
      </c>
    </row>
    <row r="468" spans="1:13" ht="15">
      <c r="A468" s="23">
        <v>47</v>
      </c>
      <c r="B468" s="23">
        <v>1860</v>
      </c>
      <c r="C468" s="32" t="s">
        <v>35</v>
      </c>
      <c r="D468" s="25">
        <f t="shared" si="142"/>
        <v>402376.0111399999</v>
      </c>
      <c r="E468" s="25">
        <f>'[1]App.2-BA1_Fix Asset Cont.CGAAP'!E468</f>
        <v>0</v>
      </c>
      <c r="F468" s="25">
        <f>'[1]App.2-BA1_Fix Asset Cont.CGAAP'!F468</f>
        <v>0</v>
      </c>
      <c r="G468" s="26">
        <f t="shared" si="144"/>
        <v>402376.0111399999</v>
      </c>
      <c r="H468" s="27"/>
      <c r="I468" s="28">
        <f t="shared" si="143"/>
        <v>-164394.03355556991</v>
      </c>
      <c r="J468" s="25">
        <f>'[1]App.2-BA1_Fix Asset Cont.CGAAP'!J468</f>
        <v>-23488.03694156995</v>
      </c>
      <c r="K468" s="25">
        <f>'[1]App.2-BA1_Fix Asset Cont.CGAAP'!K468</f>
        <v>0</v>
      </c>
      <c r="L468" s="26">
        <f t="shared" si="145"/>
        <v>-187882.07049713985</v>
      </c>
      <c r="M468" s="29">
        <f t="shared" si="146"/>
        <v>214493.94064286005</v>
      </c>
    </row>
    <row r="469" spans="1:13" ht="15">
      <c r="A469" s="23">
        <v>47</v>
      </c>
      <c r="B469" s="23">
        <v>1860</v>
      </c>
      <c r="C469" s="32" t="s">
        <v>35</v>
      </c>
      <c r="D469" s="25">
        <f t="shared" ref="D469:D494" si="147">G387</f>
        <v>222130.10800000007</v>
      </c>
      <c r="E469" s="25">
        <f>'[1]App.2-BA1_Fix Asset Cont.CGAAP'!E469</f>
        <v>0</v>
      </c>
      <c r="F469" s="25">
        <f>'[1]App.2-BA1_Fix Asset Cont.CGAAP'!F469</f>
        <v>0</v>
      </c>
      <c r="G469" s="26">
        <f t="shared" si="144"/>
        <v>222130.10800000007</v>
      </c>
      <c r="H469" s="27"/>
      <c r="I469" s="28">
        <f t="shared" ref="I469:I497" si="148">L387</f>
        <v>-80842.931072835519</v>
      </c>
      <c r="J469" s="25">
        <f>'[1]App.2-BA1_Fix Asset Cont.CGAAP'!J469</f>
        <v>-12540.383392835502</v>
      </c>
      <c r="K469" s="25">
        <f>'[1]App.2-BA1_Fix Asset Cont.CGAAP'!K469</f>
        <v>0</v>
      </c>
      <c r="L469" s="26">
        <f t="shared" si="145"/>
        <v>-93383.314465671021</v>
      </c>
      <c r="M469" s="29">
        <f t="shared" si="146"/>
        <v>128746.79353432904</v>
      </c>
    </row>
    <row r="470" spans="1:13" ht="15">
      <c r="A470" s="23">
        <v>47</v>
      </c>
      <c r="B470" s="23">
        <v>1860</v>
      </c>
      <c r="C470" s="32" t="s">
        <v>35</v>
      </c>
      <c r="D470" s="25">
        <f t="shared" si="147"/>
        <v>3663860.972201</v>
      </c>
      <c r="E470" s="25">
        <f>'[1]App.2-BA1_Fix Asset Cont.CGAAP'!E470</f>
        <v>57000</v>
      </c>
      <c r="F470" s="25">
        <f>'[1]App.2-BA1_Fix Asset Cont.CGAAP'!F470</f>
        <v>0</v>
      </c>
      <c r="G470" s="26">
        <f t="shared" si="144"/>
        <v>3720860.972201</v>
      </c>
      <c r="H470" s="27"/>
      <c r="I470" s="28">
        <f t="shared" si="148"/>
        <v>-982844.61695250799</v>
      </c>
      <c r="J470" s="25">
        <f>'[1]App.2-BA1_Fix Asset Cont.CGAAP'!J470</f>
        <v>-409129.39205240807</v>
      </c>
      <c r="K470" s="25">
        <f>'[1]App.2-BA1_Fix Asset Cont.CGAAP'!K470</f>
        <v>0</v>
      </c>
      <c r="L470" s="26">
        <f t="shared" si="145"/>
        <v>-1391974.0090049161</v>
      </c>
      <c r="M470" s="29">
        <f t="shared" si="146"/>
        <v>2328886.9631960839</v>
      </c>
    </row>
    <row r="471" spans="1:13" ht="15">
      <c r="A471" s="30"/>
      <c r="B471" s="30">
        <v>1890</v>
      </c>
      <c r="C471" s="31" t="s">
        <v>36</v>
      </c>
      <c r="D471" s="25">
        <f t="shared" si="147"/>
        <v>468946.32000000007</v>
      </c>
      <c r="E471" s="25">
        <f>'[1]App.2-BA1_Fix Asset Cont.CGAAP'!E471</f>
        <v>0</v>
      </c>
      <c r="F471" s="25">
        <f>'[1]App.2-BA1_Fix Asset Cont.CGAAP'!F471</f>
        <v>0</v>
      </c>
      <c r="G471" s="26">
        <f t="shared" si="144"/>
        <v>468946.32000000007</v>
      </c>
      <c r="H471" s="27"/>
      <c r="I471" s="28">
        <f t="shared" si="148"/>
        <v>0</v>
      </c>
      <c r="J471" s="25">
        <f>'[1]App.2-BA1_Fix Asset Cont.CGAAP'!J471</f>
        <v>0</v>
      </c>
      <c r="K471" s="25">
        <f>'[1]App.2-BA1_Fix Asset Cont.CGAAP'!K471</f>
        <v>0</v>
      </c>
      <c r="L471" s="26">
        <f t="shared" si="145"/>
        <v>0</v>
      </c>
      <c r="M471" s="29">
        <f t="shared" si="146"/>
        <v>468946.32000000007</v>
      </c>
    </row>
    <row r="472" spans="1:13" ht="15">
      <c r="A472" s="30"/>
      <c r="B472" s="30">
        <v>1905</v>
      </c>
      <c r="C472" s="31" t="s">
        <v>23</v>
      </c>
      <c r="D472" s="25">
        <f t="shared" si="147"/>
        <v>17041.330000000002</v>
      </c>
      <c r="E472" s="25">
        <f>'[1]App.2-BA1_Fix Asset Cont.CGAAP'!E472</f>
        <v>0</v>
      </c>
      <c r="F472" s="25">
        <f>'[1]App.2-BA1_Fix Asset Cont.CGAAP'!F472</f>
        <v>0</v>
      </c>
      <c r="G472" s="26">
        <f t="shared" si="144"/>
        <v>17041.330000000002</v>
      </c>
      <c r="H472" s="27"/>
      <c r="I472" s="28">
        <f t="shared" si="148"/>
        <v>-17041.330000000002</v>
      </c>
      <c r="J472" s="25">
        <f>'[1]App.2-BA1_Fix Asset Cont.CGAAP'!J472</f>
        <v>0</v>
      </c>
      <c r="K472" s="25">
        <f>'[1]App.2-BA1_Fix Asset Cont.CGAAP'!K472</f>
        <v>0</v>
      </c>
      <c r="L472" s="26">
        <f t="shared" si="145"/>
        <v>-17041.330000000002</v>
      </c>
      <c r="M472" s="29">
        <f t="shared" si="146"/>
        <v>0</v>
      </c>
    </row>
    <row r="473" spans="1:13" ht="15">
      <c r="A473" s="23">
        <v>47</v>
      </c>
      <c r="B473" s="23">
        <v>1908</v>
      </c>
      <c r="C473" s="32" t="s">
        <v>37</v>
      </c>
      <c r="D473" s="25">
        <f t="shared" si="147"/>
        <v>158434.27000000002</v>
      </c>
      <c r="E473" s="25">
        <f>'[1]App.2-BA1_Fix Asset Cont.CGAAP'!E473</f>
        <v>20000</v>
      </c>
      <c r="F473" s="25">
        <f>'[1]App.2-BA1_Fix Asset Cont.CGAAP'!F473</f>
        <v>0</v>
      </c>
      <c r="G473" s="26">
        <f t="shared" si="144"/>
        <v>178434.27000000002</v>
      </c>
      <c r="H473" s="27"/>
      <c r="I473" s="28">
        <f t="shared" si="148"/>
        <v>-81619.325111111117</v>
      </c>
      <c r="J473" s="25">
        <f>'[1]App.2-BA1_Fix Asset Cont.CGAAP'!J473</f>
        <v>-18466.460777777778</v>
      </c>
      <c r="K473" s="25">
        <f>'[1]App.2-BA1_Fix Asset Cont.CGAAP'!K473</f>
        <v>0</v>
      </c>
      <c r="L473" s="26">
        <f t="shared" si="145"/>
        <v>-100085.7858888889</v>
      </c>
      <c r="M473" s="29">
        <f t="shared" si="146"/>
        <v>78348.484111111116</v>
      </c>
    </row>
    <row r="474" spans="1:13" ht="15">
      <c r="A474" s="23">
        <v>47</v>
      </c>
      <c r="B474" s="23">
        <v>1908</v>
      </c>
      <c r="C474" s="32" t="s">
        <v>37</v>
      </c>
      <c r="D474" s="25">
        <f t="shared" si="147"/>
        <v>426550.49999999988</v>
      </c>
      <c r="E474" s="25">
        <f>'[1]App.2-BA1_Fix Asset Cont.CGAAP'!E474</f>
        <v>60000</v>
      </c>
      <c r="F474" s="25">
        <f>'[1]App.2-BA1_Fix Asset Cont.CGAAP'!F474</f>
        <v>0</v>
      </c>
      <c r="G474" s="26">
        <f t="shared" si="144"/>
        <v>486550.49999999988</v>
      </c>
      <c r="H474" s="27"/>
      <c r="I474" s="28">
        <f t="shared" si="148"/>
        <v>-88642.974714285723</v>
      </c>
      <c r="J474" s="25">
        <f>'[1]App.2-BA1_Fix Asset Cont.CGAAP'!J474</f>
        <v>-18477.06604761905</v>
      </c>
      <c r="K474" s="25">
        <f>'[1]App.2-BA1_Fix Asset Cont.CGAAP'!K474</f>
        <v>0</v>
      </c>
      <c r="L474" s="26">
        <f t="shared" si="145"/>
        <v>-107120.04076190478</v>
      </c>
      <c r="M474" s="29">
        <f t="shared" si="146"/>
        <v>379430.45923809509</v>
      </c>
    </row>
    <row r="475" spans="1:13" ht="15">
      <c r="A475" s="23">
        <v>13</v>
      </c>
      <c r="B475" s="23">
        <v>1910</v>
      </c>
      <c r="C475" s="32" t="s">
        <v>25</v>
      </c>
      <c r="D475" s="25">
        <f t="shared" si="147"/>
        <v>21798.12</v>
      </c>
      <c r="E475" s="25">
        <f>'[1]App.2-BA1_Fix Asset Cont.CGAAP'!E475</f>
        <v>0</v>
      </c>
      <c r="F475" s="25">
        <f>'[1]App.2-BA1_Fix Asset Cont.CGAAP'!F475</f>
        <v>0</v>
      </c>
      <c r="G475" s="26">
        <f t="shared" si="144"/>
        <v>21798.12</v>
      </c>
      <c r="H475" s="27"/>
      <c r="I475" s="28">
        <f t="shared" si="148"/>
        <v>-21798.12</v>
      </c>
      <c r="J475" s="25">
        <f>'[1]App.2-BA1_Fix Asset Cont.CGAAP'!J475</f>
        <v>0</v>
      </c>
      <c r="K475" s="25">
        <f>'[1]App.2-BA1_Fix Asset Cont.CGAAP'!K475</f>
        <v>0</v>
      </c>
      <c r="L475" s="26">
        <f t="shared" si="145"/>
        <v>-21798.12</v>
      </c>
      <c r="M475" s="29">
        <f t="shared" si="146"/>
        <v>0</v>
      </c>
    </row>
    <row r="476" spans="1:13" ht="15">
      <c r="A476" s="23">
        <v>8</v>
      </c>
      <c r="B476" s="23">
        <v>1915</v>
      </c>
      <c r="C476" s="32" t="s">
        <v>38</v>
      </c>
      <c r="D476" s="25">
        <f t="shared" si="147"/>
        <v>385253.15</v>
      </c>
      <c r="E476" s="25">
        <f>'[1]App.2-BA1_Fix Asset Cont.CGAAP'!E476</f>
        <v>0</v>
      </c>
      <c r="F476" s="25">
        <f>'[1]App.2-BA1_Fix Asset Cont.CGAAP'!F476</f>
        <v>0</v>
      </c>
      <c r="G476" s="26">
        <f t="shared" si="144"/>
        <v>385253.15</v>
      </c>
      <c r="H476" s="27"/>
      <c r="I476" s="28">
        <f t="shared" si="148"/>
        <v>-351165.42000000004</v>
      </c>
      <c r="J476" s="25">
        <f>'[1]App.2-BA1_Fix Asset Cont.CGAAP'!J476</f>
        <v>-5732.9499999999989</v>
      </c>
      <c r="K476" s="25">
        <f>'[1]App.2-BA1_Fix Asset Cont.CGAAP'!K476</f>
        <v>0</v>
      </c>
      <c r="L476" s="26">
        <f t="shared" si="145"/>
        <v>-356898.37000000005</v>
      </c>
      <c r="M476" s="29">
        <f t="shared" si="146"/>
        <v>28354.77999999997</v>
      </c>
    </row>
    <row r="477" spans="1:13" ht="15">
      <c r="A477" s="23">
        <v>8</v>
      </c>
      <c r="B477" s="23">
        <v>1915</v>
      </c>
      <c r="C477" s="32" t="s">
        <v>39</v>
      </c>
      <c r="D477" s="25">
        <f t="shared" si="147"/>
        <v>0</v>
      </c>
      <c r="E477" s="25">
        <f>'[1]App.2-BA1_Fix Asset Cont.CGAAP'!E477</f>
        <v>0</v>
      </c>
      <c r="F477" s="25">
        <f>'[1]App.2-BA1_Fix Asset Cont.CGAAP'!F477</f>
        <v>0</v>
      </c>
      <c r="G477" s="26">
        <f t="shared" si="144"/>
        <v>0</v>
      </c>
      <c r="H477" s="27"/>
      <c r="I477" s="28">
        <f t="shared" si="148"/>
        <v>0</v>
      </c>
      <c r="J477" s="25">
        <f>'[1]App.2-BA1_Fix Asset Cont.CGAAP'!J477</f>
        <v>0</v>
      </c>
      <c r="K477" s="25">
        <f>'[1]App.2-BA1_Fix Asset Cont.CGAAP'!K477</f>
        <v>0</v>
      </c>
      <c r="L477" s="26">
        <f t="shared" si="145"/>
        <v>0</v>
      </c>
      <c r="M477" s="29">
        <f t="shared" si="146"/>
        <v>0</v>
      </c>
    </row>
    <row r="478" spans="1:13" ht="15">
      <c r="A478" s="23">
        <v>10</v>
      </c>
      <c r="B478" s="23">
        <v>1920</v>
      </c>
      <c r="C478" s="32" t="s">
        <v>40</v>
      </c>
      <c r="D478" s="25">
        <f t="shared" si="147"/>
        <v>540191.49000000011</v>
      </c>
      <c r="E478" s="25">
        <f>'[1]App.2-BA1_Fix Asset Cont.CGAAP'!E478</f>
        <v>0</v>
      </c>
      <c r="F478" s="25">
        <f>'[1]App.2-BA1_Fix Asset Cont.CGAAP'!F478</f>
        <v>0</v>
      </c>
      <c r="G478" s="26">
        <f t="shared" si="144"/>
        <v>540191.49000000011</v>
      </c>
      <c r="H478" s="27"/>
      <c r="I478" s="28">
        <f t="shared" si="148"/>
        <v>-540191.49</v>
      </c>
      <c r="J478" s="25">
        <f>'[1]App.2-BA1_Fix Asset Cont.CGAAP'!J478</f>
        <v>0</v>
      </c>
      <c r="K478" s="25">
        <f>'[1]App.2-BA1_Fix Asset Cont.CGAAP'!K478</f>
        <v>0</v>
      </c>
      <c r="L478" s="26">
        <f t="shared" si="145"/>
        <v>-540191.49</v>
      </c>
      <c r="M478" s="29">
        <f t="shared" si="146"/>
        <v>0</v>
      </c>
    </row>
    <row r="479" spans="1:13" ht="25.5">
      <c r="A479" s="23">
        <v>45</v>
      </c>
      <c r="B479" s="33">
        <v>1920</v>
      </c>
      <c r="C479" s="24" t="s">
        <v>41</v>
      </c>
      <c r="D479" s="25">
        <f t="shared" si="147"/>
        <v>75673.850000000006</v>
      </c>
      <c r="E479" s="25">
        <f>'[1]App.2-BA1_Fix Asset Cont.CGAAP'!E479</f>
        <v>0</v>
      </c>
      <c r="F479" s="25">
        <f>'[1]App.2-BA1_Fix Asset Cont.CGAAP'!F479</f>
        <v>0</v>
      </c>
      <c r="G479" s="26">
        <f t="shared" si="144"/>
        <v>75673.850000000006</v>
      </c>
      <c r="H479" s="27"/>
      <c r="I479" s="28">
        <f t="shared" si="148"/>
        <v>-75673.850000000006</v>
      </c>
      <c r="J479" s="25">
        <f>'[1]App.2-BA1_Fix Asset Cont.CGAAP'!J479</f>
        <v>0</v>
      </c>
      <c r="K479" s="25">
        <f>'[1]App.2-BA1_Fix Asset Cont.CGAAP'!K479</f>
        <v>0</v>
      </c>
      <c r="L479" s="26">
        <f t="shared" si="145"/>
        <v>-75673.850000000006</v>
      </c>
      <c r="M479" s="29">
        <f t="shared" si="146"/>
        <v>0</v>
      </c>
    </row>
    <row r="480" spans="1:13" ht="25.5">
      <c r="A480" s="23">
        <v>45.1</v>
      </c>
      <c r="B480" s="33">
        <v>1920</v>
      </c>
      <c r="C480" s="24" t="s">
        <v>42</v>
      </c>
      <c r="D480" s="25">
        <f t="shared" si="147"/>
        <v>694837.82000000007</v>
      </c>
      <c r="E480" s="25">
        <f>'[1]App.2-BA1_Fix Asset Cont.CGAAP'!E480</f>
        <v>38000</v>
      </c>
      <c r="F480" s="25">
        <f>'[1]App.2-BA1_Fix Asset Cont.CGAAP'!F480</f>
        <v>0</v>
      </c>
      <c r="G480" s="26">
        <f t="shared" si="144"/>
        <v>732837.82000000007</v>
      </c>
      <c r="H480" s="27"/>
      <c r="I480" s="28">
        <f t="shared" si="148"/>
        <v>-425130.80542857148</v>
      </c>
      <c r="J480" s="25">
        <f>'[1]App.2-BA1_Fix Asset Cont.CGAAP'!J480</f>
        <v>-76029.147428571421</v>
      </c>
      <c r="K480" s="25">
        <f>'[1]App.2-BA1_Fix Asset Cont.CGAAP'!K480</f>
        <v>0</v>
      </c>
      <c r="L480" s="26">
        <f t="shared" si="145"/>
        <v>-501159.9528571429</v>
      </c>
      <c r="M480" s="29">
        <f t="shared" si="146"/>
        <v>231677.86714285717</v>
      </c>
    </row>
    <row r="481" spans="1:13" ht="15">
      <c r="A481" s="23">
        <v>10</v>
      </c>
      <c r="B481" s="23">
        <v>1930</v>
      </c>
      <c r="C481" s="32" t="s">
        <v>43</v>
      </c>
      <c r="D481" s="25">
        <f t="shared" si="147"/>
        <v>2941819.01</v>
      </c>
      <c r="E481" s="25">
        <f>'[1]App.2-BA1_Fix Asset Cont.CGAAP'!E481</f>
        <v>30000</v>
      </c>
      <c r="F481" s="25">
        <f>'[1]App.2-BA1_Fix Asset Cont.CGAAP'!F481</f>
        <v>0</v>
      </c>
      <c r="G481" s="26">
        <f t="shared" si="144"/>
        <v>2971819.01</v>
      </c>
      <c r="H481" s="27"/>
      <c r="I481" s="28">
        <f t="shared" si="148"/>
        <v>-2114833.9596337718</v>
      </c>
      <c r="J481" s="25">
        <f>'[1]App.2-BA1_Fix Asset Cont.CGAAP'!J481</f>
        <v>-105058.34263377193</v>
      </c>
      <c r="K481" s="25">
        <f>'[1]App.2-BA1_Fix Asset Cont.CGAAP'!K481</f>
        <v>0</v>
      </c>
      <c r="L481" s="26">
        <f t="shared" si="145"/>
        <v>-2219892.3022675435</v>
      </c>
      <c r="M481" s="29">
        <f t="shared" si="146"/>
        <v>751926.70773245627</v>
      </c>
    </row>
    <row r="482" spans="1:13" ht="15">
      <c r="A482" s="23">
        <v>10</v>
      </c>
      <c r="B482" s="23">
        <v>1930</v>
      </c>
      <c r="C482" s="32" t="s">
        <v>43</v>
      </c>
      <c r="D482" s="25">
        <f t="shared" si="147"/>
        <v>115774.58</v>
      </c>
      <c r="E482" s="25">
        <f>'[1]App.2-BA1_Fix Asset Cont.CGAAP'!E482</f>
        <v>30000</v>
      </c>
      <c r="F482" s="25">
        <f>'[1]App.2-BA1_Fix Asset Cont.CGAAP'!F482</f>
        <v>0</v>
      </c>
      <c r="G482" s="26">
        <f t="shared" si="144"/>
        <v>145774.58000000002</v>
      </c>
      <c r="H482" s="27"/>
      <c r="I482" s="28">
        <f t="shared" si="148"/>
        <v>-39194.981403508769</v>
      </c>
      <c r="J482" s="25">
        <f>'[1]App.2-BA1_Fix Asset Cont.CGAAP'!J482</f>
        <v>-11029.555403508772</v>
      </c>
      <c r="K482" s="25">
        <f>'[1]App.2-BA1_Fix Asset Cont.CGAAP'!K482</f>
        <v>0</v>
      </c>
      <c r="L482" s="26">
        <f t="shared" si="145"/>
        <v>-50224.536807017539</v>
      </c>
      <c r="M482" s="29">
        <f t="shared" si="146"/>
        <v>95550.04319298247</v>
      </c>
    </row>
    <row r="483" spans="1:13" ht="15">
      <c r="A483" s="23">
        <v>8</v>
      </c>
      <c r="B483" s="23">
        <v>1935</v>
      </c>
      <c r="C483" s="32" t="s">
        <v>44</v>
      </c>
      <c r="D483" s="25">
        <f t="shared" si="147"/>
        <v>36199.29</v>
      </c>
      <c r="E483" s="25">
        <f>'[1]App.2-BA1_Fix Asset Cont.CGAAP'!E483</f>
        <v>0</v>
      </c>
      <c r="F483" s="25">
        <f>'[1]App.2-BA1_Fix Asset Cont.CGAAP'!F483</f>
        <v>0</v>
      </c>
      <c r="G483" s="26">
        <f t="shared" si="144"/>
        <v>36199.29</v>
      </c>
      <c r="H483" s="27"/>
      <c r="I483" s="28">
        <f t="shared" si="148"/>
        <v>-36199.29</v>
      </c>
      <c r="J483" s="25">
        <f>'[1]App.2-BA1_Fix Asset Cont.CGAAP'!J483</f>
        <v>0</v>
      </c>
      <c r="K483" s="25">
        <f>'[1]App.2-BA1_Fix Asset Cont.CGAAP'!K483</f>
        <v>0</v>
      </c>
      <c r="L483" s="26">
        <f t="shared" si="145"/>
        <v>-36199.29</v>
      </c>
      <c r="M483" s="29">
        <f t="shared" si="146"/>
        <v>0</v>
      </c>
    </row>
    <row r="484" spans="1:13" ht="15">
      <c r="A484" s="23">
        <v>8</v>
      </c>
      <c r="B484" s="23">
        <v>1940</v>
      </c>
      <c r="C484" s="32" t="s">
        <v>45</v>
      </c>
      <c r="D484" s="25">
        <f t="shared" si="147"/>
        <v>826577.82000000007</v>
      </c>
      <c r="E484" s="25">
        <f>'[1]App.2-BA1_Fix Asset Cont.CGAAP'!E484</f>
        <v>30000</v>
      </c>
      <c r="F484" s="25">
        <f>'[1]App.2-BA1_Fix Asset Cont.CGAAP'!F484</f>
        <v>0</v>
      </c>
      <c r="G484" s="26">
        <f t="shared" si="144"/>
        <v>856577.82000000007</v>
      </c>
      <c r="H484" s="27"/>
      <c r="I484" s="28">
        <f t="shared" si="148"/>
        <v>-694241.59873529419</v>
      </c>
      <c r="J484" s="25">
        <f>'[1]App.2-BA1_Fix Asset Cont.CGAAP'!J484</f>
        <v>-29790.134235294117</v>
      </c>
      <c r="K484" s="25">
        <f>'[1]App.2-BA1_Fix Asset Cont.CGAAP'!K484</f>
        <v>0</v>
      </c>
      <c r="L484" s="26">
        <f t="shared" si="145"/>
        <v>-724031.73297058826</v>
      </c>
      <c r="M484" s="29">
        <f t="shared" si="146"/>
        <v>132546.08702941181</v>
      </c>
    </row>
    <row r="485" spans="1:13" ht="15">
      <c r="A485" s="23">
        <v>8</v>
      </c>
      <c r="B485" s="23">
        <v>1945</v>
      </c>
      <c r="C485" s="32" t="s">
        <v>46</v>
      </c>
      <c r="D485" s="25">
        <f t="shared" si="147"/>
        <v>39169.78</v>
      </c>
      <c r="E485" s="25">
        <f>'[1]App.2-BA1_Fix Asset Cont.CGAAP'!E485</f>
        <v>0</v>
      </c>
      <c r="F485" s="25">
        <f>'[1]App.2-BA1_Fix Asset Cont.CGAAP'!F485</f>
        <v>0</v>
      </c>
      <c r="G485" s="26">
        <f t="shared" si="144"/>
        <v>39169.78</v>
      </c>
      <c r="H485" s="27"/>
      <c r="I485" s="28">
        <f t="shared" si="148"/>
        <v>-29510.814999999999</v>
      </c>
      <c r="J485" s="25">
        <f>'[1]App.2-BA1_Fix Asset Cont.CGAAP'!J485</f>
        <v>-3219.6549999999997</v>
      </c>
      <c r="K485" s="25">
        <f>'[1]App.2-BA1_Fix Asset Cont.CGAAP'!K485</f>
        <v>0</v>
      </c>
      <c r="L485" s="26">
        <f t="shared" si="145"/>
        <v>-32730.469999999998</v>
      </c>
      <c r="M485" s="29">
        <f t="shared" si="146"/>
        <v>6439.3100000000013</v>
      </c>
    </row>
    <row r="486" spans="1:13" ht="15">
      <c r="A486" s="23">
        <v>8</v>
      </c>
      <c r="B486" s="23">
        <v>1950</v>
      </c>
      <c r="C486" s="32" t="s">
        <v>47</v>
      </c>
      <c r="D486" s="25">
        <f t="shared" si="147"/>
        <v>0</v>
      </c>
      <c r="E486" s="25">
        <f>'[1]App.2-BA1_Fix Asset Cont.CGAAP'!E486</f>
        <v>0</v>
      </c>
      <c r="F486" s="25">
        <f>'[1]App.2-BA1_Fix Asset Cont.CGAAP'!F486</f>
        <v>0</v>
      </c>
      <c r="G486" s="26">
        <f t="shared" si="144"/>
        <v>0</v>
      </c>
      <c r="H486" s="27"/>
      <c r="I486" s="28">
        <f t="shared" si="148"/>
        <v>0</v>
      </c>
      <c r="J486" s="25">
        <f>'[1]App.2-BA1_Fix Asset Cont.CGAAP'!J486</f>
        <v>0</v>
      </c>
      <c r="K486" s="25">
        <f>'[1]App.2-BA1_Fix Asset Cont.CGAAP'!K486</f>
        <v>0</v>
      </c>
      <c r="L486" s="26">
        <f t="shared" si="145"/>
        <v>0</v>
      </c>
      <c r="M486" s="29">
        <f t="shared" si="146"/>
        <v>0</v>
      </c>
    </row>
    <row r="487" spans="1:13" ht="15">
      <c r="A487" s="23">
        <v>8</v>
      </c>
      <c r="B487" s="23">
        <v>1955</v>
      </c>
      <c r="C487" s="32" t="s">
        <v>48</v>
      </c>
      <c r="D487" s="25">
        <f t="shared" si="147"/>
        <v>106527.86</v>
      </c>
      <c r="E487" s="25">
        <f>'[1]App.2-BA1_Fix Asset Cont.CGAAP'!E487</f>
        <v>0</v>
      </c>
      <c r="F487" s="25">
        <f>'[1]App.2-BA1_Fix Asset Cont.CGAAP'!F487</f>
        <v>0</v>
      </c>
      <c r="G487" s="26">
        <f t="shared" si="144"/>
        <v>106527.86</v>
      </c>
      <c r="H487" s="27"/>
      <c r="I487" s="28">
        <f t="shared" si="148"/>
        <v>-106160.88</v>
      </c>
      <c r="J487" s="25">
        <f>'[1]App.2-BA1_Fix Asset Cont.CGAAP'!J487</f>
        <v>-294.5800000000001</v>
      </c>
      <c r="K487" s="25">
        <f>'[1]App.2-BA1_Fix Asset Cont.CGAAP'!K487</f>
        <v>0</v>
      </c>
      <c r="L487" s="26">
        <f t="shared" si="145"/>
        <v>-106455.46</v>
      </c>
      <c r="M487" s="29">
        <f t="shared" si="146"/>
        <v>72.399999999994179</v>
      </c>
    </row>
    <row r="488" spans="1:13" ht="15">
      <c r="A488" s="35">
        <v>8</v>
      </c>
      <c r="B488" s="35">
        <v>1955</v>
      </c>
      <c r="C488" s="36" t="s">
        <v>49</v>
      </c>
      <c r="D488" s="25">
        <f t="shared" si="147"/>
        <v>0</v>
      </c>
      <c r="E488" s="25">
        <f>'[1]App.2-BA1_Fix Asset Cont.CGAAP'!E488</f>
        <v>0</v>
      </c>
      <c r="F488" s="25">
        <f>'[1]App.2-BA1_Fix Asset Cont.CGAAP'!F488</f>
        <v>0</v>
      </c>
      <c r="G488" s="26">
        <f t="shared" si="144"/>
        <v>0</v>
      </c>
      <c r="H488" s="27"/>
      <c r="I488" s="28">
        <f t="shared" si="148"/>
        <v>0</v>
      </c>
      <c r="J488" s="25">
        <f>'[1]App.2-BA1_Fix Asset Cont.CGAAP'!J488</f>
        <v>0</v>
      </c>
      <c r="K488" s="25">
        <f>'[1]App.2-BA1_Fix Asset Cont.CGAAP'!K488</f>
        <v>0</v>
      </c>
      <c r="L488" s="26">
        <f t="shared" si="145"/>
        <v>0</v>
      </c>
      <c r="M488" s="29">
        <f t="shared" si="146"/>
        <v>0</v>
      </c>
    </row>
    <row r="489" spans="1:13" ht="15">
      <c r="A489" s="33">
        <v>8</v>
      </c>
      <c r="B489" s="33">
        <v>1960</v>
      </c>
      <c r="C489" s="24" t="s">
        <v>50</v>
      </c>
      <c r="D489" s="25">
        <f t="shared" si="147"/>
        <v>7842.42</v>
      </c>
      <c r="E489" s="25">
        <f>'[1]App.2-BA1_Fix Asset Cont.CGAAP'!E489</f>
        <v>0</v>
      </c>
      <c r="F489" s="25">
        <f>'[1]App.2-BA1_Fix Asset Cont.CGAAP'!F489</f>
        <v>0</v>
      </c>
      <c r="G489" s="26">
        <f t="shared" si="144"/>
        <v>7842.42</v>
      </c>
      <c r="H489" s="27"/>
      <c r="I489" s="28">
        <f t="shared" si="148"/>
        <v>-4705.4599999999991</v>
      </c>
      <c r="J489" s="25">
        <f>'[1]App.2-BA1_Fix Asset Cont.CGAAP'!J489</f>
        <v>-784.23999999999978</v>
      </c>
      <c r="K489" s="25">
        <f>'[1]App.2-BA1_Fix Asset Cont.CGAAP'!K489</f>
        <v>0</v>
      </c>
      <c r="L489" s="26">
        <f t="shared" si="145"/>
        <v>-5489.6999999999989</v>
      </c>
      <c r="M489" s="29">
        <f t="shared" si="146"/>
        <v>2352.7200000000012</v>
      </c>
    </row>
    <row r="490" spans="1:13" ht="25.5">
      <c r="A490" s="1">
        <v>47</v>
      </c>
      <c r="B490" s="33">
        <v>1970</v>
      </c>
      <c r="C490" s="32" t="s">
        <v>51</v>
      </c>
      <c r="D490" s="25">
        <f t="shared" si="147"/>
        <v>245119.26</v>
      </c>
      <c r="E490" s="25">
        <f>'[1]App.2-BA1_Fix Asset Cont.CGAAP'!E490</f>
        <v>0</v>
      </c>
      <c r="F490" s="25">
        <f>'[1]App.2-BA1_Fix Asset Cont.CGAAP'!F490</f>
        <v>0</v>
      </c>
      <c r="G490" s="26">
        <f t="shared" si="144"/>
        <v>245119.26</v>
      </c>
      <c r="H490" s="27"/>
      <c r="I490" s="28">
        <f t="shared" si="148"/>
        <v>-201369.92250000002</v>
      </c>
      <c r="J490" s="25">
        <f>'[1]App.2-BA1_Fix Asset Cont.CGAAP'!J490</f>
        <v>-24697.782499999998</v>
      </c>
      <c r="K490" s="25">
        <f>'[1]App.2-BA1_Fix Asset Cont.CGAAP'!K490</f>
        <v>0</v>
      </c>
      <c r="L490" s="26">
        <f t="shared" si="145"/>
        <v>-226067.70500000002</v>
      </c>
      <c r="M490" s="29">
        <f t="shared" si="146"/>
        <v>19051.554999999993</v>
      </c>
    </row>
    <row r="491" spans="1:13" ht="25.5">
      <c r="A491" s="23">
        <v>47</v>
      </c>
      <c r="B491" s="23">
        <v>1975</v>
      </c>
      <c r="C491" s="32" t="s">
        <v>52</v>
      </c>
      <c r="D491" s="25">
        <f t="shared" si="147"/>
        <v>0</v>
      </c>
      <c r="E491" s="25">
        <f>'[1]App.2-BA1_Fix Asset Cont.CGAAP'!E491</f>
        <v>0</v>
      </c>
      <c r="F491" s="25">
        <f>'[1]App.2-BA1_Fix Asset Cont.CGAAP'!F491</f>
        <v>0</v>
      </c>
      <c r="G491" s="26">
        <f t="shared" si="144"/>
        <v>0</v>
      </c>
      <c r="H491" s="27"/>
      <c r="I491" s="28">
        <f t="shared" si="148"/>
        <v>0</v>
      </c>
      <c r="J491" s="25">
        <f>'[1]App.2-BA1_Fix Asset Cont.CGAAP'!J491</f>
        <v>0</v>
      </c>
      <c r="K491" s="25">
        <f>'[1]App.2-BA1_Fix Asset Cont.CGAAP'!K491</f>
        <v>0</v>
      </c>
      <c r="L491" s="26">
        <f t="shared" si="145"/>
        <v>0</v>
      </c>
      <c r="M491" s="29">
        <f t="shared" si="146"/>
        <v>0</v>
      </c>
    </row>
    <row r="492" spans="1:13" ht="15">
      <c r="A492" s="23">
        <v>47</v>
      </c>
      <c r="B492" s="23">
        <v>1980</v>
      </c>
      <c r="C492" s="32" t="s">
        <v>53</v>
      </c>
      <c r="D492" s="25">
        <f t="shared" si="147"/>
        <v>377350.97000000003</v>
      </c>
      <c r="E492" s="25">
        <f>'[1]App.2-BA1_Fix Asset Cont.CGAAP'!E492</f>
        <v>50000</v>
      </c>
      <c r="F492" s="25">
        <f>'[1]App.2-BA1_Fix Asset Cont.CGAAP'!F492</f>
        <v>0</v>
      </c>
      <c r="G492" s="26">
        <f t="shared" si="144"/>
        <v>427350.97000000003</v>
      </c>
      <c r="H492" s="27"/>
      <c r="I492" s="28">
        <f t="shared" si="148"/>
        <v>-262583.6069927502</v>
      </c>
      <c r="J492" s="25">
        <f>'[1]App.2-BA1_Fix Asset Cont.CGAAP'!J492</f>
        <v>-11817.472326083493</v>
      </c>
      <c r="K492" s="25">
        <f>'[1]App.2-BA1_Fix Asset Cont.CGAAP'!K492</f>
        <v>0</v>
      </c>
      <c r="L492" s="26">
        <f t="shared" si="145"/>
        <v>-274401.07931883371</v>
      </c>
      <c r="M492" s="29">
        <f t="shared" si="146"/>
        <v>152949.89068116632</v>
      </c>
    </row>
    <row r="493" spans="1:13" ht="15">
      <c r="A493" s="23">
        <v>47</v>
      </c>
      <c r="B493" s="23">
        <v>1985</v>
      </c>
      <c r="C493" s="32" t="s">
        <v>54</v>
      </c>
      <c r="D493" s="25">
        <f t="shared" si="147"/>
        <v>0</v>
      </c>
      <c r="E493" s="25">
        <f>'[1]App.2-BA1_Fix Asset Cont.CGAAP'!E493</f>
        <v>0</v>
      </c>
      <c r="F493" s="25">
        <f>'[1]App.2-BA1_Fix Asset Cont.CGAAP'!F493</f>
        <v>0</v>
      </c>
      <c r="G493" s="26">
        <f t="shared" si="144"/>
        <v>0</v>
      </c>
      <c r="H493" s="27"/>
      <c r="I493" s="28">
        <f t="shared" si="148"/>
        <v>0</v>
      </c>
      <c r="J493" s="25">
        <f>'[1]App.2-BA1_Fix Asset Cont.CGAAP'!J493</f>
        <v>0</v>
      </c>
      <c r="K493" s="25">
        <f>'[1]App.2-BA1_Fix Asset Cont.CGAAP'!K493</f>
        <v>0</v>
      </c>
      <c r="L493" s="26">
        <f t="shared" si="145"/>
        <v>0</v>
      </c>
      <c r="M493" s="29">
        <f t="shared" si="146"/>
        <v>0</v>
      </c>
    </row>
    <row r="494" spans="1:13" ht="15">
      <c r="A494" s="1">
        <v>47</v>
      </c>
      <c r="B494" s="23">
        <v>1990</v>
      </c>
      <c r="C494" s="37" t="s">
        <v>55</v>
      </c>
      <c r="D494" s="25">
        <f t="shared" si="147"/>
        <v>0</v>
      </c>
      <c r="E494" s="25">
        <f>'[1]App.2-BA1_Fix Asset Cont.CGAAP'!E494</f>
        <v>0</v>
      </c>
      <c r="F494" s="25">
        <f>'[1]App.2-BA1_Fix Asset Cont.CGAAP'!F494</f>
        <v>0</v>
      </c>
      <c r="G494" s="26">
        <f t="shared" si="144"/>
        <v>0</v>
      </c>
      <c r="H494" s="27"/>
      <c r="I494" s="28">
        <f t="shared" si="148"/>
        <v>0</v>
      </c>
      <c r="J494" s="25">
        <f>'[1]App.2-BA1_Fix Asset Cont.CGAAP'!J494</f>
        <v>0</v>
      </c>
      <c r="K494" s="25">
        <f>'[1]App.2-BA1_Fix Asset Cont.CGAAP'!K494</f>
        <v>0</v>
      </c>
      <c r="L494" s="26">
        <f t="shared" si="145"/>
        <v>0</v>
      </c>
      <c r="M494" s="29">
        <f t="shared" si="146"/>
        <v>0</v>
      </c>
    </row>
    <row r="495" spans="1:13" ht="15">
      <c r="A495" s="23">
        <v>47</v>
      </c>
      <c r="B495" s="23">
        <v>1995</v>
      </c>
      <c r="C495" s="32" t="s">
        <v>56</v>
      </c>
      <c r="D495" s="25">
        <f t="shared" ref="D495:D497" si="149">G413</f>
        <v>-4896472.7300000004</v>
      </c>
      <c r="E495" s="25">
        <f>'[1]App.2-BA1_Fix Asset Cont.CGAAP'!E495</f>
        <v>-150000</v>
      </c>
      <c r="F495" s="25">
        <f>'[1]App.2-BA1_Fix Asset Cont.CGAAP'!F495</f>
        <v>0</v>
      </c>
      <c r="G495" s="26">
        <f t="shared" si="144"/>
        <v>-5046472.7300000004</v>
      </c>
      <c r="H495" s="27"/>
      <c r="I495" s="28">
        <f t="shared" si="148"/>
        <v>1396894.8421327546</v>
      </c>
      <c r="J495" s="25">
        <f>'[1]App.2-BA1_Fix Asset Cont.CGAAP'!J495</f>
        <v>101121.66602783775</v>
      </c>
      <c r="K495" s="25">
        <f>'[1]App.2-BA1_Fix Asset Cont.CGAAP'!K495</f>
        <v>0</v>
      </c>
      <c r="L495" s="26">
        <f t="shared" si="145"/>
        <v>1498016.5081605923</v>
      </c>
      <c r="M495" s="29">
        <f t="shared" si="146"/>
        <v>-3548456.2218394084</v>
      </c>
    </row>
    <row r="496" spans="1:13" ht="15">
      <c r="A496" s="38"/>
      <c r="B496" s="38">
        <v>2075</v>
      </c>
      <c r="C496" s="39" t="s">
        <v>175</v>
      </c>
      <c r="D496" s="25">
        <f t="shared" si="149"/>
        <v>294688.49</v>
      </c>
      <c r="E496" s="25">
        <f>'[1]App.2-BA1_Fix Asset Cont.CGAAP'!E496</f>
        <v>0</v>
      </c>
      <c r="F496" s="25">
        <f>'[1]App.2-BA1_Fix Asset Cont.CGAAP'!F496</f>
        <v>0</v>
      </c>
      <c r="G496" s="26">
        <f t="shared" si="144"/>
        <v>294688.49</v>
      </c>
      <c r="H496" s="27"/>
      <c r="I496" s="28">
        <f t="shared" si="148"/>
        <v>-36964.485235521235</v>
      </c>
      <c r="J496" s="25">
        <f>'[1]App.2-BA1_Fix Asset Cont.CGAAP'!J496</f>
        <v>-14862.85523552123</v>
      </c>
      <c r="K496" s="25">
        <f>'[1]App.2-BA1_Fix Asset Cont.CGAAP'!K496</f>
        <v>0</v>
      </c>
      <c r="L496" s="26">
        <f t="shared" ref="L496:L497" si="150">I496+J496+K496</f>
        <v>-51827.340471042466</v>
      </c>
      <c r="M496" s="29">
        <f t="shared" ref="M496:M497" si="151">G496+L496</f>
        <v>242861.14952895753</v>
      </c>
    </row>
    <row r="497" spans="1:14" ht="15">
      <c r="A497" s="38"/>
      <c r="B497" s="38">
        <v>2055</v>
      </c>
      <c r="C497" s="39" t="s">
        <v>176</v>
      </c>
      <c r="D497" s="25">
        <f t="shared" si="149"/>
        <v>0</v>
      </c>
      <c r="E497" s="25">
        <f>'[1]App.2-BA1_Fix Asset Cont.CGAAP'!E497</f>
        <v>0</v>
      </c>
      <c r="F497" s="25">
        <f>'[1]App.2-BA1_Fix Asset Cont.CGAAP'!F497</f>
        <v>0</v>
      </c>
      <c r="G497" s="26">
        <f t="shared" si="144"/>
        <v>0</v>
      </c>
      <c r="H497" s="27"/>
      <c r="I497" s="28">
        <f t="shared" si="148"/>
        <v>0</v>
      </c>
      <c r="J497" s="25">
        <f>'[1]App.2-BA1_Fix Asset Cont.CGAAP'!J497</f>
        <v>0</v>
      </c>
      <c r="K497" s="25">
        <f>'[1]App.2-BA1_Fix Asset Cont.CGAAP'!K497</f>
        <v>0</v>
      </c>
      <c r="L497" s="26">
        <f t="shared" si="150"/>
        <v>0</v>
      </c>
      <c r="M497" s="29">
        <f t="shared" si="151"/>
        <v>0</v>
      </c>
    </row>
    <row r="498" spans="1:14" ht="15">
      <c r="A498" s="38"/>
      <c r="B498" s="38">
        <v>1609</v>
      </c>
      <c r="C498" s="39" t="s">
        <v>177</v>
      </c>
      <c r="D498" s="25">
        <f>G416</f>
        <v>1710026</v>
      </c>
      <c r="E498" s="25">
        <f>'[1]App.2-BA1_Fix Asset Cont.CGAAP'!E498</f>
        <v>0</v>
      </c>
      <c r="F498" s="25">
        <f>'[1]App.2-BA1_Fix Asset Cont.CGAAP'!F498</f>
        <v>0</v>
      </c>
      <c r="G498" s="26">
        <f t="shared" si="144"/>
        <v>1710026</v>
      </c>
      <c r="H498" s="27"/>
      <c r="I498" s="28">
        <f t="shared" ref="I498" si="152">L416</f>
        <v>-18277.825925925925</v>
      </c>
      <c r="J498" s="25">
        <f>'[1]App.2-BA1_Fix Asset Cont.CGAAP'!J498</f>
        <v>-59333.911111111112</v>
      </c>
      <c r="K498" s="25">
        <f>'[1]App.2-BA1_Fix Asset Cont.CGAAP'!K498</f>
        <v>0</v>
      </c>
      <c r="L498" s="26">
        <f t="shared" si="145"/>
        <v>-77611.737037037034</v>
      </c>
      <c r="M498" s="29">
        <f t="shared" si="146"/>
        <v>1632414.262962963</v>
      </c>
    </row>
    <row r="499" spans="1:14">
      <c r="A499" s="38"/>
      <c r="B499" s="38"/>
      <c r="C499" s="41" t="s">
        <v>58</v>
      </c>
      <c r="D499" s="42">
        <f>SUM(D437:D498)</f>
        <v>90496895.679999992</v>
      </c>
      <c r="E499" s="42">
        <f t="shared" ref="E499:G499" si="153">SUM(E437:E498)</f>
        <v>2623000</v>
      </c>
      <c r="F499" s="42">
        <f t="shared" si="153"/>
        <v>0</v>
      </c>
      <c r="G499" s="42">
        <f t="shared" si="153"/>
        <v>93119895.680000007</v>
      </c>
      <c r="H499" s="42"/>
      <c r="I499" s="42">
        <f>SUM(I437:I498)</f>
        <v>-52019678.163035057</v>
      </c>
      <c r="J499" s="42">
        <f t="shared" ref="J499:M499" si="154">SUM(J437:J498)</f>
        <v>-1915842.5579357212</v>
      </c>
      <c r="K499" s="42">
        <f t="shared" si="154"/>
        <v>0</v>
      </c>
      <c r="L499" s="42">
        <f t="shared" si="154"/>
        <v>-53935520.72097078</v>
      </c>
      <c r="M499" s="42">
        <f t="shared" si="154"/>
        <v>39184374.95902922</v>
      </c>
    </row>
    <row r="500" spans="1:14" ht="37.5">
      <c r="A500" s="38"/>
      <c r="B500" s="38"/>
      <c r="C500" s="43" t="s">
        <v>59</v>
      </c>
      <c r="D500" s="25">
        <f t="shared" ref="D500:D501" si="155">G418</f>
        <v>0</v>
      </c>
      <c r="E500" s="40"/>
      <c r="F500" s="40"/>
      <c r="G500" s="26">
        <f t="shared" ref="G500:G501" si="156">D500+E500+F500</f>
        <v>0</v>
      </c>
      <c r="H500" s="27"/>
      <c r="I500" s="28">
        <f>L418</f>
        <v>0</v>
      </c>
      <c r="J500" s="40"/>
      <c r="K500" s="40"/>
      <c r="L500" s="26">
        <f t="shared" ref="L500:L501" si="157">I500+J500+K500</f>
        <v>0</v>
      </c>
      <c r="M500" s="29">
        <f t="shared" ref="M500:M501" si="158">G500+L500</f>
        <v>0</v>
      </c>
    </row>
    <row r="501" spans="1:14" ht="25.5">
      <c r="A501" s="38"/>
      <c r="B501" s="38"/>
      <c r="C501" s="44" t="s">
        <v>60</v>
      </c>
      <c r="D501" s="25">
        <f t="shared" si="155"/>
        <v>-294688.47000000067</v>
      </c>
      <c r="E501" s="142">
        <f>-E496</f>
        <v>0</v>
      </c>
      <c r="F501" s="40"/>
      <c r="G501" s="26">
        <f t="shared" si="156"/>
        <v>-294688.47000000067</v>
      </c>
      <c r="H501" s="27"/>
      <c r="I501" s="28">
        <f>L419</f>
        <v>36964.485235521235</v>
      </c>
      <c r="J501" s="142">
        <f>-J496</f>
        <v>14862.85523552123</v>
      </c>
      <c r="K501" s="40"/>
      <c r="L501" s="26">
        <f t="shared" si="157"/>
        <v>51827.340471042466</v>
      </c>
      <c r="M501" s="29">
        <f t="shared" si="158"/>
        <v>-242861.1295289582</v>
      </c>
    </row>
    <row r="502" spans="1:14">
      <c r="A502" s="38"/>
      <c r="B502" s="38"/>
      <c r="C502" s="41" t="s">
        <v>61</v>
      </c>
      <c r="D502" s="42">
        <f>SUM(D499:D501)</f>
        <v>90202207.209999993</v>
      </c>
      <c r="E502" s="42">
        <f t="shared" ref="E502:G502" si="159">SUM(E499:E501)</f>
        <v>2623000</v>
      </c>
      <c r="F502" s="42">
        <f t="shared" si="159"/>
        <v>0</v>
      </c>
      <c r="G502" s="42">
        <f t="shared" si="159"/>
        <v>92825207.210000008</v>
      </c>
      <c r="H502" s="42"/>
      <c r="I502" s="42">
        <f t="shared" ref="I502:M502" si="160">SUM(I499:I501)</f>
        <v>-51982713.677799538</v>
      </c>
      <c r="J502" s="42">
        <f t="shared" si="160"/>
        <v>-1900979.7027002</v>
      </c>
      <c r="K502" s="42">
        <f t="shared" si="160"/>
        <v>0</v>
      </c>
      <c r="L502" s="42">
        <f t="shared" si="160"/>
        <v>-53883693.380499735</v>
      </c>
      <c r="M502" s="42">
        <f t="shared" si="160"/>
        <v>38941513.829500265</v>
      </c>
    </row>
    <row r="503" spans="1:14" ht="4.5" customHeight="1"/>
    <row r="504" spans="1:14">
      <c r="I504" s="45" t="s">
        <v>62</v>
      </c>
      <c r="J504" s="46"/>
    </row>
    <row r="505" spans="1:14" ht="15">
      <c r="A505" s="38">
        <v>10</v>
      </c>
      <c r="B505" s="38"/>
      <c r="C505" s="39" t="s">
        <v>63</v>
      </c>
      <c r="I505" s="46" t="s">
        <v>63</v>
      </c>
      <c r="J505" s="46"/>
      <c r="K505" s="47"/>
    </row>
    <row r="506" spans="1:14" ht="15">
      <c r="A506" s="38">
        <v>8</v>
      </c>
      <c r="B506" s="38"/>
      <c r="C506" s="39" t="s">
        <v>44</v>
      </c>
      <c r="I506" s="46" t="s">
        <v>44</v>
      </c>
      <c r="J506" s="46"/>
      <c r="K506" s="48"/>
    </row>
    <row r="507" spans="1:14" ht="15">
      <c r="I507" s="49" t="s">
        <v>64</v>
      </c>
      <c r="K507" s="50">
        <f>J502-K505-K506</f>
        <v>-1900979.7027002</v>
      </c>
    </row>
    <row r="508" spans="1:14" ht="6" customHeight="1">
      <c r="N508" s="54"/>
    </row>
    <row r="509" spans="1:14" ht="6" customHeight="1"/>
    <row r="510" spans="1:14" ht="6" customHeight="1"/>
    <row r="511" spans="1:14" ht="6" customHeight="1"/>
    <row r="512" spans="1:14" ht="12.75" customHeight="1"/>
    <row r="514" spans="1:13" s="55" customFormat="1" ht="15.75">
      <c r="A514" s="212" t="s">
        <v>6</v>
      </c>
      <c r="B514" s="212"/>
      <c r="C514" s="212"/>
      <c r="D514" s="212"/>
      <c r="E514" s="212"/>
      <c r="F514" s="212"/>
      <c r="G514" s="212"/>
      <c r="H514" s="212"/>
      <c r="I514" s="212"/>
      <c r="J514" s="212"/>
      <c r="K514" s="212"/>
      <c r="L514" s="212"/>
      <c r="M514" s="212"/>
    </row>
    <row r="515" spans="1:13" s="55" customFormat="1" ht="15.75">
      <c r="A515" s="212" t="s">
        <v>7</v>
      </c>
      <c r="B515" s="212"/>
      <c r="C515" s="212"/>
      <c r="D515" s="212"/>
      <c r="E515" s="212"/>
      <c r="F515" s="212"/>
      <c r="G515" s="212"/>
      <c r="H515" s="212"/>
      <c r="I515" s="212"/>
      <c r="J515" s="212"/>
      <c r="K515" s="212"/>
      <c r="L515" s="212"/>
      <c r="M515" s="212"/>
    </row>
    <row r="516" spans="1:13" ht="3" customHeight="1"/>
    <row r="517" spans="1:13" ht="13.5" customHeight="1">
      <c r="C517" s="9"/>
      <c r="E517" s="10" t="s">
        <v>8</v>
      </c>
      <c r="F517" s="11">
        <v>2015</v>
      </c>
      <c r="G517" s="12"/>
      <c r="I517" s="2" t="s">
        <v>348</v>
      </c>
    </row>
    <row r="518" spans="1:13" ht="3" customHeight="1"/>
    <row r="519" spans="1:13">
      <c r="D519" s="213" t="s">
        <v>9</v>
      </c>
      <c r="E519" s="214"/>
      <c r="F519" s="214"/>
      <c r="G519" s="215"/>
      <c r="I519" s="13"/>
      <c r="J519" s="14" t="s">
        <v>10</v>
      </c>
      <c r="K519" s="14"/>
      <c r="L519" s="15"/>
      <c r="M519" s="3"/>
    </row>
    <row r="520" spans="1:13" ht="25.5">
      <c r="A520" s="16" t="s">
        <v>11</v>
      </c>
      <c r="B520" s="17" t="s">
        <v>12</v>
      </c>
      <c r="C520" s="18" t="s">
        <v>13</v>
      </c>
      <c r="D520" s="16" t="s">
        <v>14</v>
      </c>
      <c r="E520" s="17" t="s">
        <v>15</v>
      </c>
      <c r="F520" s="17" t="s">
        <v>16</v>
      </c>
      <c r="G520" s="16" t="s">
        <v>17</v>
      </c>
      <c r="H520" s="19"/>
      <c r="I520" s="20" t="s">
        <v>14</v>
      </c>
      <c r="J520" s="21" t="s">
        <v>15</v>
      </c>
      <c r="K520" s="21" t="s">
        <v>16</v>
      </c>
      <c r="L520" s="22" t="s">
        <v>17</v>
      </c>
      <c r="M520" s="16" t="s">
        <v>18</v>
      </c>
    </row>
    <row r="521" spans="1:13" ht="25.5">
      <c r="A521" s="23">
        <v>12</v>
      </c>
      <c r="B521" s="23">
        <v>1611</v>
      </c>
      <c r="C521" s="24" t="s">
        <v>19</v>
      </c>
      <c r="D521" s="25">
        <f t="shared" ref="D521:D552" si="161">G437</f>
        <v>1067779.0699999998</v>
      </c>
      <c r="E521" s="25">
        <f>'[1]App.2-BA1_Fix Asset Cont.CGAAP'!E521</f>
        <v>215000</v>
      </c>
      <c r="F521" s="25">
        <f>'[1]App.2-BA1_Fix Asset Cont.CGAAP'!F521</f>
        <v>0</v>
      </c>
      <c r="G521" s="26">
        <f>D521+E521+F521</f>
        <v>1282779.0699999998</v>
      </c>
      <c r="H521" s="27"/>
      <c r="I521" s="28">
        <f t="shared" ref="I521:I552" si="162">L437</f>
        <v>-722908.02814285713</v>
      </c>
      <c r="J521" s="25">
        <f>'[1]App.2-BA1_Fix Asset Cont.CGAAP'!J521</f>
        <v>-124901.35557142858</v>
      </c>
      <c r="K521" s="25">
        <f>'[1]App.2-BA1_Fix Asset Cont.CGAAP'!K521</f>
        <v>0</v>
      </c>
      <c r="L521" s="26">
        <f>I521+J521+K521</f>
        <v>-847809.38371428568</v>
      </c>
      <c r="M521" s="29">
        <f>G521+L521</f>
        <v>434969.68628571415</v>
      </c>
    </row>
    <row r="522" spans="1:13" ht="25.5">
      <c r="A522" s="23" t="s">
        <v>20</v>
      </c>
      <c r="B522" s="23">
        <v>1612</v>
      </c>
      <c r="C522" s="24" t="s">
        <v>21</v>
      </c>
      <c r="D522" s="25">
        <f t="shared" si="161"/>
        <v>0</v>
      </c>
      <c r="E522" s="25">
        <f>'[1]App.2-BA1_Fix Asset Cont.CGAAP'!E522</f>
        <v>0</v>
      </c>
      <c r="F522" s="25">
        <f>'[1]App.2-BA1_Fix Asset Cont.CGAAP'!F522</f>
        <v>0</v>
      </c>
      <c r="G522" s="26">
        <f t="shared" ref="G522:G582" si="163">D522+E522+F522</f>
        <v>0</v>
      </c>
      <c r="H522" s="27"/>
      <c r="I522" s="28">
        <f t="shared" si="162"/>
        <v>0</v>
      </c>
      <c r="J522" s="25">
        <f>'[1]App.2-BA1_Fix Asset Cont.CGAAP'!J522</f>
        <v>0</v>
      </c>
      <c r="K522" s="25">
        <f>'[1]App.2-BA1_Fix Asset Cont.CGAAP'!K522</f>
        <v>0</v>
      </c>
      <c r="L522" s="26">
        <f t="shared" ref="L522:L579" si="164">I522+J522+K522</f>
        <v>0</v>
      </c>
      <c r="M522" s="29">
        <f t="shared" ref="M522:M579" si="165">G522+L522</f>
        <v>0</v>
      </c>
    </row>
    <row r="523" spans="1:13" ht="15">
      <c r="A523" s="30" t="s">
        <v>22</v>
      </c>
      <c r="B523" s="30">
        <v>1805</v>
      </c>
      <c r="C523" s="31" t="s">
        <v>23</v>
      </c>
      <c r="D523" s="25">
        <f t="shared" si="161"/>
        <v>338728.38000000012</v>
      </c>
      <c r="E523" s="25">
        <f>'[1]App.2-BA1_Fix Asset Cont.CGAAP'!E523</f>
        <v>913473.27</v>
      </c>
      <c r="F523" s="25">
        <f>'[1]App.2-BA1_Fix Asset Cont.CGAAP'!F523</f>
        <v>0</v>
      </c>
      <c r="G523" s="26">
        <f t="shared" si="163"/>
        <v>1252201.6500000001</v>
      </c>
      <c r="H523" s="27"/>
      <c r="I523" s="28">
        <f t="shared" si="162"/>
        <v>0</v>
      </c>
      <c r="J523" s="25">
        <f>'[1]App.2-BA1_Fix Asset Cont.CGAAP'!J523</f>
        <v>0</v>
      </c>
      <c r="K523" s="25">
        <f>'[1]App.2-BA1_Fix Asset Cont.CGAAP'!K523</f>
        <v>0</v>
      </c>
      <c r="L523" s="26">
        <f t="shared" si="164"/>
        <v>0</v>
      </c>
      <c r="M523" s="29">
        <f t="shared" si="165"/>
        <v>1252201.6500000001</v>
      </c>
    </row>
    <row r="524" spans="1:13" ht="15">
      <c r="A524" s="23">
        <v>47</v>
      </c>
      <c r="B524" s="23">
        <v>1808</v>
      </c>
      <c r="C524" s="32" t="s">
        <v>24</v>
      </c>
      <c r="D524" s="25">
        <f t="shared" si="161"/>
        <v>1598122.15</v>
      </c>
      <c r="E524" s="25">
        <f>'[1]App.2-BA1_Fix Asset Cont.CGAAP'!E524</f>
        <v>0</v>
      </c>
      <c r="F524" s="25">
        <f>'[1]App.2-BA1_Fix Asset Cont.CGAAP'!F524</f>
        <v>0</v>
      </c>
      <c r="G524" s="26">
        <f t="shared" si="163"/>
        <v>1598122.15</v>
      </c>
      <c r="H524" s="27"/>
      <c r="I524" s="28">
        <f t="shared" si="162"/>
        <v>-1076864.3387179486</v>
      </c>
      <c r="J524" s="25">
        <f>'[1]App.2-BA1_Fix Asset Cont.CGAAP'!J524</f>
        <v>-38156.064358974334</v>
      </c>
      <c r="K524" s="25">
        <f>'[1]App.2-BA1_Fix Asset Cont.CGAAP'!K524</f>
        <v>0</v>
      </c>
      <c r="L524" s="26">
        <f t="shared" si="164"/>
        <v>-1115020.403076923</v>
      </c>
      <c r="M524" s="29">
        <f t="shared" si="165"/>
        <v>483101.74692307692</v>
      </c>
    </row>
    <row r="525" spans="1:13" ht="15">
      <c r="A525" s="23">
        <v>47</v>
      </c>
      <c r="B525" s="23">
        <v>1808</v>
      </c>
      <c r="C525" s="32" t="s">
        <v>24</v>
      </c>
      <c r="D525" s="25">
        <f t="shared" si="161"/>
        <v>73993.399999999994</v>
      </c>
      <c r="E525" s="25">
        <f>'[1]App.2-BA1_Fix Asset Cont.CGAAP'!E525</f>
        <v>0</v>
      </c>
      <c r="F525" s="25">
        <f>'[1]App.2-BA1_Fix Asset Cont.CGAAP'!F525</f>
        <v>0</v>
      </c>
      <c r="G525" s="26">
        <f t="shared" si="163"/>
        <v>73993.399999999994</v>
      </c>
      <c r="H525" s="27"/>
      <c r="I525" s="28">
        <f t="shared" si="162"/>
        <v>-66873.469999999987</v>
      </c>
      <c r="J525" s="25">
        <f>'[1]App.2-BA1_Fix Asset Cont.CGAAP'!J525</f>
        <v>-3655.4999999999991</v>
      </c>
      <c r="K525" s="25">
        <f>'[1]App.2-BA1_Fix Asset Cont.CGAAP'!K525</f>
        <v>0</v>
      </c>
      <c r="L525" s="26">
        <f t="shared" si="164"/>
        <v>-70528.969999999987</v>
      </c>
      <c r="M525" s="29">
        <f t="shared" si="165"/>
        <v>3464.4300000000076</v>
      </c>
    </row>
    <row r="526" spans="1:13" ht="15">
      <c r="A526" s="23">
        <v>13</v>
      </c>
      <c r="B526" s="23">
        <v>1810</v>
      </c>
      <c r="C526" s="32" t="s">
        <v>25</v>
      </c>
      <c r="D526" s="25">
        <f t="shared" si="161"/>
        <v>0</v>
      </c>
      <c r="E526" s="25">
        <f>'[1]App.2-BA1_Fix Asset Cont.CGAAP'!E526</f>
        <v>0</v>
      </c>
      <c r="F526" s="25">
        <f>'[1]App.2-BA1_Fix Asset Cont.CGAAP'!F526</f>
        <v>0</v>
      </c>
      <c r="G526" s="26">
        <f t="shared" si="163"/>
        <v>0</v>
      </c>
      <c r="H526" s="27"/>
      <c r="I526" s="28">
        <f t="shared" si="162"/>
        <v>0</v>
      </c>
      <c r="J526" s="25">
        <f>'[1]App.2-BA1_Fix Asset Cont.CGAAP'!J526</f>
        <v>0</v>
      </c>
      <c r="K526" s="25">
        <f>'[1]App.2-BA1_Fix Asset Cont.CGAAP'!K526</f>
        <v>0</v>
      </c>
      <c r="L526" s="26">
        <f t="shared" si="164"/>
        <v>0</v>
      </c>
      <c r="M526" s="29">
        <f t="shared" si="165"/>
        <v>0</v>
      </c>
    </row>
    <row r="527" spans="1:13" ht="15">
      <c r="A527" s="23">
        <v>47</v>
      </c>
      <c r="B527" s="23">
        <v>1815</v>
      </c>
      <c r="C527" s="32" t="s">
        <v>26</v>
      </c>
      <c r="D527" s="25">
        <f t="shared" si="161"/>
        <v>0</v>
      </c>
      <c r="E527" s="25">
        <f>'[1]App.2-BA1_Fix Asset Cont.CGAAP'!E527</f>
        <v>13961839.850000001</v>
      </c>
      <c r="F527" s="25">
        <f>'[1]App.2-BA1_Fix Asset Cont.CGAAP'!F527</f>
        <v>0</v>
      </c>
      <c r="G527" s="26">
        <f t="shared" si="163"/>
        <v>13961839.850000001</v>
      </c>
      <c r="H527" s="27"/>
      <c r="I527" s="28">
        <f t="shared" si="162"/>
        <v>0</v>
      </c>
      <c r="J527" s="25">
        <f>'[1]App.2-BA1_Fix Asset Cont.CGAAP'!J527</f>
        <v>-667058.92705291603</v>
      </c>
      <c r="K527" s="25">
        <f>'[1]App.2-BA1_Fix Asset Cont.CGAAP'!K527</f>
        <v>0</v>
      </c>
      <c r="L527" s="26">
        <f t="shared" si="164"/>
        <v>-667058.92705291603</v>
      </c>
      <c r="M527" s="29">
        <f t="shared" si="165"/>
        <v>13294780.922947086</v>
      </c>
    </row>
    <row r="528" spans="1:13" ht="15">
      <c r="A528" s="23">
        <v>47</v>
      </c>
      <c r="B528" s="23">
        <v>1815</v>
      </c>
      <c r="C528" s="32" t="s">
        <v>26</v>
      </c>
      <c r="D528" s="25">
        <f t="shared" si="161"/>
        <v>0</v>
      </c>
      <c r="E528" s="25">
        <f>'[1]App.2-BA1_Fix Asset Cont.CGAAP'!E528</f>
        <v>0</v>
      </c>
      <c r="F528" s="25">
        <f>'[1]App.2-BA1_Fix Asset Cont.CGAAP'!F528</f>
        <v>0</v>
      </c>
      <c r="G528" s="26">
        <f t="shared" si="163"/>
        <v>0</v>
      </c>
      <c r="H528" s="27"/>
      <c r="I528" s="28">
        <f t="shared" si="162"/>
        <v>0</v>
      </c>
      <c r="J528" s="25">
        <f>'[1]App.2-BA1_Fix Asset Cont.CGAAP'!J528</f>
        <v>0</v>
      </c>
      <c r="K528" s="25">
        <f>'[1]App.2-BA1_Fix Asset Cont.CGAAP'!K528</f>
        <v>0</v>
      </c>
      <c r="L528" s="26">
        <f t="shared" si="164"/>
        <v>0</v>
      </c>
      <c r="M528" s="29">
        <f t="shared" si="165"/>
        <v>0</v>
      </c>
    </row>
    <row r="529" spans="1:13" ht="15">
      <c r="A529" s="23">
        <v>47</v>
      </c>
      <c r="B529" s="23">
        <v>1815</v>
      </c>
      <c r="C529" s="32" t="s">
        <v>26</v>
      </c>
      <c r="D529" s="25">
        <f t="shared" si="161"/>
        <v>0</v>
      </c>
      <c r="E529" s="25">
        <f>'[1]App.2-BA1_Fix Asset Cont.CGAAP'!E529</f>
        <v>0</v>
      </c>
      <c r="F529" s="25">
        <f>'[1]App.2-BA1_Fix Asset Cont.CGAAP'!F529</f>
        <v>0</v>
      </c>
      <c r="G529" s="26">
        <f t="shared" si="163"/>
        <v>0</v>
      </c>
      <c r="H529" s="27"/>
      <c r="I529" s="28">
        <f t="shared" si="162"/>
        <v>0</v>
      </c>
      <c r="J529" s="25">
        <f>'[1]App.2-BA1_Fix Asset Cont.CGAAP'!J529</f>
        <v>0</v>
      </c>
      <c r="K529" s="25">
        <f>'[1]App.2-BA1_Fix Asset Cont.CGAAP'!K529</f>
        <v>0</v>
      </c>
      <c r="L529" s="26">
        <f t="shared" si="164"/>
        <v>0</v>
      </c>
      <c r="M529" s="29">
        <f t="shared" si="165"/>
        <v>0</v>
      </c>
    </row>
    <row r="530" spans="1:13" ht="15">
      <c r="A530" s="23">
        <v>47</v>
      </c>
      <c r="B530" s="23">
        <v>1820</v>
      </c>
      <c r="C530" s="24" t="s">
        <v>27</v>
      </c>
      <c r="D530" s="25">
        <f t="shared" si="161"/>
        <v>1745895.87</v>
      </c>
      <c r="E530" s="25">
        <f>'[1]App.2-BA1_Fix Asset Cont.CGAAP'!E530</f>
        <v>0</v>
      </c>
      <c r="F530" s="25">
        <f>'[1]App.2-BA1_Fix Asset Cont.CGAAP'!F530</f>
        <v>0</v>
      </c>
      <c r="G530" s="26">
        <f t="shared" si="163"/>
        <v>1745895.87</v>
      </c>
      <c r="H530" s="27"/>
      <c r="I530" s="28">
        <f t="shared" si="162"/>
        <v>-1518933.6133861113</v>
      </c>
      <c r="J530" s="25">
        <f>'[1]App.2-BA1_Fix Asset Cont.CGAAP'!J530</f>
        <v>-27834.886493055561</v>
      </c>
      <c r="K530" s="25">
        <f>'[1]App.2-BA1_Fix Asset Cont.CGAAP'!K530</f>
        <v>0</v>
      </c>
      <c r="L530" s="26">
        <f t="shared" si="164"/>
        <v>-1546768.4998791669</v>
      </c>
      <c r="M530" s="29">
        <f t="shared" si="165"/>
        <v>199127.37012083316</v>
      </c>
    </row>
    <row r="531" spans="1:13" ht="15">
      <c r="A531" s="23">
        <v>47</v>
      </c>
      <c r="B531" s="23">
        <v>1825</v>
      </c>
      <c r="C531" s="32" t="s">
        <v>28</v>
      </c>
      <c r="D531" s="25">
        <f t="shared" si="161"/>
        <v>0</v>
      </c>
      <c r="E531" s="25">
        <f>'[1]App.2-BA1_Fix Asset Cont.CGAAP'!E531</f>
        <v>0</v>
      </c>
      <c r="F531" s="25">
        <f>'[1]App.2-BA1_Fix Asset Cont.CGAAP'!F531</f>
        <v>0</v>
      </c>
      <c r="G531" s="26">
        <f t="shared" si="163"/>
        <v>0</v>
      </c>
      <c r="H531" s="27"/>
      <c r="I531" s="28">
        <f t="shared" si="162"/>
        <v>0</v>
      </c>
      <c r="J531" s="25">
        <f>'[1]App.2-BA1_Fix Asset Cont.CGAAP'!J531</f>
        <v>0</v>
      </c>
      <c r="K531" s="25">
        <f>'[1]App.2-BA1_Fix Asset Cont.CGAAP'!K531</f>
        <v>0</v>
      </c>
      <c r="L531" s="26">
        <f t="shared" si="164"/>
        <v>0</v>
      </c>
      <c r="M531" s="29">
        <f t="shared" si="165"/>
        <v>0</v>
      </c>
    </row>
    <row r="532" spans="1:13" ht="15">
      <c r="A532" s="23">
        <v>47</v>
      </c>
      <c r="B532" s="23">
        <v>1830</v>
      </c>
      <c r="C532" s="32" t="s">
        <v>29</v>
      </c>
      <c r="D532" s="25">
        <f t="shared" si="161"/>
        <v>7191592.7115375595</v>
      </c>
      <c r="E532" s="25">
        <f>'[1]App.2-BA1_Fix Asset Cont.CGAAP'!E532</f>
        <v>201792</v>
      </c>
      <c r="F532" s="25">
        <f>'[1]App.2-BA1_Fix Asset Cont.CGAAP'!F532</f>
        <v>0</v>
      </c>
      <c r="G532" s="26">
        <f t="shared" si="163"/>
        <v>7393384.7115375595</v>
      </c>
      <c r="H532" s="27"/>
      <c r="I532" s="28">
        <f t="shared" si="162"/>
        <v>-3210176.4919364387</v>
      </c>
      <c r="J532" s="25">
        <f>'[1]App.2-BA1_Fix Asset Cont.CGAAP'!J532</f>
        <v>-79119.654819297735</v>
      </c>
      <c r="K532" s="25">
        <f>'[1]App.2-BA1_Fix Asset Cont.CGAAP'!K532</f>
        <v>0</v>
      </c>
      <c r="L532" s="26">
        <f t="shared" si="164"/>
        <v>-3289296.1467557363</v>
      </c>
      <c r="M532" s="29">
        <f t="shared" si="165"/>
        <v>4104088.5647818232</v>
      </c>
    </row>
    <row r="533" spans="1:13" ht="15">
      <c r="A533" s="23">
        <v>47</v>
      </c>
      <c r="B533" s="23">
        <v>1830</v>
      </c>
      <c r="C533" s="32" t="s">
        <v>29</v>
      </c>
      <c r="D533" s="25">
        <f t="shared" si="161"/>
        <v>1696871.4306920001</v>
      </c>
      <c r="E533" s="25">
        <f>'[1]App.2-BA1_Fix Asset Cont.CGAAP'!E533</f>
        <v>49038</v>
      </c>
      <c r="F533" s="25">
        <f>'[1]App.2-BA1_Fix Asset Cont.CGAAP'!F533</f>
        <v>0</v>
      </c>
      <c r="G533" s="26">
        <f t="shared" si="163"/>
        <v>1745909.4306920001</v>
      </c>
      <c r="H533" s="27"/>
      <c r="I533" s="28">
        <f t="shared" si="162"/>
        <v>-1012669.778440157</v>
      </c>
      <c r="J533" s="25">
        <f>'[1]App.2-BA1_Fix Asset Cont.CGAAP'!J533</f>
        <v>-18429.257154638424</v>
      </c>
      <c r="K533" s="25">
        <f>'[1]App.2-BA1_Fix Asset Cont.CGAAP'!K533</f>
        <v>0</v>
      </c>
      <c r="L533" s="26">
        <f t="shared" si="164"/>
        <v>-1031099.0355947954</v>
      </c>
      <c r="M533" s="29">
        <f t="shared" si="165"/>
        <v>714810.39509720472</v>
      </c>
    </row>
    <row r="534" spans="1:13" ht="15">
      <c r="A534" s="23">
        <v>47</v>
      </c>
      <c r="B534" s="23">
        <v>1830</v>
      </c>
      <c r="C534" s="32" t="s">
        <v>29</v>
      </c>
      <c r="D534" s="25">
        <f t="shared" si="161"/>
        <v>8955909.3117215391</v>
      </c>
      <c r="E534" s="25">
        <f>'[1]App.2-BA1_Fix Asset Cont.CGAAP'!E534</f>
        <v>382954</v>
      </c>
      <c r="F534" s="25">
        <f>'[1]App.2-BA1_Fix Asset Cont.CGAAP'!F534</f>
        <v>0</v>
      </c>
      <c r="G534" s="26">
        <f t="shared" si="163"/>
        <v>9338863.3117215391</v>
      </c>
      <c r="H534" s="27"/>
      <c r="I534" s="28">
        <f t="shared" si="162"/>
        <v>-3779214.6867368021</v>
      </c>
      <c r="J534" s="25">
        <f>'[1]App.2-BA1_Fix Asset Cont.CGAAP'!J534</f>
        <v>-168253.47889372142</v>
      </c>
      <c r="K534" s="25">
        <f>'[1]App.2-BA1_Fix Asset Cont.CGAAP'!K534</f>
        <v>0</v>
      </c>
      <c r="L534" s="26">
        <f t="shared" si="164"/>
        <v>-3947468.1656305236</v>
      </c>
      <c r="M534" s="29">
        <f t="shared" si="165"/>
        <v>5391395.146091016</v>
      </c>
    </row>
    <row r="535" spans="1:13" ht="15">
      <c r="A535" s="23">
        <v>47</v>
      </c>
      <c r="B535" s="23">
        <v>1835</v>
      </c>
      <c r="C535" s="32" t="s">
        <v>30</v>
      </c>
      <c r="D535" s="25">
        <f t="shared" si="161"/>
        <v>1712480.5861620002</v>
      </c>
      <c r="E535" s="25">
        <f>'[1]App.2-BA1_Fix Asset Cont.CGAAP'!E535</f>
        <v>47032</v>
      </c>
      <c r="F535" s="25">
        <f>'[1]App.2-BA1_Fix Asset Cont.CGAAP'!F535</f>
        <v>0</v>
      </c>
      <c r="G535" s="26">
        <f t="shared" si="163"/>
        <v>1759512.5861620002</v>
      </c>
      <c r="H535" s="27"/>
      <c r="I535" s="28">
        <f t="shared" si="162"/>
        <v>-693362.56570060295</v>
      </c>
      <c r="J535" s="25">
        <f>'[1]App.2-BA1_Fix Asset Cont.CGAAP'!J535</f>
        <v>-28607.211948663669</v>
      </c>
      <c r="K535" s="25">
        <f>'[1]App.2-BA1_Fix Asset Cont.CGAAP'!K535</f>
        <v>0</v>
      </c>
      <c r="L535" s="26">
        <f t="shared" si="164"/>
        <v>-721969.77764926665</v>
      </c>
      <c r="M535" s="29">
        <f t="shared" si="165"/>
        <v>1037542.8085127336</v>
      </c>
    </row>
    <row r="536" spans="1:13" ht="15">
      <c r="A536" s="23">
        <v>47</v>
      </c>
      <c r="B536" s="23">
        <v>1835</v>
      </c>
      <c r="C536" s="32" t="s">
        <v>30</v>
      </c>
      <c r="D536" s="25">
        <f t="shared" si="161"/>
        <v>498775.27999999991</v>
      </c>
      <c r="E536" s="25">
        <f>'[1]App.2-BA1_Fix Asset Cont.CGAAP'!E536</f>
        <v>0</v>
      </c>
      <c r="F536" s="25">
        <f>'[1]App.2-BA1_Fix Asset Cont.CGAAP'!F536</f>
        <v>0</v>
      </c>
      <c r="G536" s="26">
        <f t="shared" si="163"/>
        <v>498775.27999999991</v>
      </c>
      <c r="H536" s="27"/>
      <c r="I536" s="28">
        <f t="shared" si="162"/>
        <v>-124153.60841211051</v>
      </c>
      <c r="J536" s="25">
        <f>'[1]App.2-BA1_Fix Asset Cont.CGAAP'!J536</f>
        <v>-9910.602606055254</v>
      </c>
      <c r="K536" s="25">
        <f>'[1]App.2-BA1_Fix Asset Cont.CGAAP'!K536</f>
        <v>0</v>
      </c>
      <c r="L536" s="26">
        <f t="shared" si="164"/>
        <v>-134064.21101816575</v>
      </c>
      <c r="M536" s="29">
        <f t="shared" si="165"/>
        <v>364711.06898183416</v>
      </c>
    </row>
    <row r="537" spans="1:13" ht="15">
      <c r="A537" s="23">
        <v>47</v>
      </c>
      <c r="B537" s="23">
        <v>1835</v>
      </c>
      <c r="C537" s="32" t="s">
        <v>30</v>
      </c>
      <c r="D537" s="25">
        <f t="shared" si="161"/>
        <v>8470703.4546269029</v>
      </c>
      <c r="E537" s="25">
        <f>'[1]App.2-BA1_Fix Asset Cont.CGAAP'!E537</f>
        <v>222184</v>
      </c>
      <c r="F537" s="25">
        <f>'[1]App.2-BA1_Fix Asset Cont.CGAAP'!F537</f>
        <v>0</v>
      </c>
      <c r="G537" s="26">
        <f t="shared" si="163"/>
        <v>8692887.4546269029</v>
      </c>
      <c r="H537" s="27"/>
      <c r="I537" s="28">
        <f t="shared" si="162"/>
        <v>-3836689.3637840119</v>
      </c>
      <c r="J537" s="25">
        <f>'[1]App.2-BA1_Fix Asset Cont.CGAAP'!J537</f>
        <v>-90885.336687773641</v>
      </c>
      <c r="K537" s="25">
        <f>'[1]App.2-BA1_Fix Asset Cont.CGAAP'!K537</f>
        <v>0</v>
      </c>
      <c r="L537" s="26">
        <f t="shared" si="164"/>
        <v>-3927574.7004717854</v>
      </c>
      <c r="M537" s="29">
        <f t="shared" si="165"/>
        <v>4765312.754155118</v>
      </c>
    </row>
    <row r="538" spans="1:13" ht="15">
      <c r="A538" s="23">
        <v>47</v>
      </c>
      <c r="B538" s="23">
        <v>1835</v>
      </c>
      <c r="C538" s="32" t="s">
        <v>30</v>
      </c>
      <c r="D538" s="25">
        <f t="shared" si="161"/>
        <v>216401.46526</v>
      </c>
      <c r="E538" s="25">
        <f>'[1]App.2-BA1_Fix Asset Cont.CGAAP'!E538</f>
        <v>0</v>
      </c>
      <c r="F538" s="25">
        <f>'[1]App.2-BA1_Fix Asset Cont.CGAAP'!F538</f>
        <v>0</v>
      </c>
      <c r="G538" s="26">
        <f t="shared" si="163"/>
        <v>216401.46526</v>
      </c>
      <c r="H538" s="27"/>
      <c r="I538" s="28">
        <f t="shared" si="162"/>
        <v>-43442.841127284279</v>
      </c>
      <c r="J538" s="25">
        <f>'[1]App.2-BA1_Fix Asset Cont.CGAAP'!J538</f>
        <v>-5057.7724974421399</v>
      </c>
      <c r="K538" s="25">
        <f>'[1]App.2-BA1_Fix Asset Cont.CGAAP'!K538</f>
        <v>0</v>
      </c>
      <c r="L538" s="26">
        <f t="shared" si="164"/>
        <v>-48500.613624726422</v>
      </c>
      <c r="M538" s="29">
        <f t="shared" si="165"/>
        <v>167900.85163527358</v>
      </c>
    </row>
    <row r="539" spans="1:13" ht="15">
      <c r="A539" s="23">
        <v>47</v>
      </c>
      <c r="B539" s="23">
        <v>1835</v>
      </c>
      <c r="C539" s="32" t="s">
        <v>30</v>
      </c>
      <c r="D539" s="25">
        <f t="shared" si="161"/>
        <v>46785.2</v>
      </c>
      <c r="E539" s="25">
        <f>'[1]App.2-BA1_Fix Asset Cont.CGAAP'!E539</f>
        <v>0</v>
      </c>
      <c r="F539" s="25">
        <f>'[1]App.2-BA1_Fix Asset Cont.CGAAP'!F539</f>
        <v>0</v>
      </c>
      <c r="G539" s="26">
        <f t="shared" si="163"/>
        <v>46785.2</v>
      </c>
      <c r="H539" s="27"/>
      <c r="I539" s="28">
        <f t="shared" si="162"/>
        <v>-10508.675692307692</v>
      </c>
      <c r="J539" s="25">
        <f>'[1]App.2-BA1_Fix Asset Cont.CGAAP'!J539</f>
        <v>-1511.5218461538461</v>
      </c>
      <c r="K539" s="25">
        <f>'[1]App.2-BA1_Fix Asset Cont.CGAAP'!K539</f>
        <v>0</v>
      </c>
      <c r="L539" s="26">
        <f t="shared" si="164"/>
        <v>-12020.197538461538</v>
      </c>
      <c r="M539" s="29">
        <f t="shared" si="165"/>
        <v>34765.002461538461</v>
      </c>
    </row>
    <row r="540" spans="1:13" ht="15">
      <c r="A540" s="23">
        <v>47</v>
      </c>
      <c r="B540" s="23">
        <v>1840</v>
      </c>
      <c r="C540" s="32" t="s">
        <v>31</v>
      </c>
      <c r="D540" s="25">
        <f t="shared" si="161"/>
        <v>7365411.9897587737</v>
      </c>
      <c r="E540" s="25">
        <f>'[1]App.2-BA1_Fix Asset Cont.CGAAP'!E540</f>
        <v>188546</v>
      </c>
      <c r="F540" s="25">
        <f>'[1]App.2-BA1_Fix Asset Cont.CGAAP'!F540</f>
        <v>0</v>
      </c>
      <c r="G540" s="26">
        <f t="shared" si="163"/>
        <v>7553957.9897587737</v>
      </c>
      <c r="H540" s="27"/>
      <c r="I540" s="28">
        <f t="shared" si="162"/>
        <v>-4467038.7291368134</v>
      </c>
      <c r="J540" s="25">
        <f>'[1]App.2-BA1_Fix Asset Cont.CGAAP'!J540</f>
        <v>-77284.213436544815</v>
      </c>
      <c r="K540" s="25">
        <f>'[1]App.2-BA1_Fix Asset Cont.CGAAP'!K540</f>
        <v>0</v>
      </c>
      <c r="L540" s="26">
        <f t="shared" si="164"/>
        <v>-4544322.9425733583</v>
      </c>
      <c r="M540" s="29">
        <f t="shared" si="165"/>
        <v>3009635.0471854154</v>
      </c>
    </row>
    <row r="541" spans="1:13" ht="15">
      <c r="A541" s="23">
        <v>47</v>
      </c>
      <c r="B541" s="23">
        <v>1840</v>
      </c>
      <c r="C541" s="32" t="s">
        <v>31</v>
      </c>
      <c r="D541" s="25">
        <f t="shared" si="161"/>
        <v>2106933.9252412263</v>
      </c>
      <c r="E541" s="25">
        <f>'[1]App.2-BA1_Fix Asset Cont.CGAAP'!E541</f>
        <v>54194</v>
      </c>
      <c r="F541" s="25">
        <f>'[1]App.2-BA1_Fix Asset Cont.CGAAP'!F541</f>
        <v>0</v>
      </c>
      <c r="G541" s="26">
        <f t="shared" si="163"/>
        <v>2161127.9252412263</v>
      </c>
      <c r="H541" s="27"/>
      <c r="I541" s="28">
        <f t="shared" si="162"/>
        <v>-1156257.6475025986</v>
      </c>
      <c r="J541" s="25">
        <f>'[1]App.2-BA1_Fix Asset Cont.CGAAP'!J541</f>
        <v>-21404.874787594064</v>
      </c>
      <c r="K541" s="25">
        <f>'[1]App.2-BA1_Fix Asset Cont.CGAAP'!K541</f>
        <v>0</v>
      </c>
      <c r="L541" s="26">
        <f t="shared" si="164"/>
        <v>-1177662.5222901925</v>
      </c>
      <c r="M541" s="29">
        <f t="shared" si="165"/>
        <v>983465.40295103379</v>
      </c>
    </row>
    <row r="542" spans="1:13" ht="15">
      <c r="A542" s="23">
        <v>47</v>
      </c>
      <c r="B542" s="23">
        <v>1845</v>
      </c>
      <c r="C542" s="32" t="s">
        <v>32</v>
      </c>
      <c r="D542" s="25">
        <f t="shared" si="161"/>
        <v>7090020.0915000001</v>
      </c>
      <c r="E542" s="25">
        <f>'[1]App.2-BA1_Fix Asset Cont.CGAAP'!E542</f>
        <v>0</v>
      </c>
      <c r="F542" s="25">
        <f>'[1]App.2-BA1_Fix Asset Cont.CGAAP'!F542</f>
        <v>0</v>
      </c>
      <c r="G542" s="26">
        <f t="shared" si="163"/>
        <v>7090020.0915000001</v>
      </c>
      <c r="H542" s="27"/>
      <c r="I542" s="28">
        <f t="shared" si="162"/>
        <v>-6922551.0882120915</v>
      </c>
      <c r="J542" s="25">
        <f>'[1]App.2-BA1_Fix Asset Cont.CGAAP'!J542</f>
        <v>-10347.813356045757</v>
      </c>
      <c r="K542" s="25">
        <f>'[1]App.2-BA1_Fix Asset Cont.CGAAP'!K542</f>
        <v>0</v>
      </c>
      <c r="L542" s="26">
        <f t="shared" si="164"/>
        <v>-6932898.9015681371</v>
      </c>
      <c r="M542" s="29">
        <f t="shared" si="165"/>
        <v>157121.18993186299</v>
      </c>
    </row>
    <row r="543" spans="1:13" ht="15">
      <c r="A543" s="23">
        <v>47</v>
      </c>
      <c r="B543" s="23">
        <v>1845</v>
      </c>
      <c r="C543" s="32" t="s">
        <v>32</v>
      </c>
      <c r="D543" s="25">
        <f t="shared" si="161"/>
        <v>9491606.870000001</v>
      </c>
      <c r="E543" s="25">
        <f>'[1]App.2-BA1_Fix Asset Cont.CGAAP'!E543</f>
        <v>165000</v>
      </c>
      <c r="F543" s="25">
        <f>'[1]App.2-BA1_Fix Asset Cont.CGAAP'!F543</f>
        <v>0</v>
      </c>
      <c r="G543" s="26">
        <f t="shared" si="163"/>
        <v>9656606.870000001</v>
      </c>
      <c r="H543" s="27"/>
      <c r="I543" s="28">
        <f t="shared" si="162"/>
        <v>-4393820.6753881946</v>
      </c>
      <c r="J543" s="25">
        <f>'[1]App.2-BA1_Fix Asset Cont.CGAAP'!J543</f>
        <v>-173825.81369552482</v>
      </c>
      <c r="K543" s="25">
        <f>'[1]App.2-BA1_Fix Asset Cont.CGAAP'!K543</f>
        <v>0</v>
      </c>
      <c r="L543" s="26">
        <f t="shared" si="164"/>
        <v>-4567646.4890837194</v>
      </c>
      <c r="M543" s="29">
        <f t="shared" si="165"/>
        <v>5088960.3809162816</v>
      </c>
    </row>
    <row r="544" spans="1:13" ht="15">
      <c r="A544" s="23">
        <v>47</v>
      </c>
      <c r="B544" s="23">
        <v>1845</v>
      </c>
      <c r="C544" s="32" t="s">
        <v>32</v>
      </c>
      <c r="D544" s="25">
        <f t="shared" si="161"/>
        <v>1365030.5585</v>
      </c>
      <c r="E544" s="25">
        <f>'[1]App.2-BA1_Fix Asset Cont.CGAAP'!E544</f>
        <v>110000</v>
      </c>
      <c r="F544" s="25">
        <f>'[1]App.2-BA1_Fix Asset Cont.CGAAP'!F544</f>
        <v>0</v>
      </c>
      <c r="G544" s="26">
        <f t="shared" si="163"/>
        <v>1475030.5585</v>
      </c>
      <c r="H544" s="27"/>
      <c r="I544" s="28">
        <f t="shared" si="162"/>
        <v>-648159.21470217942</v>
      </c>
      <c r="J544" s="25">
        <f>'[1]App.2-BA1_Fix Asset Cont.CGAAP'!J544</f>
        <v>-34145.97371442405</v>
      </c>
      <c r="K544" s="25">
        <f>'[1]App.2-BA1_Fix Asset Cont.CGAAP'!K544</f>
        <v>0</v>
      </c>
      <c r="L544" s="26">
        <f t="shared" si="164"/>
        <v>-682305.18841660349</v>
      </c>
      <c r="M544" s="29">
        <f t="shared" si="165"/>
        <v>792725.37008339656</v>
      </c>
    </row>
    <row r="545" spans="1:13" ht="15">
      <c r="A545" s="23">
        <v>47</v>
      </c>
      <c r="B545" s="23">
        <v>1850</v>
      </c>
      <c r="C545" s="32" t="s">
        <v>33</v>
      </c>
      <c r="D545" s="25">
        <f t="shared" si="161"/>
        <v>8200930.5287313061</v>
      </c>
      <c r="E545" s="25">
        <f>'[1]App.2-BA1_Fix Asset Cont.CGAAP'!E545</f>
        <v>142403</v>
      </c>
      <c r="F545" s="25">
        <f>'[1]App.2-BA1_Fix Asset Cont.CGAAP'!F545</f>
        <v>0</v>
      </c>
      <c r="G545" s="26">
        <f t="shared" si="163"/>
        <v>8343333.5287313061</v>
      </c>
      <c r="H545" s="27"/>
      <c r="I545" s="28">
        <f t="shared" si="162"/>
        <v>-5872706.0306875082</v>
      </c>
      <c r="J545" s="25">
        <f>'[1]App.2-BA1_Fix Asset Cont.CGAAP'!J545</f>
        <v>-80275.758566114688</v>
      </c>
      <c r="K545" s="25">
        <f>'[1]App.2-BA1_Fix Asset Cont.CGAAP'!K545</f>
        <v>0</v>
      </c>
      <c r="L545" s="26">
        <f t="shared" si="164"/>
        <v>-5952981.7892536232</v>
      </c>
      <c r="M545" s="29">
        <f t="shared" si="165"/>
        <v>2390351.7394776829</v>
      </c>
    </row>
    <row r="546" spans="1:13" ht="15">
      <c r="A546" s="23">
        <v>47</v>
      </c>
      <c r="B546" s="23">
        <v>1850</v>
      </c>
      <c r="C546" s="32" t="s">
        <v>33</v>
      </c>
      <c r="D546" s="25">
        <f t="shared" si="161"/>
        <v>6479818.1622686936</v>
      </c>
      <c r="E546" s="25">
        <f>'[1]App.2-BA1_Fix Asset Cont.CGAAP'!E546</f>
        <v>142403</v>
      </c>
      <c r="F546" s="25">
        <f>'[1]App.2-BA1_Fix Asset Cont.CGAAP'!F546</f>
        <v>0</v>
      </c>
      <c r="G546" s="26">
        <f t="shared" si="163"/>
        <v>6622221.1622686936</v>
      </c>
      <c r="H546" s="27"/>
      <c r="I546" s="28">
        <f t="shared" si="162"/>
        <v>-3238938.7383095385</v>
      </c>
      <c r="J546" s="25">
        <f>'[1]App.2-BA1_Fix Asset Cont.CGAAP'!J546</f>
        <v>-114046.26146490831</v>
      </c>
      <c r="K546" s="25">
        <f>'[1]App.2-BA1_Fix Asset Cont.CGAAP'!K546</f>
        <v>0</v>
      </c>
      <c r="L546" s="26">
        <f t="shared" si="164"/>
        <v>-3352984.9997744467</v>
      </c>
      <c r="M546" s="29">
        <f t="shared" si="165"/>
        <v>3269236.1624942468</v>
      </c>
    </row>
    <row r="547" spans="1:13" ht="15">
      <c r="A547" s="23">
        <v>47</v>
      </c>
      <c r="B547" s="23">
        <v>1850</v>
      </c>
      <c r="C547" s="32" t="s">
        <v>33</v>
      </c>
      <c r="D547" s="25">
        <f t="shared" si="161"/>
        <v>32638.14</v>
      </c>
      <c r="E547" s="25">
        <f>'[1]App.2-BA1_Fix Asset Cont.CGAAP'!E547</f>
        <v>0</v>
      </c>
      <c r="F547" s="25">
        <f>'[1]App.2-BA1_Fix Asset Cont.CGAAP'!F547</f>
        <v>0</v>
      </c>
      <c r="G547" s="26">
        <f t="shared" si="163"/>
        <v>32638.14</v>
      </c>
      <c r="H547" s="27"/>
      <c r="I547" s="28">
        <f t="shared" si="162"/>
        <v>-32638.14</v>
      </c>
      <c r="J547" s="25">
        <f>'[1]App.2-BA1_Fix Asset Cont.CGAAP'!J547</f>
        <v>0</v>
      </c>
      <c r="K547" s="25">
        <f>'[1]App.2-BA1_Fix Asset Cont.CGAAP'!K547</f>
        <v>0</v>
      </c>
      <c r="L547" s="26">
        <f t="shared" si="164"/>
        <v>-32638.14</v>
      </c>
      <c r="M547" s="29">
        <f t="shared" si="165"/>
        <v>0</v>
      </c>
    </row>
    <row r="548" spans="1:13" ht="15">
      <c r="A548" s="23">
        <v>47</v>
      </c>
      <c r="B548" s="23">
        <v>1855</v>
      </c>
      <c r="C548" s="32" t="s">
        <v>75</v>
      </c>
      <c r="D548" s="25">
        <f t="shared" si="161"/>
        <v>3725185.547516</v>
      </c>
      <c r="E548" s="25">
        <f>'[1]App.2-BA1_Fix Asset Cont.CGAAP'!E548</f>
        <v>145620</v>
      </c>
      <c r="F548" s="25">
        <f>'[1]App.2-BA1_Fix Asset Cont.CGAAP'!F548</f>
        <v>0</v>
      </c>
      <c r="G548" s="26">
        <f t="shared" si="163"/>
        <v>3870805.547516</v>
      </c>
      <c r="H548" s="27"/>
      <c r="I548" s="28">
        <f t="shared" si="162"/>
        <v>-1908831.6277934879</v>
      </c>
      <c r="J548" s="25">
        <f>'[1]App.2-BA1_Fix Asset Cont.CGAAP'!J548</f>
        <v>-66876.948597444018</v>
      </c>
      <c r="K548" s="25">
        <f>'[1]App.2-BA1_Fix Asset Cont.CGAAP'!K548</f>
        <v>0</v>
      </c>
      <c r="L548" s="26">
        <f t="shared" si="164"/>
        <v>-1975708.5763909318</v>
      </c>
      <c r="M548" s="29">
        <f t="shared" si="165"/>
        <v>1895096.9711250681</v>
      </c>
    </row>
    <row r="549" spans="1:13" ht="15">
      <c r="A549" s="23">
        <v>47</v>
      </c>
      <c r="B549" s="23">
        <v>1855</v>
      </c>
      <c r="C549" s="32" t="s">
        <v>75</v>
      </c>
      <c r="D549" s="25">
        <f t="shared" si="161"/>
        <v>1144627.6464840001</v>
      </c>
      <c r="E549" s="25">
        <f>'[1]App.2-BA1_Fix Asset Cont.CGAAP'!E549</f>
        <v>45334</v>
      </c>
      <c r="F549" s="25">
        <f>'[1]App.2-BA1_Fix Asset Cont.CGAAP'!F549</f>
        <v>0</v>
      </c>
      <c r="G549" s="26">
        <f t="shared" si="163"/>
        <v>1189961.6464840001</v>
      </c>
      <c r="H549" s="27"/>
      <c r="I549" s="28">
        <f t="shared" si="162"/>
        <v>-894431.32514089625</v>
      </c>
      <c r="J549" s="25">
        <f>'[1]App.2-BA1_Fix Asset Cont.CGAAP'!J549</f>
        <v>-5420.1650689147336</v>
      </c>
      <c r="K549" s="25">
        <f>'[1]App.2-BA1_Fix Asset Cont.CGAAP'!K549</f>
        <v>0</v>
      </c>
      <c r="L549" s="26">
        <f t="shared" si="164"/>
        <v>-899851.49020981102</v>
      </c>
      <c r="M549" s="29">
        <f t="shared" si="165"/>
        <v>290110.15627418912</v>
      </c>
    </row>
    <row r="550" spans="1:13" ht="15">
      <c r="A550" s="23">
        <v>47</v>
      </c>
      <c r="B550" s="23">
        <v>1860</v>
      </c>
      <c r="C550" s="32" t="s">
        <v>35</v>
      </c>
      <c r="D550" s="25">
        <f t="shared" si="161"/>
        <v>3033765.5386239993</v>
      </c>
      <c r="E550" s="25">
        <f>'[1]App.2-BA1_Fix Asset Cont.CGAAP'!E550</f>
        <v>113750</v>
      </c>
      <c r="F550" s="25">
        <f>'[1]App.2-BA1_Fix Asset Cont.CGAAP'!F550</f>
        <v>0</v>
      </c>
      <c r="G550" s="26">
        <f t="shared" si="163"/>
        <v>3147515.5386239993</v>
      </c>
      <c r="H550" s="27"/>
      <c r="I550" s="28">
        <f t="shared" si="162"/>
        <v>-2400089.2779796962</v>
      </c>
      <c r="J550" s="25">
        <f>'[1]App.2-BA1_Fix Asset Cont.CGAAP'!J550</f>
        <v>-71761.742271144554</v>
      </c>
      <c r="K550" s="25">
        <f>'[1]App.2-BA1_Fix Asset Cont.CGAAP'!K550</f>
        <v>0</v>
      </c>
      <c r="L550" s="26">
        <f t="shared" si="164"/>
        <v>-2471851.0202508406</v>
      </c>
      <c r="M550" s="29">
        <f t="shared" si="165"/>
        <v>675664.51837315876</v>
      </c>
    </row>
    <row r="551" spans="1:13" ht="15">
      <c r="A551" s="23">
        <v>47</v>
      </c>
      <c r="B551" s="23">
        <v>1860</v>
      </c>
      <c r="C551" s="32" t="s">
        <v>35</v>
      </c>
      <c r="D551" s="25">
        <f t="shared" si="161"/>
        <v>423171.68003500008</v>
      </c>
      <c r="E551" s="25">
        <f>'[1]App.2-BA1_Fix Asset Cont.CGAAP'!E551</f>
        <v>8750</v>
      </c>
      <c r="F551" s="25">
        <f>'[1]App.2-BA1_Fix Asset Cont.CGAAP'!F551</f>
        <v>0</v>
      </c>
      <c r="G551" s="26">
        <f t="shared" si="163"/>
        <v>431921.68003500008</v>
      </c>
      <c r="H551" s="27"/>
      <c r="I551" s="28">
        <f t="shared" si="162"/>
        <v>-204137.58485401017</v>
      </c>
      <c r="J551" s="25">
        <f>'[1]App.2-BA1_Fix Asset Cont.CGAAP'!J551</f>
        <v>-6917.3311219251282</v>
      </c>
      <c r="K551" s="25">
        <f>'[1]App.2-BA1_Fix Asset Cont.CGAAP'!K551</f>
        <v>0</v>
      </c>
      <c r="L551" s="26">
        <f t="shared" si="164"/>
        <v>-211054.91597593529</v>
      </c>
      <c r="M551" s="29">
        <f t="shared" si="165"/>
        <v>220866.76405906479</v>
      </c>
    </row>
    <row r="552" spans="1:13" ht="15">
      <c r="A552" s="23">
        <v>47</v>
      </c>
      <c r="B552" s="23">
        <v>1860</v>
      </c>
      <c r="C552" s="32" t="s">
        <v>35</v>
      </c>
      <c r="D552" s="25">
        <f t="shared" si="161"/>
        <v>402376.0111399999</v>
      </c>
      <c r="E552" s="25">
        <f>'[1]App.2-BA1_Fix Asset Cont.CGAAP'!E552</f>
        <v>0</v>
      </c>
      <c r="F552" s="25">
        <f>'[1]App.2-BA1_Fix Asset Cont.CGAAP'!F552</f>
        <v>0</v>
      </c>
      <c r="G552" s="26">
        <f t="shared" si="163"/>
        <v>402376.0111399999</v>
      </c>
      <c r="H552" s="27"/>
      <c r="I552" s="28">
        <f t="shared" si="162"/>
        <v>-187882.07049713985</v>
      </c>
      <c r="J552" s="25">
        <f>'[1]App.2-BA1_Fix Asset Cont.CGAAP'!J552</f>
        <v>-23488.03694156995</v>
      </c>
      <c r="K552" s="25">
        <f>'[1]App.2-BA1_Fix Asset Cont.CGAAP'!K552</f>
        <v>0</v>
      </c>
      <c r="L552" s="26">
        <f t="shared" si="164"/>
        <v>-211370.10743870979</v>
      </c>
      <c r="M552" s="29">
        <f t="shared" si="165"/>
        <v>191005.90370129011</v>
      </c>
    </row>
    <row r="553" spans="1:13" ht="15">
      <c r="A553" s="23">
        <v>47</v>
      </c>
      <c r="B553" s="23">
        <v>1860</v>
      </c>
      <c r="C553" s="32" t="s">
        <v>35</v>
      </c>
      <c r="D553" s="25">
        <f t="shared" ref="D553:D579" si="166">G469</f>
        <v>222130.10800000007</v>
      </c>
      <c r="E553" s="25">
        <f>'[1]App.2-BA1_Fix Asset Cont.CGAAP'!E553</f>
        <v>0</v>
      </c>
      <c r="F553" s="25">
        <f>'[1]App.2-BA1_Fix Asset Cont.CGAAP'!F553</f>
        <v>0</v>
      </c>
      <c r="G553" s="26">
        <f t="shared" si="163"/>
        <v>222130.10800000007</v>
      </c>
      <c r="H553" s="27"/>
      <c r="I553" s="28">
        <f t="shared" ref="I553:I579" si="167">L469</f>
        <v>-93383.314465671021</v>
      </c>
      <c r="J553" s="25">
        <f>'[1]App.2-BA1_Fix Asset Cont.CGAAP'!J553</f>
        <v>-12540.383392835502</v>
      </c>
      <c r="K553" s="25">
        <f>'[1]App.2-BA1_Fix Asset Cont.CGAAP'!K553</f>
        <v>0</v>
      </c>
      <c r="L553" s="26">
        <f t="shared" si="164"/>
        <v>-105923.69785850652</v>
      </c>
      <c r="M553" s="29">
        <f t="shared" si="165"/>
        <v>116206.41014149354</v>
      </c>
    </row>
    <row r="554" spans="1:13" ht="15">
      <c r="A554" s="23">
        <v>47</v>
      </c>
      <c r="B554" s="23">
        <v>1860</v>
      </c>
      <c r="C554" s="32" t="s">
        <v>35</v>
      </c>
      <c r="D554" s="25">
        <f t="shared" si="166"/>
        <v>3720860.972201</v>
      </c>
      <c r="E554" s="25">
        <f>'[1]App.2-BA1_Fix Asset Cont.CGAAP'!E554</f>
        <v>52500</v>
      </c>
      <c r="F554" s="25">
        <f>'[1]App.2-BA1_Fix Asset Cont.CGAAP'!F554</f>
        <v>0</v>
      </c>
      <c r="G554" s="26">
        <f t="shared" si="163"/>
        <v>3773360.972201</v>
      </c>
      <c r="H554" s="27"/>
      <c r="I554" s="28">
        <f t="shared" si="167"/>
        <v>-1391974.0090049161</v>
      </c>
      <c r="J554" s="25">
        <f>'[1]App.2-BA1_Fix Asset Cont.CGAAP'!J554</f>
        <v>-414604.39205240807</v>
      </c>
      <c r="K554" s="25">
        <f>'[1]App.2-BA1_Fix Asset Cont.CGAAP'!K554</f>
        <v>0</v>
      </c>
      <c r="L554" s="26">
        <f t="shared" si="164"/>
        <v>-1806578.4010573241</v>
      </c>
      <c r="M554" s="29">
        <f t="shared" si="165"/>
        <v>1966782.5711436758</v>
      </c>
    </row>
    <row r="555" spans="1:13" ht="15">
      <c r="A555" s="30"/>
      <c r="B555" s="30">
        <v>1890</v>
      </c>
      <c r="C555" s="31" t="s">
        <v>36</v>
      </c>
      <c r="D555" s="25">
        <f t="shared" si="166"/>
        <v>468946.32000000007</v>
      </c>
      <c r="E555" s="25">
        <f>'[1]App.2-BA1_Fix Asset Cont.CGAAP'!E555</f>
        <v>0</v>
      </c>
      <c r="F555" s="25">
        <f>'[1]App.2-BA1_Fix Asset Cont.CGAAP'!F555</f>
        <v>0</v>
      </c>
      <c r="G555" s="26">
        <f t="shared" si="163"/>
        <v>468946.32000000007</v>
      </c>
      <c r="H555" s="27"/>
      <c r="I555" s="28">
        <f t="shared" si="167"/>
        <v>0</v>
      </c>
      <c r="J555" s="25">
        <f>'[1]App.2-BA1_Fix Asset Cont.CGAAP'!J555</f>
        <v>0</v>
      </c>
      <c r="K555" s="25">
        <f>'[1]App.2-BA1_Fix Asset Cont.CGAAP'!K555</f>
        <v>0</v>
      </c>
      <c r="L555" s="26">
        <f t="shared" si="164"/>
        <v>0</v>
      </c>
      <c r="M555" s="29">
        <f t="shared" si="165"/>
        <v>468946.32000000007</v>
      </c>
    </row>
    <row r="556" spans="1:13" ht="15">
      <c r="A556" s="30"/>
      <c r="B556" s="30">
        <v>1905</v>
      </c>
      <c r="C556" s="31" t="s">
        <v>23</v>
      </c>
      <c r="D556" s="25">
        <f t="shared" si="166"/>
        <v>17041.330000000002</v>
      </c>
      <c r="E556" s="25">
        <f>'[1]App.2-BA1_Fix Asset Cont.CGAAP'!E556</f>
        <v>0</v>
      </c>
      <c r="F556" s="25">
        <f>'[1]App.2-BA1_Fix Asset Cont.CGAAP'!F556</f>
        <v>0</v>
      </c>
      <c r="G556" s="26">
        <f t="shared" si="163"/>
        <v>17041.330000000002</v>
      </c>
      <c r="H556" s="27"/>
      <c r="I556" s="28">
        <f t="shared" si="167"/>
        <v>-17041.330000000002</v>
      </c>
      <c r="J556" s="25">
        <f>'[1]App.2-BA1_Fix Asset Cont.CGAAP'!J556</f>
        <v>0</v>
      </c>
      <c r="K556" s="25">
        <f>'[1]App.2-BA1_Fix Asset Cont.CGAAP'!K556</f>
        <v>0</v>
      </c>
      <c r="L556" s="26">
        <f t="shared" si="164"/>
        <v>-17041.330000000002</v>
      </c>
      <c r="M556" s="29">
        <f t="shared" si="165"/>
        <v>0</v>
      </c>
    </row>
    <row r="557" spans="1:13" ht="15">
      <c r="A557" s="23">
        <v>47</v>
      </c>
      <c r="B557" s="23">
        <v>1908</v>
      </c>
      <c r="C557" s="32" t="s">
        <v>37</v>
      </c>
      <c r="D557" s="25">
        <f t="shared" si="166"/>
        <v>178434.27000000002</v>
      </c>
      <c r="E557" s="25">
        <f>'[1]App.2-BA1_Fix Asset Cont.CGAAP'!E557</f>
        <v>0</v>
      </c>
      <c r="F557" s="25">
        <f>'[1]App.2-BA1_Fix Asset Cont.CGAAP'!F557</f>
        <v>0</v>
      </c>
      <c r="G557" s="26">
        <f t="shared" si="163"/>
        <v>178434.27000000002</v>
      </c>
      <c r="H557" s="27"/>
      <c r="I557" s="28">
        <f t="shared" si="167"/>
        <v>-100085.7858888889</v>
      </c>
      <c r="J557" s="25">
        <f>'[1]App.2-BA1_Fix Asset Cont.CGAAP'!J557</f>
        <v>-17219.725444444444</v>
      </c>
      <c r="K557" s="25">
        <f>'[1]App.2-BA1_Fix Asset Cont.CGAAP'!K557</f>
        <v>0</v>
      </c>
      <c r="L557" s="26">
        <f t="shared" si="164"/>
        <v>-117305.51133333334</v>
      </c>
      <c r="M557" s="29">
        <f t="shared" si="165"/>
        <v>61128.758666666676</v>
      </c>
    </row>
    <row r="558" spans="1:13" ht="15">
      <c r="A558" s="23">
        <v>47</v>
      </c>
      <c r="B558" s="23">
        <v>1908</v>
      </c>
      <c r="C558" s="32" t="s">
        <v>37</v>
      </c>
      <c r="D558" s="25">
        <f t="shared" si="166"/>
        <v>486550.49999999988</v>
      </c>
      <c r="E558" s="25">
        <f>'[1]App.2-BA1_Fix Asset Cont.CGAAP'!E558</f>
        <v>90000</v>
      </c>
      <c r="F558" s="25">
        <f>'[1]App.2-BA1_Fix Asset Cont.CGAAP'!F558</f>
        <v>0</v>
      </c>
      <c r="G558" s="26">
        <f t="shared" si="163"/>
        <v>576550.49999999988</v>
      </c>
      <c r="H558" s="27"/>
      <c r="I558" s="28">
        <f t="shared" si="167"/>
        <v>-107120.04076190478</v>
      </c>
      <c r="J558" s="25">
        <f>'[1]App.2-BA1_Fix Asset Cont.CGAAP'!J558</f>
        <v>-20977.06604761905</v>
      </c>
      <c r="K558" s="25">
        <f>'[1]App.2-BA1_Fix Asset Cont.CGAAP'!K558</f>
        <v>0</v>
      </c>
      <c r="L558" s="26">
        <f t="shared" si="164"/>
        <v>-128097.10680952383</v>
      </c>
      <c r="M558" s="29">
        <f t="shared" si="165"/>
        <v>448453.39319047605</v>
      </c>
    </row>
    <row r="559" spans="1:13" ht="15">
      <c r="A559" s="23">
        <v>13</v>
      </c>
      <c r="B559" s="23">
        <v>1910</v>
      </c>
      <c r="C559" s="32" t="s">
        <v>25</v>
      </c>
      <c r="D559" s="25">
        <f t="shared" si="166"/>
        <v>21798.12</v>
      </c>
      <c r="E559" s="25">
        <f>'[1]App.2-BA1_Fix Asset Cont.CGAAP'!E559</f>
        <v>0</v>
      </c>
      <c r="F559" s="25">
        <f>'[1]App.2-BA1_Fix Asset Cont.CGAAP'!F559</f>
        <v>0</v>
      </c>
      <c r="G559" s="26">
        <f t="shared" si="163"/>
        <v>21798.12</v>
      </c>
      <c r="H559" s="27"/>
      <c r="I559" s="28">
        <f t="shared" si="167"/>
        <v>-21798.12</v>
      </c>
      <c r="J559" s="25">
        <f>'[1]App.2-BA1_Fix Asset Cont.CGAAP'!J559</f>
        <v>0</v>
      </c>
      <c r="K559" s="25">
        <f>'[1]App.2-BA1_Fix Asset Cont.CGAAP'!K559</f>
        <v>0</v>
      </c>
      <c r="L559" s="26">
        <f t="shared" si="164"/>
        <v>-21798.12</v>
      </c>
      <c r="M559" s="29">
        <f t="shared" si="165"/>
        <v>0</v>
      </c>
    </row>
    <row r="560" spans="1:13" ht="15">
      <c r="A560" s="23">
        <v>8</v>
      </c>
      <c r="B560" s="23">
        <v>1915</v>
      </c>
      <c r="C560" s="32" t="s">
        <v>38</v>
      </c>
      <c r="D560" s="25">
        <f t="shared" si="166"/>
        <v>385253.15</v>
      </c>
      <c r="E560" s="25">
        <f>'[1]App.2-BA1_Fix Asset Cont.CGAAP'!E560</f>
        <v>0</v>
      </c>
      <c r="F560" s="25">
        <f>'[1]App.2-BA1_Fix Asset Cont.CGAAP'!F560</f>
        <v>0</v>
      </c>
      <c r="G560" s="26">
        <f t="shared" si="163"/>
        <v>385253.15</v>
      </c>
      <c r="H560" s="27"/>
      <c r="I560" s="28">
        <f t="shared" si="167"/>
        <v>-356898.37000000005</v>
      </c>
      <c r="J560" s="25">
        <f>'[1]App.2-BA1_Fix Asset Cont.CGAAP'!J560</f>
        <v>-5513.4899999999989</v>
      </c>
      <c r="K560" s="25">
        <f>'[1]App.2-BA1_Fix Asset Cont.CGAAP'!K560</f>
        <v>0</v>
      </c>
      <c r="L560" s="26">
        <f t="shared" si="164"/>
        <v>-362411.86000000004</v>
      </c>
      <c r="M560" s="29">
        <f t="shared" si="165"/>
        <v>22841.289999999979</v>
      </c>
    </row>
    <row r="561" spans="1:13" ht="15">
      <c r="A561" s="23">
        <v>8</v>
      </c>
      <c r="B561" s="23">
        <v>1915</v>
      </c>
      <c r="C561" s="32" t="s">
        <v>39</v>
      </c>
      <c r="D561" s="25">
        <f t="shared" si="166"/>
        <v>0</v>
      </c>
      <c r="E561" s="25">
        <f>'[1]App.2-BA1_Fix Asset Cont.CGAAP'!E561</f>
        <v>0</v>
      </c>
      <c r="F561" s="25">
        <f>'[1]App.2-BA1_Fix Asset Cont.CGAAP'!F561</f>
        <v>0</v>
      </c>
      <c r="G561" s="26">
        <f t="shared" si="163"/>
        <v>0</v>
      </c>
      <c r="H561" s="27"/>
      <c r="I561" s="28">
        <f t="shared" si="167"/>
        <v>0</v>
      </c>
      <c r="J561" s="25">
        <f>'[1]App.2-BA1_Fix Asset Cont.CGAAP'!J561</f>
        <v>0</v>
      </c>
      <c r="K561" s="25">
        <f>'[1]App.2-BA1_Fix Asset Cont.CGAAP'!K561</f>
        <v>0</v>
      </c>
      <c r="L561" s="26">
        <f t="shared" si="164"/>
        <v>0</v>
      </c>
      <c r="M561" s="29">
        <f t="shared" si="165"/>
        <v>0</v>
      </c>
    </row>
    <row r="562" spans="1:13" ht="15">
      <c r="A562" s="23">
        <v>10</v>
      </c>
      <c r="B562" s="23">
        <v>1920</v>
      </c>
      <c r="C562" s="32" t="s">
        <v>40</v>
      </c>
      <c r="D562" s="25">
        <f t="shared" si="166"/>
        <v>540191.49000000011</v>
      </c>
      <c r="E562" s="25">
        <f>'[1]App.2-BA1_Fix Asset Cont.CGAAP'!E562</f>
        <v>0</v>
      </c>
      <c r="F562" s="25">
        <f>'[1]App.2-BA1_Fix Asset Cont.CGAAP'!F562</f>
        <v>0</v>
      </c>
      <c r="G562" s="26">
        <f t="shared" si="163"/>
        <v>540191.49000000011</v>
      </c>
      <c r="H562" s="27"/>
      <c r="I562" s="28">
        <f t="shared" si="167"/>
        <v>-540191.49</v>
      </c>
      <c r="J562" s="25">
        <f>'[1]App.2-BA1_Fix Asset Cont.CGAAP'!J562</f>
        <v>0</v>
      </c>
      <c r="K562" s="25">
        <f>'[1]App.2-BA1_Fix Asset Cont.CGAAP'!K562</f>
        <v>0</v>
      </c>
      <c r="L562" s="26">
        <f t="shared" si="164"/>
        <v>-540191.49</v>
      </c>
      <c r="M562" s="29">
        <f t="shared" si="165"/>
        <v>0</v>
      </c>
    </row>
    <row r="563" spans="1:13" ht="25.5">
      <c r="A563" s="23">
        <v>45</v>
      </c>
      <c r="B563" s="33">
        <v>1920</v>
      </c>
      <c r="C563" s="24" t="s">
        <v>41</v>
      </c>
      <c r="D563" s="25">
        <f t="shared" si="166"/>
        <v>75673.850000000006</v>
      </c>
      <c r="E563" s="25">
        <f>'[1]App.2-BA1_Fix Asset Cont.CGAAP'!E563</f>
        <v>0</v>
      </c>
      <c r="F563" s="25">
        <f>'[1]App.2-BA1_Fix Asset Cont.CGAAP'!F563</f>
        <v>0</v>
      </c>
      <c r="G563" s="26">
        <f t="shared" si="163"/>
        <v>75673.850000000006</v>
      </c>
      <c r="H563" s="27"/>
      <c r="I563" s="28">
        <f t="shared" si="167"/>
        <v>-75673.850000000006</v>
      </c>
      <c r="J563" s="25">
        <f>'[1]App.2-BA1_Fix Asset Cont.CGAAP'!J563</f>
        <v>0</v>
      </c>
      <c r="K563" s="25">
        <f>'[1]App.2-BA1_Fix Asset Cont.CGAAP'!K563</f>
        <v>0</v>
      </c>
      <c r="L563" s="26">
        <f t="shared" si="164"/>
        <v>-75673.850000000006</v>
      </c>
      <c r="M563" s="29">
        <f t="shared" si="165"/>
        <v>0</v>
      </c>
    </row>
    <row r="564" spans="1:13" ht="25.5">
      <c r="A564" s="23">
        <v>45.1</v>
      </c>
      <c r="B564" s="33">
        <v>1920</v>
      </c>
      <c r="C564" s="24" t="s">
        <v>42</v>
      </c>
      <c r="D564" s="25">
        <f t="shared" si="166"/>
        <v>732837.82000000007</v>
      </c>
      <c r="E564" s="25">
        <f>'[1]App.2-BA1_Fix Asset Cont.CGAAP'!E564</f>
        <v>30000</v>
      </c>
      <c r="F564" s="25">
        <f>'[1]App.2-BA1_Fix Asset Cont.CGAAP'!F564</f>
        <v>0</v>
      </c>
      <c r="G564" s="26">
        <f t="shared" si="163"/>
        <v>762837.82000000007</v>
      </c>
      <c r="H564" s="27"/>
      <c r="I564" s="28">
        <f t="shared" si="167"/>
        <v>-501159.9528571429</v>
      </c>
      <c r="J564" s="25">
        <f>'[1]App.2-BA1_Fix Asset Cont.CGAAP'!J564</f>
        <v>-81130.748428571416</v>
      </c>
      <c r="K564" s="25">
        <f>'[1]App.2-BA1_Fix Asset Cont.CGAAP'!K564</f>
        <v>0</v>
      </c>
      <c r="L564" s="26">
        <f t="shared" si="164"/>
        <v>-582290.70128571428</v>
      </c>
      <c r="M564" s="29">
        <f t="shared" si="165"/>
        <v>180547.11871428578</v>
      </c>
    </row>
    <row r="565" spans="1:13" ht="15">
      <c r="A565" s="23">
        <v>10</v>
      </c>
      <c r="B565" s="23">
        <v>1930</v>
      </c>
      <c r="C565" s="32" t="s">
        <v>43</v>
      </c>
      <c r="D565" s="25">
        <f t="shared" si="166"/>
        <v>2971819.01</v>
      </c>
      <c r="E565" s="25">
        <f>'[1]App.2-BA1_Fix Asset Cont.CGAAP'!E565</f>
        <v>105000</v>
      </c>
      <c r="F565" s="25">
        <f>'[1]App.2-BA1_Fix Asset Cont.CGAAP'!F565</f>
        <v>0</v>
      </c>
      <c r="G565" s="26">
        <f t="shared" si="163"/>
        <v>3076819.01</v>
      </c>
      <c r="H565" s="27"/>
      <c r="I565" s="28">
        <f t="shared" si="167"/>
        <v>-2219892.3022675435</v>
      </c>
      <c r="J565" s="25">
        <f>'[1]App.2-BA1_Fix Asset Cont.CGAAP'!J565</f>
        <v>-110183.34263377193</v>
      </c>
      <c r="K565" s="25">
        <f>'[1]App.2-BA1_Fix Asset Cont.CGAAP'!K565</f>
        <v>0</v>
      </c>
      <c r="L565" s="26">
        <f t="shared" si="164"/>
        <v>-2330075.6449013152</v>
      </c>
      <c r="M565" s="29">
        <f t="shared" si="165"/>
        <v>746743.36509868456</v>
      </c>
    </row>
    <row r="566" spans="1:13" ht="15">
      <c r="A566" s="23">
        <v>10</v>
      </c>
      <c r="B566" s="23">
        <v>1930</v>
      </c>
      <c r="C566" s="32" t="s">
        <v>43</v>
      </c>
      <c r="D566" s="25">
        <f t="shared" si="166"/>
        <v>145774.58000000002</v>
      </c>
      <c r="E566" s="25">
        <f>'[1]App.2-BA1_Fix Asset Cont.CGAAP'!E566</f>
        <v>30000</v>
      </c>
      <c r="F566" s="25">
        <f>'[1]App.2-BA1_Fix Asset Cont.CGAAP'!F566</f>
        <v>0</v>
      </c>
      <c r="G566" s="26">
        <f t="shared" si="163"/>
        <v>175774.58000000002</v>
      </c>
      <c r="H566" s="27"/>
      <c r="I566" s="28">
        <f t="shared" si="167"/>
        <v>-50224.536807017539</v>
      </c>
      <c r="J566" s="25">
        <f>'[1]App.2-BA1_Fix Asset Cont.CGAAP'!J566</f>
        <v>-14029.555403508772</v>
      </c>
      <c r="K566" s="25">
        <f>'[1]App.2-BA1_Fix Asset Cont.CGAAP'!K566</f>
        <v>0</v>
      </c>
      <c r="L566" s="26">
        <f t="shared" si="164"/>
        <v>-64254.092210526309</v>
      </c>
      <c r="M566" s="29">
        <f t="shared" si="165"/>
        <v>111520.4877894737</v>
      </c>
    </row>
    <row r="567" spans="1:13" ht="15">
      <c r="A567" s="23">
        <v>8</v>
      </c>
      <c r="B567" s="23">
        <v>1935</v>
      </c>
      <c r="C567" s="32" t="s">
        <v>44</v>
      </c>
      <c r="D567" s="25">
        <f t="shared" si="166"/>
        <v>36199.29</v>
      </c>
      <c r="E567" s="25">
        <f>'[1]App.2-BA1_Fix Asset Cont.CGAAP'!E567</f>
        <v>0</v>
      </c>
      <c r="F567" s="25">
        <f>'[1]App.2-BA1_Fix Asset Cont.CGAAP'!F567</f>
        <v>0</v>
      </c>
      <c r="G567" s="26">
        <f t="shared" si="163"/>
        <v>36199.29</v>
      </c>
      <c r="H567" s="27"/>
      <c r="I567" s="28">
        <f t="shared" si="167"/>
        <v>-36199.29</v>
      </c>
      <c r="J567" s="25">
        <f>'[1]App.2-BA1_Fix Asset Cont.CGAAP'!J567</f>
        <v>0</v>
      </c>
      <c r="K567" s="25">
        <f>'[1]App.2-BA1_Fix Asset Cont.CGAAP'!K567</f>
        <v>0</v>
      </c>
      <c r="L567" s="26">
        <f t="shared" si="164"/>
        <v>-36199.29</v>
      </c>
      <c r="M567" s="29">
        <f t="shared" si="165"/>
        <v>0</v>
      </c>
    </row>
    <row r="568" spans="1:13" ht="15">
      <c r="A568" s="23">
        <v>8</v>
      </c>
      <c r="B568" s="23">
        <v>1940</v>
      </c>
      <c r="C568" s="32" t="s">
        <v>45</v>
      </c>
      <c r="D568" s="25">
        <f t="shared" si="166"/>
        <v>856577.82000000007</v>
      </c>
      <c r="E568" s="25">
        <f>'[1]App.2-BA1_Fix Asset Cont.CGAAP'!E568</f>
        <v>30000</v>
      </c>
      <c r="F568" s="25">
        <f>'[1]App.2-BA1_Fix Asset Cont.CGAAP'!F568</f>
        <v>0</v>
      </c>
      <c r="G568" s="26">
        <f t="shared" si="163"/>
        <v>886577.82000000007</v>
      </c>
      <c r="H568" s="27"/>
      <c r="I568" s="28">
        <f t="shared" si="167"/>
        <v>-724031.73297058826</v>
      </c>
      <c r="J568" s="25">
        <f>'[1]App.2-BA1_Fix Asset Cont.CGAAP'!J568</f>
        <v>-28838.714235294119</v>
      </c>
      <c r="K568" s="25">
        <f>'[1]App.2-BA1_Fix Asset Cont.CGAAP'!K568</f>
        <v>0</v>
      </c>
      <c r="L568" s="26">
        <f t="shared" si="164"/>
        <v>-752870.4472058824</v>
      </c>
      <c r="M568" s="29">
        <f t="shared" si="165"/>
        <v>133707.37279411766</v>
      </c>
    </row>
    <row r="569" spans="1:13" ht="15">
      <c r="A569" s="23">
        <v>8</v>
      </c>
      <c r="B569" s="23">
        <v>1945</v>
      </c>
      <c r="C569" s="32" t="s">
        <v>46</v>
      </c>
      <c r="D569" s="25">
        <f t="shared" si="166"/>
        <v>39169.78</v>
      </c>
      <c r="E569" s="25">
        <f>'[1]App.2-BA1_Fix Asset Cont.CGAAP'!E569</f>
        <v>0</v>
      </c>
      <c r="F569" s="25">
        <f>'[1]App.2-BA1_Fix Asset Cont.CGAAP'!F569</f>
        <v>0</v>
      </c>
      <c r="G569" s="26">
        <f t="shared" si="163"/>
        <v>39169.78</v>
      </c>
      <c r="H569" s="27"/>
      <c r="I569" s="28">
        <f t="shared" si="167"/>
        <v>-32730.469999999998</v>
      </c>
      <c r="J569" s="25">
        <f>'[1]App.2-BA1_Fix Asset Cont.CGAAP'!J569</f>
        <v>-3219.6549999999997</v>
      </c>
      <c r="K569" s="25">
        <f>'[1]App.2-BA1_Fix Asset Cont.CGAAP'!K569</f>
        <v>0</v>
      </c>
      <c r="L569" s="26">
        <f t="shared" si="164"/>
        <v>-35950.125</v>
      </c>
      <c r="M569" s="29">
        <f t="shared" si="165"/>
        <v>3219.6549999999988</v>
      </c>
    </row>
    <row r="570" spans="1:13" ht="15">
      <c r="A570" s="23">
        <v>8</v>
      </c>
      <c r="B570" s="23">
        <v>1950</v>
      </c>
      <c r="C570" s="32" t="s">
        <v>47</v>
      </c>
      <c r="D570" s="25">
        <f t="shared" si="166"/>
        <v>0</v>
      </c>
      <c r="E570" s="25">
        <f>'[1]App.2-BA1_Fix Asset Cont.CGAAP'!E570</f>
        <v>0</v>
      </c>
      <c r="F570" s="25">
        <f>'[1]App.2-BA1_Fix Asset Cont.CGAAP'!F570</f>
        <v>0</v>
      </c>
      <c r="G570" s="26">
        <f t="shared" si="163"/>
        <v>0</v>
      </c>
      <c r="H570" s="27"/>
      <c r="I570" s="28">
        <f t="shared" si="167"/>
        <v>0</v>
      </c>
      <c r="J570" s="25">
        <f>'[1]App.2-BA1_Fix Asset Cont.CGAAP'!J570</f>
        <v>0</v>
      </c>
      <c r="K570" s="25">
        <f>'[1]App.2-BA1_Fix Asset Cont.CGAAP'!K570</f>
        <v>0</v>
      </c>
      <c r="L570" s="26">
        <f t="shared" si="164"/>
        <v>0</v>
      </c>
      <c r="M570" s="29">
        <f t="shared" si="165"/>
        <v>0</v>
      </c>
    </row>
    <row r="571" spans="1:13" ht="15">
      <c r="A571" s="23">
        <v>8</v>
      </c>
      <c r="B571" s="23">
        <v>1955</v>
      </c>
      <c r="C571" s="32" t="s">
        <v>48</v>
      </c>
      <c r="D571" s="25">
        <f t="shared" si="166"/>
        <v>106527.86</v>
      </c>
      <c r="E571" s="25">
        <f>'[1]App.2-BA1_Fix Asset Cont.CGAAP'!E571</f>
        <v>0</v>
      </c>
      <c r="F571" s="25">
        <f>'[1]App.2-BA1_Fix Asset Cont.CGAAP'!F571</f>
        <v>0</v>
      </c>
      <c r="G571" s="26">
        <f t="shared" si="163"/>
        <v>106527.86</v>
      </c>
      <c r="H571" s="27"/>
      <c r="I571" s="28">
        <f t="shared" si="167"/>
        <v>-106455.46</v>
      </c>
      <c r="J571" s="25">
        <f>'[1]App.2-BA1_Fix Asset Cont.CGAAP'!J571</f>
        <v>-36.199999999999989</v>
      </c>
      <c r="K571" s="25">
        <f>'[1]App.2-BA1_Fix Asset Cont.CGAAP'!K571</f>
        <v>0</v>
      </c>
      <c r="L571" s="26">
        <f t="shared" si="164"/>
        <v>-106491.66</v>
      </c>
      <c r="M571" s="29">
        <f t="shared" si="165"/>
        <v>36.19999999999709</v>
      </c>
    </row>
    <row r="572" spans="1:13" ht="15">
      <c r="A572" s="35">
        <v>8</v>
      </c>
      <c r="B572" s="35">
        <v>1955</v>
      </c>
      <c r="C572" s="36" t="s">
        <v>49</v>
      </c>
      <c r="D572" s="25">
        <f t="shared" si="166"/>
        <v>0</v>
      </c>
      <c r="E572" s="25">
        <f>'[1]App.2-BA1_Fix Asset Cont.CGAAP'!E572</f>
        <v>0</v>
      </c>
      <c r="F572" s="25">
        <f>'[1]App.2-BA1_Fix Asset Cont.CGAAP'!F572</f>
        <v>0</v>
      </c>
      <c r="G572" s="26">
        <f t="shared" si="163"/>
        <v>0</v>
      </c>
      <c r="H572" s="27"/>
      <c r="I572" s="28">
        <f t="shared" si="167"/>
        <v>0</v>
      </c>
      <c r="J572" s="25">
        <f>'[1]App.2-BA1_Fix Asset Cont.CGAAP'!J572</f>
        <v>0</v>
      </c>
      <c r="K572" s="25">
        <f>'[1]App.2-BA1_Fix Asset Cont.CGAAP'!K572</f>
        <v>0</v>
      </c>
      <c r="L572" s="26">
        <f t="shared" si="164"/>
        <v>0</v>
      </c>
      <c r="M572" s="29">
        <f t="shared" si="165"/>
        <v>0</v>
      </c>
    </row>
    <row r="573" spans="1:13" ht="15">
      <c r="A573" s="33">
        <v>8</v>
      </c>
      <c r="B573" s="33">
        <v>1960</v>
      </c>
      <c r="C573" s="24" t="s">
        <v>50</v>
      </c>
      <c r="D573" s="25">
        <f t="shared" si="166"/>
        <v>7842.42</v>
      </c>
      <c r="E573" s="25">
        <f>'[1]App.2-BA1_Fix Asset Cont.CGAAP'!E573</f>
        <v>0</v>
      </c>
      <c r="F573" s="25">
        <f>'[1]App.2-BA1_Fix Asset Cont.CGAAP'!F573</f>
        <v>0</v>
      </c>
      <c r="G573" s="26">
        <f t="shared" si="163"/>
        <v>7842.42</v>
      </c>
      <c r="H573" s="27"/>
      <c r="I573" s="28">
        <f t="shared" si="167"/>
        <v>-5489.6999999999989</v>
      </c>
      <c r="J573" s="25">
        <f>'[1]App.2-BA1_Fix Asset Cont.CGAAP'!J573</f>
        <v>-784.23999999999978</v>
      </c>
      <c r="K573" s="25">
        <f>'[1]App.2-BA1_Fix Asset Cont.CGAAP'!K573</f>
        <v>0</v>
      </c>
      <c r="L573" s="26">
        <f t="shared" si="164"/>
        <v>-6273.9399999999987</v>
      </c>
      <c r="M573" s="29">
        <f t="shared" si="165"/>
        <v>1568.4800000000014</v>
      </c>
    </row>
    <row r="574" spans="1:13" ht="25.5">
      <c r="A574" s="1">
        <v>47</v>
      </c>
      <c r="B574" s="33">
        <v>1970</v>
      </c>
      <c r="C574" s="32" t="s">
        <v>51</v>
      </c>
      <c r="D574" s="25">
        <f t="shared" si="166"/>
        <v>245119.26</v>
      </c>
      <c r="E574" s="25">
        <f>'[1]App.2-BA1_Fix Asset Cont.CGAAP'!E574</f>
        <v>0</v>
      </c>
      <c r="F574" s="25">
        <f>'[1]App.2-BA1_Fix Asset Cont.CGAAP'!F574</f>
        <v>0</v>
      </c>
      <c r="G574" s="26">
        <f t="shared" si="163"/>
        <v>245119.26</v>
      </c>
      <c r="H574" s="27"/>
      <c r="I574" s="28">
        <f t="shared" si="167"/>
        <v>-226067.70500000002</v>
      </c>
      <c r="J574" s="25">
        <f>'[1]App.2-BA1_Fix Asset Cont.CGAAP'!J574</f>
        <v>-14808.0825</v>
      </c>
      <c r="K574" s="25">
        <f>'[1]App.2-BA1_Fix Asset Cont.CGAAP'!K574</f>
        <v>0</v>
      </c>
      <c r="L574" s="26">
        <f t="shared" si="164"/>
        <v>-240875.78750000001</v>
      </c>
      <c r="M574" s="29">
        <f t="shared" si="165"/>
        <v>4243.4725000000035</v>
      </c>
    </row>
    <row r="575" spans="1:13" ht="25.5">
      <c r="A575" s="23">
        <v>47</v>
      </c>
      <c r="B575" s="23">
        <v>1975</v>
      </c>
      <c r="C575" s="32" t="s">
        <v>52</v>
      </c>
      <c r="D575" s="25">
        <f t="shared" si="166"/>
        <v>0</v>
      </c>
      <c r="E575" s="25">
        <f>'[1]App.2-BA1_Fix Asset Cont.CGAAP'!E575</f>
        <v>0</v>
      </c>
      <c r="F575" s="25">
        <f>'[1]App.2-BA1_Fix Asset Cont.CGAAP'!F575</f>
        <v>0</v>
      </c>
      <c r="G575" s="26">
        <f t="shared" si="163"/>
        <v>0</v>
      </c>
      <c r="H575" s="27"/>
      <c r="I575" s="28">
        <f t="shared" si="167"/>
        <v>0</v>
      </c>
      <c r="J575" s="25">
        <f>'[1]App.2-BA1_Fix Asset Cont.CGAAP'!J575</f>
        <v>0</v>
      </c>
      <c r="K575" s="25">
        <f>'[1]App.2-BA1_Fix Asset Cont.CGAAP'!K575</f>
        <v>0</v>
      </c>
      <c r="L575" s="26">
        <f t="shared" si="164"/>
        <v>0</v>
      </c>
      <c r="M575" s="29">
        <f t="shared" si="165"/>
        <v>0</v>
      </c>
    </row>
    <row r="576" spans="1:13" ht="15">
      <c r="A576" s="23">
        <v>47</v>
      </c>
      <c r="B576" s="23">
        <v>1980</v>
      </c>
      <c r="C576" s="32" t="s">
        <v>53</v>
      </c>
      <c r="D576" s="25">
        <f t="shared" si="166"/>
        <v>427350.97000000003</v>
      </c>
      <c r="E576" s="25">
        <f>'[1]App.2-BA1_Fix Asset Cont.CGAAP'!E576</f>
        <v>50000</v>
      </c>
      <c r="F576" s="25">
        <f>'[1]App.2-BA1_Fix Asset Cont.CGAAP'!F576</f>
        <v>0</v>
      </c>
      <c r="G576" s="26">
        <f t="shared" si="163"/>
        <v>477350.97000000003</v>
      </c>
      <c r="H576" s="27"/>
      <c r="I576" s="28">
        <f t="shared" si="167"/>
        <v>-274401.07931883371</v>
      </c>
      <c r="J576" s="25">
        <f>'[1]App.2-BA1_Fix Asset Cont.CGAAP'!J576</f>
        <v>-15150.805659416827</v>
      </c>
      <c r="K576" s="25">
        <f>'[1]App.2-BA1_Fix Asset Cont.CGAAP'!K576</f>
        <v>0</v>
      </c>
      <c r="L576" s="26">
        <f t="shared" si="164"/>
        <v>-289551.88497825054</v>
      </c>
      <c r="M576" s="29">
        <f t="shared" si="165"/>
        <v>187799.08502174949</v>
      </c>
    </row>
    <row r="577" spans="1:13" ht="15">
      <c r="A577" s="23">
        <v>47</v>
      </c>
      <c r="B577" s="23">
        <v>1985</v>
      </c>
      <c r="C577" s="32" t="s">
        <v>54</v>
      </c>
      <c r="D577" s="25">
        <f t="shared" si="166"/>
        <v>0</v>
      </c>
      <c r="E577" s="25">
        <f>'[1]App.2-BA1_Fix Asset Cont.CGAAP'!E577</f>
        <v>0</v>
      </c>
      <c r="F577" s="25">
        <f>'[1]App.2-BA1_Fix Asset Cont.CGAAP'!F577</f>
        <v>0</v>
      </c>
      <c r="G577" s="26">
        <f t="shared" si="163"/>
        <v>0</v>
      </c>
      <c r="H577" s="27"/>
      <c r="I577" s="28">
        <f t="shared" si="167"/>
        <v>0</v>
      </c>
      <c r="J577" s="25">
        <f>'[1]App.2-BA1_Fix Asset Cont.CGAAP'!J577</f>
        <v>0</v>
      </c>
      <c r="K577" s="25">
        <f>'[1]App.2-BA1_Fix Asset Cont.CGAAP'!K577</f>
        <v>0</v>
      </c>
      <c r="L577" s="26">
        <f t="shared" si="164"/>
        <v>0</v>
      </c>
      <c r="M577" s="29">
        <f t="shared" si="165"/>
        <v>0</v>
      </c>
    </row>
    <row r="578" spans="1:13" ht="15">
      <c r="A578" s="1">
        <v>47</v>
      </c>
      <c r="B578" s="23">
        <v>1990</v>
      </c>
      <c r="C578" s="37" t="s">
        <v>55</v>
      </c>
      <c r="D578" s="25">
        <f t="shared" si="166"/>
        <v>0</v>
      </c>
      <c r="E578" s="25">
        <f>'[1]App.2-BA1_Fix Asset Cont.CGAAP'!E578</f>
        <v>0</v>
      </c>
      <c r="F578" s="25">
        <f>'[1]App.2-BA1_Fix Asset Cont.CGAAP'!F578</f>
        <v>0</v>
      </c>
      <c r="G578" s="26">
        <f t="shared" si="163"/>
        <v>0</v>
      </c>
      <c r="H578" s="27"/>
      <c r="I578" s="28">
        <f t="shared" si="167"/>
        <v>0</v>
      </c>
      <c r="J578" s="25">
        <f>'[1]App.2-BA1_Fix Asset Cont.CGAAP'!J578</f>
        <v>0</v>
      </c>
      <c r="K578" s="25">
        <f>'[1]App.2-BA1_Fix Asset Cont.CGAAP'!K578</f>
        <v>0</v>
      </c>
      <c r="L578" s="26">
        <f t="shared" si="164"/>
        <v>0</v>
      </c>
      <c r="M578" s="29">
        <f t="shared" si="165"/>
        <v>0</v>
      </c>
    </row>
    <row r="579" spans="1:13" ht="15">
      <c r="A579" s="23">
        <v>47</v>
      </c>
      <c r="B579" s="23">
        <v>1995</v>
      </c>
      <c r="C579" s="32" t="s">
        <v>56</v>
      </c>
      <c r="D579" s="25">
        <f t="shared" si="166"/>
        <v>-5046472.7300000004</v>
      </c>
      <c r="E579" s="25">
        <f>'[1]App.2-BA1_Fix Asset Cont.CGAAP'!E579</f>
        <v>-150000</v>
      </c>
      <c r="F579" s="25">
        <f>'[1]App.2-BA1_Fix Asset Cont.CGAAP'!F579</f>
        <v>0</v>
      </c>
      <c r="G579" s="26">
        <f t="shared" si="163"/>
        <v>-5196472.7300000004</v>
      </c>
      <c r="H579" s="27"/>
      <c r="I579" s="28">
        <f t="shared" si="167"/>
        <v>1498016.5081605923</v>
      </c>
      <c r="J579" s="25">
        <f>'[1]App.2-BA1_Fix Asset Cont.CGAAP'!J579</f>
        <v>104631.75444530572</v>
      </c>
      <c r="K579" s="25">
        <f>'[1]App.2-BA1_Fix Asset Cont.CGAAP'!K579</f>
        <v>0</v>
      </c>
      <c r="L579" s="26">
        <f t="shared" si="164"/>
        <v>1602648.2626058981</v>
      </c>
      <c r="M579" s="29">
        <f t="shared" si="165"/>
        <v>-3593824.4673941024</v>
      </c>
    </row>
    <row r="580" spans="1:13" ht="15">
      <c r="A580" s="38"/>
      <c r="B580" s="38">
        <v>2075</v>
      </c>
      <c r="C580" s="39" t="s">
        <v>175</v>
      </c>
      <c r="D580" s="25">
        <f t="shared" ref="D580:D585" si="168">G496</f>
        <v>294688.49</v>
      </c>
      <c r="E580" s="25">
        <f>'[1]App.2-BA1_Fix Asset Cont.CGAAP'!E580</f>
        <v>0</v>
      </c>
      <c r="F580" s="25">
        <f>'[1]App.2-BA1_Fix Asset Cont.CGAAP'!F580</f>
        <v>0</v>
      </c>
      <c r="G580" s="26">
        <f t="shared" si="163"/>
        <v>294688.49</v>
      </c>
      <c r="H580" s="27"/>
      <c r="I580" s="28">
        <f t="shared" ref="I580:I582" si="169">L496</f>
        <v>-51827.340471042466</v>
      </c>
      <c r="J580" s="25">
        <f>'[1]App.2-BA1_Fix Asset Cont.CGAAP'!J580</f>
        <v>-14862.85523552123</v>
      </c>
      <c r="K580" s="25">
        <f>'[1]App.2-BA1_Fix Asset Cont.CGAAP'!K580</f>
        <v>0</v>
      </c>
      <c r="L580" s="26">
        <f t="shared" ref="L580:L582" si="170">I580+J580+K580</f>
        <v>-66690.195706563696</v>
      </c>
      <c r="M580" s="29">
        <f t="shared" ref="M580:M582" si="171">G580+L580</f>
        <v>227998.29429343628</v>
      </c>
    </row>
    <row r="581" spans="1:13" ht="15">
      <c r="A581" s="38"/>
      <c r="B581" s="38">
        <v>2055</v>
      </c>
      <c r="C581" s="39" t="s">
        <v>176</v>
      </c>
      <c r="D581" s="25">
        <f t="shared" si="168"/>
        <v>0</v>
      </c>
      <c r="E581" s="25">
        <f>'[1]App.2-BA1_Fix Asset Cont.CGAAP'!E581</f>
        <v>0</v>
      </c>
      <c r="F581" s="25">
        <f>'[1]App.2-BA1_Fix Asset Cont.CGAAP'!F581</f>
        <v>0</v>
      </c>
      <c r="G581" s="26"/>
      <c r="H581" s="27"/>
      <c r="I581" s="28">
        <f t="shared" si="169"/>
        <v>0</v>
      </c>
      <c r="J581" s="25">
        <f>'[1]App.2-BA1_Fix Asset Cont.CGAAP'!J581</f>
        <v>0</v>
      </c>
      <c r="K581" s="25">
        <f>'[1]App.2-BA1_Fix Asset Cont.CGAAP'!K581</f>
        <v>0</v>
      </c>
      <c r="L581" s="26">
        <f t="shared" si="170"/>
        <v>0</v>
      </c>
      <c r="M581" s="29">
        <f t="shared" si="171"/>
        <v>0</v>
      </c>
    </row>
    <row r="582" spans="1:13" ht="15">
      <c r="A582" s="38"/>
      <c r="B582" s="38">
        <v>1609</v>
      </c>
      <c r="C582" s="39" t="s">
        <v>177</v>
      </c>
      <c r="D582" s="25">
        <f t="shared" si="168"/>
        <v>1710026</v>
      </c>
      <c r="E582" s="25">
        <f>'[1]App.2-BA1_Fix Asset Cont.CGAAP'!E582</f>
        <v>436468</v>
      </c>
      <c r="F582" s="25">
        <f>'[1]App.2-BA1_Fix Asset Cont.CGAAP'!F582</f>
        <v>0</v>
      </c>
      <c r="G582" s="26">
        <f t="shared" si="163"/>
        <v>2146494</v>
      </c>
      <c r="H582" s="27"/>
      <c r="I582" s="28">
        <f t="shared" si="169"/>
        <v>-77611.737037037034</v>
      </c>
      <c r="J582" s="25">
        <f>'[1]App.2-BA1_Fix Asset Cont.CGAAP'!J582</f>
        <v>-95706.244444444455</v>
      </c>
      <c r="K582" s="25">
        <f>'[1]App.2-BA1_Fix Asset Cont.CGAAP'!K582</f>
        <v>0</v>
      </c>
      <c r="L582" s="26">
        <f t="shared" si="170"/>
        <v>-173317.98148148149</v>
      </c>
      <c r="M582" s="29">
        <f t="shared" si="171"/>
        <v>1973176.0185185184</v>
      </c>
    </row>
    <row r="583" spans="1:13">
      <c r="A583" s="38"/>
      <c r="B583" s="38"/>
      <c r="C583" s="41" t="s">
        <v>58</v>
      </c>
      <c r="D583" s="42">
        <f>SUM(D521:D582)</f>
        <v>93119895.680000007</v>
      </c>
      <c r="E583" s="42">
        <f t="shared" ref="E583:G583" si="172">SUM(E521:E582)</f>
        <v>17783281.120000001</v>
      </c>
      <c r="F583" s="42">
        <f t="shared" si="172"/>
        <v>0</v>
      </c>
      <c r="G583" s="42">
        <f t="shared" si="172"/>
        <v>110903176.8</v>
      </c>
      <c r="H583" s="42"/>
      <c r="I583" s="42">
        <f>SUM(I521:I582)</f>
        <v>-53935520.72097078</v>
      </c>
      <c r="J583" s="42">
        <f t="shared" ref="J583:M583" si="173">SUM(J521:J582)</f>
        <v>-2694150.2489848058</v>
      </c>
      <c r="K583" s="42">
        <f t="shared" si="173"/>
        <v>0</v>
      </c>
      <c r="L583" s="42">
        <f t="shared" si="173"/>
        <v>-56629670.969955571</v>
      </c>
      <c r="M583" s="42">
        <f t="shared" si="173"/>
        <v>54273505.830044411</v>
      </c>
    </row>
    <row r="584" spans="1:13" ht="37.5">
      <c r="A584" s="38"/>
      <c r="B584" s="38"/>
      <c r="C584" s="43" t="s">
        <v>59</v>
      </c>
      <c r="D584" s="25">
        <f t="shared" si="168"/>
        <v>0</v>
      </c>
      <c r="E584" s="40"/>
      <c r="F584" s="40"/>
      <c r="G584" s="26">
        <f t="shared" ref="G584:G585" si="174">D584+E584+F584</f>
        <v>0</v>
      </c>
      <c r="I584" s="28">
        <f>L500</f>
        <v>0</v>
      </c>
      <c r="J584" s="40"/>
      <c r="K584" s="40"/>
      <c r="L584" s="26">
        <f t="shared" ref="L584:L585" si="175">I584+J584+K584</f>
        <v>0</v>
      </c>
      <c r="M584" s="29">
        <f t="shared" ref="M584:M585" si="176">G584+L584</f>
        <v>0</v>
      </c>
    </row>
    <row r="585" spans="1:13" ht="25.5">
      <c r="A585" s="38"/>
      <c r="B585" s="38"/>
      <c r="C585" s="44" t="s">
        <v>60</v>
      </c>
      <c r="D585" s="25">
        <f t="shared" si="168"/>
        <v>-294688.47000000067</v>
      </c>
      <c r="E585" s="142">
        <f>-E580</f>
        <v>0</v>
      </c>
      <c r="F585" s="40"/>
      <c r="G585" s="26">
        <f t="shared" si="174"/>
        <v>-294688.47000000067</v>
      </c>
      <c r="I585" s="28">
        <f>L501</f>
        <v>51827.340471042466</v>
      </c>
      <c r="J585" s="142">
        <f>-J580</f>
        <v>14862.85523552123</v>
      </c>
      <c r="K585" s="40"/>
      <c r="L585" s="26">
        <f t="shared" si="175"/>
        <v>66690.195706563696</v>
      </c>
      <c r="M585" s="29">
        <f t="shared" si="176"/>
        <v>-227998.27429343696</v>
      </c>
    </row>
    <row r="586" spans="1:13">
      <c r="A586" s="38"/>
      <c r="B586" s="38"/>
      <c r="C586" s="41" t="s">
        <v>61</v>
      </c>
      <c r="D586" s="42">
        <f>SUM(D583:D585)</f>
        <v>92825207.210000008</v>
      </c>
      <c r="E586" s="42">
        <f t="shared" ref="E586:G586" si="177">SUM(E583:E585)</f>
        <v>17783281.120000001</v>
      </c>
      <c r="F586" s="42">
        <f t="shared" si="177"/>
        <v>0</v>
      </c>
      <c r="G586" s="42">
        <f t="shared" si="177"/>
        <v>110608488.33</v>
      </c>
      <c r="H586" s="42"/>
      <c r="I586" s="42">
        <f t="shared" ref="I586:M586" si="178">SUM(I583:I585)</f>
        <v>-53883693.380499735</v>
      </c>
      <c r="J586" s="42">
        <f t="shared" si="178"/>
        <v>-2679287.3937492846</v>
      </c>
      <c r="K586" s="42">
        <f t="shared" si="178"/>
        <v>0</v>
      </c>
      <c r="L586" s="42">
        <f t="shared" si="178"/>
        <v>-56562980.77424901</v>
      </c>
      <c r="M586" s="42">
        <f t="shared" si="178"/>
        <v>54045507.555750974</v>
      </c>
    </row>
    <row r="588" spans="1:13">
      <c r="I588" s="45" t="s">
        <v>62</v>
      </c>
      <c r="J588" s="46"/>
    </row>
    <row r="589" spans="1:13" ht="15">
      <c r="A589" s="38">
        <v>10</v>
      </c>
      <c r="B589" s="38"/>
      <c r="C589" s="39" t="s">
        <v>63</v>
      </c>
      <c r="I589" s="46" t="s">
        <v>63</v>
      </c>
      <c r="J589" s="46"/>
      <c r="K589" s="47"/>
    </row>
    <row r="590" spans="1:13" ht="15">
      <c r="A590" s="38">
        <v>8</v>
      </c>
      <c r="B590" s="38"/>
      <c r="C590" s="39" t="s">
        <v>44</v>
      </c>
      <c r="I590" s="46" t="s">
        <v>44</v>
      </c>
      <c r="J590" s="46"/>
      <c r="K590" s="48"/>
    </row>
    <row r="591" spans="1:13" ht="15">
      <c r="I591" s="49" t="s">
        <v>64</v>
      </c>
      <c r="K591" s="50">
        <f>J586-K589-K590</f>
        <v>-2679287.3937492846</v>
      </c>
    </row>
    <row r="597" spans="1:13" s="55" customFormat="1" ht="15.75">
      <c r="A597" s="212" t="s">
        <v>6</v>
      </c>
      <c r="B597" s="212"/>
      <c r="C597" s="212"/>
      <c r="D597" s="212"/>
      <c r="E597" s="212"/>
      <c r="F597" s="212"/>
      <c r="G597" s="212"/>
      <c r="H597" s="212"/>
      <c r="I597" s="212"/>
      <c r="J597" s="212"/>
      <c r="K597" s="212"/>
      <c r="L597" s="212"/>
      <c r="M597" s="212"/>
    </row>
    <row r="598" spans="1:13" s="55" customFormat="1" ht="15.75">
      <c r="A598" s="212" t="s">
        <v>166</v>
      </c>
      <c r="B598" s="212"/>
      <c r="C598" s="212"/>
      <c r="D598" s="212"/>
      <c r="E598" s="212"/>
      <c r="F598" s="212"/>
      <c r="G598" s="212"/>
      <c r="H598" s="212"/>
      <c r="I598" s="212"/>
      <c r="J598" s="212"/>
      <c r="K598" s="212"/>
      <c r="L598" s="212"/>
      <c r="M598" s="212"/>
    </row>
    <row r="599" spans="1:13" ht="3" customHeight="1"/>
    <row r="600" spans="1:13" ht="13.5" customHeight="1">
      <c r="C600" s="9"/>
      <c r="E600" s="10" t="s">
        <v>8</v>
      </c>
      <c r="F600" s="11">
        <v>2015</v>
      </c>
      <c r="G600" s="12"/>
    </row>
    <row r="601" spans="1:13" ht="3" customHeight="1"/>
    <row r="602" spans="1:13">
      <c r="D602" s="213" t="s">
        <v>9</v>
      </c>
      <c r="E602" s="214"/>
      <c r="F602" s="214"/>
      <c r="G602" s="215"/>
      <c r="I602" s="13"/>
      <c r="J602" s="14" t="s">
        <v>10</v>
      </c>
      <c r="K602" s="14"/>
      <c r="L602" s="15"/>
      <c r="M602" s="3"/>
    </row>
    <row r="603" spans="1:13" ht="25.5">
      <c r="A603" s="16" t="s">
        <v>11</v>
      </c>
      <c r="B603" s="17" t="s">
        <v>12</v>
      </c>
      <c r="C603" s="18" t="s">
        <v>13</v>
      </c>
      <c r="D603" s="16" t="s">
        <v>14</v>
      </c>
      <c r="E603" s="17" t="s">
        <v>15</v>
      </c>
      <c r="F603" s="17" t="s">
        <v>16</v>
      </c>
      <c r="G603" s="16" t="s">
        <v>17</v>
      </c>
      <c r="H603" s="19"/>
      <c r="I603" s="20" t="s">
        <v>14</v>
      </c>
      <c r="J603" s="21" t="s">
        <v>15</v>
      </c>
      <c r="K603" s="21" t="s">
        <v>16</v>
      </c>
      <c r="L603" s="22" t="s">
        <v>17</v>
      </c>
      <c r="M603" s="16" t="s">
        <v>18</v>
      </c>
    </row>
    <row r="604" spans="1:13" ht="25.5">
      <c r="A604" s="23">
        <v>12</v>
      </c>
      <c r="B604" s="23">
        <v>1611</v>
      </c>
      <c r="C604" s="24" t="s">
        <v>19</v>
      </c>
      <c r="D604" s="25">
        <f t="shared" ref="D604:E623" si="179">D521</f>
        <v>1067779.0699999998</v>
      </c>
      <c r="E604" s="25">
        <f t="shared" si="179"/>
        <v>215000</v>
      </c>
      <c r="F604" s="25">
        <f>'[1]App.2-BA1_Fix Asset Cont.CGAAP'!F604</f>
        <v>-270770.26000000007</v>
      </c>
      <c r="G604" s="26">
        <f>D604+E604+F604</f>
        <v>1012008.8099999998</v>
      </c>
      <c r="H604" s="27"/>
      <c r="I604" s="28">
        <f t="shared" ref="I604:I635" si="180">I521</f>
        <v>-722908.02814285713</v>
      </c>
      <c r="J604" s="25">
        <f>'[1]App.2-BA1_Fix Asset Cont.CGAAP'!J604</f>
        <v>-124901.35557142858</v>
      </c>
      <c r="K604" s="25">
        <f>'[1]App.2-BA1_Fix Asset Cont.CGAAP'!K604</f>
        <v>270770.26000000007</v>
      </c>
      <c r="L604" s="26">
        <f>I604+J604+K604</f>
        <v>-577039.12371428567</v>
      </c>
      <c r="M604" s="29">
        <f>G604+L604</f>
        <v>434969.68628571415</v>
      </c>
    </row>
    <row r="605" spans="1:13" ht="25.5">
      <c r="A605" s="23" t="s">
        <v>20</v>
      </c>
      <c r="B605" s="23">
        <v>1612</v>
      </c>
      <c r="C605" s="24" t="s">
        <v>21</v>
      </c>
      <c r="D605" s="25">
        <f t="shared" si="179"/>
        <v>0</v>
      </c>
      <c r="E605" s="25">
        <f t="shared" si="179"/>
        <v>0</v>
      </c>
      <c r="F605" s="25">
        <f>'[1]App.2-BA1_Fix Asset Cont.CGAAP'!F605</f>
        <v>0</v>
      </c>
      <c r="G605" s="26">
        <f t="shared" ref="G605:G665" si="181">D605+E605+F605</f>
        <v>0</v>
      </c>
      <c r="H605" s="27"/>
      <c r="I605" s="28">
        <f t="shared" si="180"/>
        <v>0</v>
      </c>
      <c r="J605" s="25">
        <f>'[1]App.2-BA1_Fix Asset Cont.CGAAP'!J605</f>
        <v>0</v>
      </c>
      <c r="K605" s="25">
        <f>'[1]App.2-BA1_Fix Asset Cont.CGAAP'!K605</f>
        <v>0</v>
      </c>
      <c r="L605" s="26">
        <f t="shared" ref="L605:L659" si="182">I605+J605+K605</f>
        <v>0</v>
      </c>
      <c r="M605" s="29">
        <f t="shared" ref="M605:M659" si="183">G605+L605</f>
        <v>0</v>
      </c>
    </row>
    <row r="606" spans="1:13" ht="15">
      <c r="A606" s="30" t="s">
        <v>22</v>
      </c>
      <c r="B606" s="30">
        <v>1805</v>
      </c>
      <c r="C606" s="31" t="s">
        <v>23</v>
      </c>
      <c r="D606" s="25">
        <f t="shared" si="179"/>
        <v>338728.38000000012</v>
      </c>
      <c r="E606" s="25">
        <f t="shared" si="179"/>
        <v>913473.27</v>
      </c>
      <c r="F606" s="25">
        <f>'[1]App.2-BA1_Fix Asset Cont.CGAAP'!F606</f>
        <v>0</v>
      </c>
      <c r="G606" s="26">
        <f t="shared" si="181"/>
        <v>1252201.6500000001</v>
      </c>
      <c r="H606" s="27"/>
      <c r="I606" s="28">
        <f t="shared" si="180"/>
        <v>0</v>
      </c>
      <c r="J606" s="25">
        <f>'[1]App.2-BA1_Fix Asset Cont.CGAAP'!J606</f>
        <v>0</v>
      </c>
      <c r="K606" s="25">
        <f>'[1]App.2-BA1_Fix Asset Cont.CGAAP'!K606</f>
        <v>0</v>
      </c>
      <c r="L606" s="26">
        <f t="shared" si="182"/>
        <v>0</v>
      </c>
      <c r="M606" s="29">
        <f t="shared" si="183"/>
        <v>1252201.6500000001</v>
      </c>
    </row>
    <row r="607" spans="1:13" ht="15">
      <c r="A607" s="23">
        <v>47</v>
      </c>
      <c r="B607" s="23">
        <v>1808</v>
      </c>
      <c r="C607" s="32" t="s">
        <v>24</v>
      </c>
      <c r="D607" s="25">
        <f t="shared" si="179"/>
        <v>1598122.15</v>
      </c>
      <c r="E607" s="25">
        <f t="shared" si="179"/>
        <v>0</v>
      </c>
      <c r="F607" s="25">
        <f>'[1]App.2-BA1_Fix Asset Cont.CGAAP'!F607</f>
        <v>-200763.26444537117</v>
      </c>
      <c r="G607" s="26">
        <f t="shared" si="181"/>
        <v>1397358.8855546287</v>
      </c>
      <c r="H607" s="27"/>
      <c r="I607" s="28">
        <f t="shared" si="180"/>
        <v>-1076864.3387179486</v>
      </c>
      <c r="J607" s="25">
        <f>'[1]App.2-BA1_Fix Asset Cont.CGAAP'!J607</f>
        <v>-38156.064358974334</v>
      </c>
      <c r="K607" s="25">
        <f>'[1]App.2-BA1_Fix Asset Cont.CGAAP'!K607</f>
        <v>129923.46464838076</v>
      </c>
      <c r="L607" s="26">
        <f t="shared" si="182"/>
        <v>-985096.93842854223</v>
      </c>
      <c r="M607" s="29">
        <f t="shared" si="183"/>
        <v>412261.94712608645</v>
      </c>
    </row>
    <row r="608" spans="1:13" ht="15">
      <c r="A608" s="23">
        <v>47</v>
      </c>
      <c r="B608" s="23">
        <v>1808</v>
      </c>
      <c r="C608" s="32" t="s">
        <v>24</v>
      </c>
      <c r="D608" s="25">
        <f t="shared" si="179"/>
        <v>73993.399999999994</v>
      </c>
      <c r="E608" s="25">
        <f t="shared" si="179"/>
        <v>0</v>
      </c>
      <c r="F608" s="25">
        <f>'[1]App.2-BA1_Fix Asset Cont.CGAAP'!F608</f>
        <v>0</v>
      </c>
      <c r="G608" s="26">
        <f t="shared" si="181"/>
        <v>73993.399999999994</v>
      </c>
      <c r="H608" s="27"/>
      <c r="I608" s="28">
        <f t="shared" si="180"/>
        <v>-66873.469999999987</v>
      </c>
      <c r="J608" s="25">
        <f>'[1]App.2-BA1_Fix Asset Cont.CGAAP'!J608</f>
        <v>-3655.4999999999991</v>
      </c>
      <c r="K608" s="25">
        <f>'[1]App.2-BA1_Fix Asset Cont.CGAAP'!K608</f>
        <v>0</v>
      </c>
      <c r="L608" s="26">
        <f t="shared" si="182"/>
        <v>-70528.969999999987</v>
      </c>
      <c r="M608" s="29">
        <f t="shared" si="183"/>
        <v>3464.4300000000076</v>
      </c>
    </row>
    <row r="609" spans="1:13" ht="15">
      <c r="A609" s="23">
        <v>13</v>
      </c>
      <c r="B609" s="23">
        <v>1810</v>
      </c>
      <c r="C609" s="32" t="s">
        <v>25</v>
      </c>
      <c r="D609" s="25">
        <f t="shared" si="179"/>
        <v>0</v>
      </c>
      <c r="E609" s="25">
        <f t="shared" si="179"/>
        <v>0</v>
      </c>
      <c r="F609" s="25">
        <f>'[1]App.2-BA1_Fix Asset Cont.CGAAP'!F609</f>
        <v>0</v>
      </c>
      <c r="G609" s="26">
        <f t="shared" si="181"/>
        <v>0</v>
      </c>
      <c r="H609" s="27"/>
      <c r="I609" s="28">
        <f t="shared" si="180"/>
        <v>0</v>
      </c>
      <c r="J609" s="25">
        <f>'[1]App.2-BA1_Fix Asset Cont.CGAAP'!J609</f>
        <v>0</v>
      </c>
      <c r="K609" s="25">
        <f>'[1]App.2-BA1_Fix Asset Cont.CGAAP'!K609</f>
        <v>0</v>
      </c>
      <c r="L609" s="26">
        <f t="shared" si="182"/>
        <v>0</v>
      </c>
      <c r="M609" s="29">
        <f t="shared" si="183"/>
        <v>0</v>
      </c>
    </row>
    <row r="610" spans="1:13" ht="15">
      <c r="A610" s="23">
        <v>47</v>
      </c>
      <c r="B610" s="23">
        <v>1815</v>
      </c>
      <c r="C610" s="32" t="s">
        <v>26</v>
      </c>
      <c r="D610" s="25">
        <f t="shared" si="179"/>
        <v>0</v>
      </c>
      <c r="E610" s="25">
        <f t="shared" si="179"/>
        <v>13961839.850000001</v>
      </c>
      <c r="F610" s="25">
        <f>'[1]App.2-BA1_Fix Asset Cont.CGAAP'!F610</f>
        <v>0</v>
      </c>
      <c r="G610" s="26">
        <f t="shared" si="181"/>
        <v>13961839.850000001</v>
      </c>
      <c r="H610" s="27"/>
      <c r="I610" s="28">
        <f t="shared" si="180"/>
        <v>0</v>
      </c>
      <c r="J610" s="25">
        <f>'[1]App.2-BA1_Fix Asset Cont.CGAAP'!J610</f>
        <v>-667058.92705291603</v>
      </c>
      <c r="K610" s="25">
        <f>'[1]App.2-BA1_Fix Asset Cont.CGAAP'!K610</f>
        <v>0</v>
      </c>
      <c r="L610" s="26">
        <f t="shared" si="182"/>
        <v>-667058.92705291603</v>
      </c>
      <c r="M610" s="29">
        <f t="shared" si="183"/>
        <v>13294780.922947086</v>
      </c>
    </row>
    <row r="611" spans="1:13" ht="15">
      <c r="A611" s="23">
        <v>47</v>
      </c>
      <c r="B611" s="23">
        <v>1815</v>
      </c>
      <c r="C611" s="32" t="s">
        <v>26</v>
      </c>
      <c r="D611" s="25">
        <f t="shared" si="179"/>
        <v>0</v>
      </c>
      <c r="E611" s="25">
        <f t="shared" si="179"/>
        <v>0</v>
      </c>
      <c r="F611" s="25">
        <f>'[1]App.2-BA1_Fix Asset Cont.CGAAP'!F611</f>
        <v>0</v>
      </c>
      <c r="G611" s="26">
        <f t="shared" si="181"/>
        <v>0</v>
      </c>
      <c r="H611" s="27"/>
      <c r="I611" s="28">
        <f t="shared" si="180"/>
        <v>0</v>
      </c>
      <c r="J611" s="25">
        <f>'[1]App.2-BA1_Fix Asset Cont.CGAAP'!J611</f>
        <v>0</v>
      </c>
      <c r="K611" s="25">
        <f>'[1]App.2-BA1_Fix Asset Cont.CGAAP'!K611</f>
        <v>0</v>
      </c>
      <c r="L611" s="26">
        <f t="shared" si="182"/>
        <v>0</v>
      </c>
      <c r="M611" s="29">
        <f t="shared" si="183"/>
        <v>0</v>
      </c>
    </row>
    <row r="612" spans="1:13" ht="15">
      <c r="A612" s="23">
        <v>47</v>
      </c>
      <c r="B612" s="23">
        <v>1815</v>
      </c>
      <c r="C612" s="32" t="s">
        <v>26</v>
      </c>
      <c r="D612" s="25">
        <f t="shared" si="179"/>
        <v>0</v>
      </c>
      <c r="E612" s="25">
        <f t="shared" si="179"/>
        <v>0</v>
      </c>
      <c r="F612" s="25">
        <f>'[1]App.2-BA1_Fix Asset Cont.CGAAP'!F612</f>
        <v>0</v>
      </c>
      <c r="G612" s="26">
        <f t="shared" si="181"/>
        <v>0</v>
      </c>
      <c r="H612" s="27"/>
      <c r="I612" s="28">
        <f t="shared" si="180"/>
        <v>0</v>
      </c>
      <c r="J612" s="25">
        <f>'[1]App.2-BA1_Fix Asset Cont.CGAAP'!J612</f>
        <v>0</v>
      </c>
      <c r="K612" s="25">
        <f>'[1]App.2-BA1_Fix Asset Cont.CGAAP'!K612</f>
        <v>0</v>
      </c>
      <c r="L612" s="26">
        <f t="shared" si="182"/>
        <v>0</v>
      </c>
      <c r="M612" s="29">
        <f t="shared" si="183"/>
        <v>0</v>
      </c>
    </row>
    <row r="613" spans="1:13" ht="15">
      <c r="A613" s="23">
        <v>47</v>
      </c>
      <c r="B613" s="23">
        <v>1820</v>
      </c>
      <c r="C613" s="24" t="s">
        <v>27</v>
      </c>
      <c r="D613" s="25">
        <f t="shared" si="179"/>
        <v>1745895.87</v>
      </c>
      <c r="E613" s="25">
        <f t="shared" si="179"/>
        <v>0</v>
      </c>
      <c r="F613" s="25">
        <f>'[1]App.2-BA1_Fix Asset Cont.CGAAP'!F613</f>
        <v>-744161.20000000007</v>
      </c>
      <c r="G613" s="26">
        <f t="shared" si="181"/>
        <v>1001734.67</v>
      </c>
      <c r="H613" s="27"/>
      <c r="I613" s="28">
        <f t="shared" si="180"/>
        <v>-1518933.6133861113</v>
      </c>
      <c r="J613" s="25">
        <f>'[1]App.2-BA1_Fix Asset Cont.CGAAP'!J613</f>
        <v>-27834.886493055561</v>
      </c>
      <c r="K613" s="25">
        <f>'[1]App.2-BA1_Fix Asset Cont.CGAAP'!K613</f>
        <v>742783.32500000007</v>
      </c>
      <c r="L613" s="26">
        <f t="shared" si="182"/>
        <v>-803985.17487916688</v>
      </c>
      <c r="M613" s="29">
        <f t="shared" si="183"/>
        <v>197749.49512083316</v>
      </c>
    </row>
    <row r="614" spans="1:13" ht="15">
      <c r="A614" s="23">
        <v>47</v>
      </c>
      <c r="B614" s="23">
        <v>1825</v>
      </c>
      <c r="C614" s="32" t="s">
        <v>28</v>
      </c>
      <c r="D614" s="25">
        <f t="shared" si="179"/>
        <v>0</v>
      </c>
      <c r="E614" s="25">
        <f t="shared" si="179"/>
        <v>0</v>
      </c>
      <c r="F614" s="25">
        <f>'[1]App.2-BA1_Fix Asset Cont.CGAAP'!F614</f>
        <v>0</v>
      </c>
      <c r="G614" s="26">
        <f t="shared" si="181"/>
        <v>0</v>
      </c>
      <c r="H614" s="27"/>
      <c r="I614" s="28">
        <f t="shared" si="180"/>
        <v>0</v>
      </c>
      <c r="J614" s="25">
        <f>'[1]App.2-BA1_Fix Asset Cont.CGAAP'!J614</f>
        <v>0</v>
      </c>
      <c r="K614" s="25">
        <f>'[1]App.2-BA1_Fix Asset Cont.CGAAP'!K614</f>
        <v>0</v>
      </c>
      <c r="L614" s="26">
        <f t="shared" si="182"/>
        <v>0</v>
      </c>
      <c r="M614" s="29">
        <f t="shared" si="183"/>
        <v>0</v>
      </c>
    </row>
    <row r="615" spans="1:13" ht="15">
      <c r="A615" s="23">
        <v>47</v>
      </c>
      <c r="B615" s="23">
        <v>1830</v>
      </c>
      <c r="C615" s="32" t="s">
        <v>29</v>
      </c>
      <c r="D615" s="25">
        <f t="shared" si="179"/>
        <v>7191592.7115375595</v>
      </c>
      <c r="E615" s="25">
        <f t="shared" si="179"/>
        <v>201792</v>
      </c>
      <c r="F615" s="25">
        <f>'[1]App.2-BA1_Fix Asset Cont.CGAAP'!F615</f>
        <v>-752650.08074575057</v>
      </c>
      <c r="G615" s="26">
        <f t="shared" si="181"/>
        <v>6640734.6307918094</v>
      </c>
      <c r="H615" s="27"/>
      <c r="I615" s="28">
        <f t="shared" si="180"/>
        <v>-3210176.4919364387</v>
      </c>
      <c r="J615" s="25">
        <f>'[1]App.2-BA1_Fix Asset Cont.CGAAP'!J615</f>
        <v>-79119.654819297735</v>
      </c>
      <c r="K615" s="25">
        <f>'[1]App.2-BA1_Fix Asset Cont.CGAAP'!K615</f>
        <v>705230.28930112952</v>
      </c>
      <c r="L615" s="26">
        <f t="shared" si="182"/>
        <v>-2584065.8574546068</v>
      </c>
      <c r="M615" s="29">
        <f t="shared" si="183"/>
        <v>4056668.7733372026</v>
      </c>
    </row>
    <row r="616" spans="1:13" ht="15">
      <c r="A616" s="23">
        <v>47</v>
      </c>
      <c r="B616" s="23">
        <v>1830</v>
      </c>
      <c r="C616" s="32" t="s">
        <v>29</v>
      </c>
      <c r="D616" s="25">
        <f t="shared" si="179"/>
        <v>1696871.4306920001</v>
      </c>
      <c r="E616" s="25">
        <f t="shared" si="179"/>
        <v>49038</v>
      </c>
      <c r="F616" s="25">
        <f>'[1]App.2-BA1_Fix Asset Cont.CGAAP'!F616</f>
        <v>-554613.38499999989</v>
      </c>
      <c r="G616" s="26">
        <f t="shared" si="181"/>
        <v>1191296.0456920001</v>
      </c>
      <c r="H616" s="27"/>
      <c r="I616" s="28">
        <f t="shared" si="180"/>
        <v>-1012669.778440157</v>
      </c>
      <c r="J616" s="25">
        <f>'[1]App.2-BA1_Fix Asset Cont.CGAAP'!J616</f>
        <v>-18429.257154638424</v>
      </c>
      <c r="K616" s="25">
        <f>'[1]App.2-BA1_Fix Asset Cont.CGAAP'!K616</f>
        <v>522848.80849220778</v>
      </c>
      <c r="L616" s="26">
        <f t="shared" si="182"/>
        <v>-508250.22710258758</v>
      </c>
      <c r="M616" s="29">
        <f t="shared" si="183"/>
        <v>683045.81858941249</v>
      </c>
    </row>
    <row r="617" spans="1:13" ht="15">
      <c r="A617" s="23">
        <v>47</v>
      </c>
      <c r="B617" s="23">
        <v>1830</v>
      </c>
      <c r="C617" s="32" t="s">
        <v>29</v>
      </c>
      <c r="D617" s="25">
        <f t="shared" si="179"/>
        <v>8955909.3117215391</v>
      </c>
      <c r="E617" s="25">
        <f t="shared" si="179"/>
        <v>382954</v>
      </c>
      <c r="F617" s="25">
        <f>'[1]App.2-BA1_Fix Asset Cont.CGAAP'!F617</f>
        <v>-910295.26886175026</v>
      </c>
      <c r="G617" s="26">
        <f t="shared" si="181"/>
        <v>8428568.042859789</v>
      </c>
      <c r="H617" s="27"/>
      <c r="I617" s="28">
        <f t="shared" si="180"/>
        <v>-3779214.6867368021</v>
      </c>
      <c r="J617" s="25">
        <f>'[1]App.2-BA1_Fix Asset Cont.CGAAP'!J617</f>
        <v>-168253.47889372142</v>
      </c>
      <c r="K617" s="25">
        <f>'[1]App.2-BA1_Fix Asset Cont.CGAAP'!K617</f>
        <v>866718.87911393424</v>
      </c>
      <c r="L617" s="26">
        <f t="shared" si="182"/>
        <v>-3080749.2865165891</v>
      </c>
      <c r="M617" s="29">
        <f t="shared" si="183"/>
        <v>5347818.7563431999</v>
      </c>
    </row>
    <row r="618" spans="1:13" ht="15">
      <c r="A618" s="23">
        <v>47</v>
      </c>
      <c r="B618" s="23">
        <v>1835</v>
      </c>
      <c r="C618" s="32" t="s">
        <v>30</v>
      </c>
      <c r="D618" s="25">
        <f t="shared" si="179"/>
        <v>1712480.5861620002</v>
      </c>
      <c r="E618" s="25">
        <f t="shared" si="179"/>
        <v>47032</v>
      </c>
      <c r="F618" s="25">
        <f>'[1]App.2-BA1_Fix Asset Cont.CGAAP'!F618</f>
        <v>-144242.29770000002</v>
      </c>
      <c r="G618" s="26">
        <f t="shared" si="181"/>
        <v>1615270.2884620002</v>
      </c>
      <c r="H618" s="27"/>
      <c r="I618" s="28">
        <f t="shared" si="180"/>
        <v>-693362.56570060295</v>
      </c>
      <c r="J618" s="25">
        <f>'[1]App.2-BA1_Fix Asset Cont.CGAAP'!J618</f>
        <v>-28607.211948663669</v>
      </c>
      <c r="K618" s="25">
        <f>'[1]App.2-BA1_Fix Asset Cont.CGAAP'!K618</f>
        <v>137903.33219548495</v>
      </c>
      <c r="L618" s="26">
        <f t="shared" si="182"/>
        <v>-584066.44545378163</v>
      </c>
      <c r="M618" s="29">
        <f t="shared" si="183"/>
        <v>1031203.8430082186</v>
      </c>
    </row>
    <row r="619" spans="1:13" ht="15">
      <c r="A619" s="23">
        <v>47</v>
      </c>
      <c r="B619" s="23">
        <v>1835</v>
      </c>
      <c r="C619" s="32" t="s">
        <v>30</v>
      </c>
      <c r="D619" s="25">
        <f t="shared" si="179"/>
        <v>498775.27999999991</v>
      </c>
      <c r="E619" s="25">
        <f t="shared" si="179"/>
        <v>0</v>
      </c>
      <c r="F619" s="25">
        <f>'[1]App.2-BA1_Fix Asset Cont.CGAAP'!F619</f>
        <v>0</v>
      </c>
      <c r="G619" s="26">
        <f t="shared" si="181"/>
        <v>498775.27999999991</v>
      </c>
      <c r="H619" s="27"/>
      <c r="I619" s="28">
        <f t="shared" si="180"/>
        <v>-124153.60841211051</v>
      </c>
      <c r="J619" s="25">
        <f>'[1]App.2-BA1_Fix Asset Cont.CGAAP'!J619</f>
        <v>-9910.602606055254</v>
      </c>
      <c r="K619" s="25">
        <f>'[1]App.2-BA1_Fix Asset Cont.CGAAP'!K619</f>
        <v>0</v>
      </c>
      <c r="L619" s="26">
        <f t="shared" si="182"/>
        <v>-134064.21101816575</v>
      </c>
      <c r="M619" s="29">
        <f t="shared" si="183"/>
        <v>364711.06898183416</v>
      </c>
    </row>
    <row r="620" spans="1:13" ht="15">
      <c r="A620" s="23">
        <v>47</v>
      </c>
      <c r="B620" s="23">
        <v>1835</v>
      </c>
      <c r="C620" s="32" t="s">
        <v>30</v>
      </c>
      <c r="D620" s="25">
        <f t="shared" si="179"/>
        <v>8470703.4546269029</v>
      </c>
      <c r="E620" s="25">
        <f t="shared" si="179"/>
        <v>222184</v>
      </c>
      <c r="F620" s="25">
        <f>'[1]App.2-BA1_Fix Asset Cont.CGAAP'!F620</f>
        <v>-1450280.0096150001</v>
      </c>
      <c r="G620" s="26">
        <f t="shared" si="181"/>
        <v>7242607.4450119026</v>
      </c>
      <c r="H620" s="27"/>
      <c r="I620" s="28">
        <f t="shared" si="180"/>
        <v>-3836689.3637840119</v>
      </c>
      <c r="J620" s="25">
        <f>'[1]App.2-BA1_Fix Asset Cont.CGAAP'!J620</f>
        <v>-90885.336687773641</v>
      </c>
      <c r="K620" s="25">
        <f>'[1]App.2-BA1_Fix Asset Cont.CGAAP'!K620</f>
        <v>1378670.9761359883</v>
      </c>
      <c r="L620" s="26">
        <f t="shared" si="182"/>
        <v>-2548903.7243357971</v>
      </c>
      <c r="M620" s="29">
        <f t="shared" si="183"/>
        <v>4693703.7206761055</v>
      </c>
    </row>
    <row r="621" spans="1:13" ht="15">
      <c r="A621" s="23">
        <v>47</v>
      </c>
      <c r="B621" s="23">
        <v>1835</v>
      </c>
      <c r="C621" s="32" t="s">
        <v>30</v>
      </c>
      <c r="D621" s="25">
        <f t="shared" si="179"/>
        <v>216401.46526</v>
      </c>
      <c r="E621" s="25">
        <f t="shared" si="179"/>
        <v>0</v>
      </c>
      <c r="F621" s="25">
        <f>'[1]App.2-BA1_Fix Asset Cont.CGAAP'!F621</f>
        <v>0</v>
      </c>
      <c r="G621" s="26">
        <f t="shared" si="181"/>
        <v>216401.46526</v>
      </c>
      <c r="H621" s="27"/>
      <c r="I621" s="28">
        <f t="shared" si="180"/>
        <v>-43442.841127284279</v>
      </c>
      <c r="J621" s="25">
        <f>'[1]App.2-BA1_Fix Asset Cont.CGAAP'!J621</f>
        <v>-5057.7724974421399</v>
      </c>
      <c r="K621" s="25">
        <f>'[1]App.2-BA1_Fix Asset Cont.CGAAP'!K621</f>
        <v>0</v>
      </c>
      <c r="L621" s="26">
        <f t="shared" si="182"/>
        <v>-48500.613624726422</v>
      </c>
      <c r="M621" s="29">
        <f t="shared" si="183"/>
        <v>167900.85163527358</v>
      </c>
    </row>
    <row r="622" spans="1:13" ht="15">
      <c r="A622" s="23">
        <v>47</v>
      </c>
      <c r="B622" s="23">
        <v>1835</v>
      </c>
      <c r="C622" s="32" t="s">
        <v>30</v>
      </c>
      <c r="D622" s="25">
        <f t="shared" si="179"/>
        <v>46785.2</v>
      </c>
      <c r="E622" s="25">
        <f t="shared" si="179"/>
        <v>0</v>
      </c>
      <c r="F622" s="25">
        <f>'[1]App.2-BA1_Fix Asset Cont.CGAAP'!F622</f>
        <v>0</v>
      </c>
      <c r="G622" s="26">
        <f t="shared" si="181"/>
        <v>46785.2</v>
      </c>
      <c r="H622" s="27"/>
      <c r="I622" s="28">
        <f t="shared" si="180"/>
        <v>-10508.675692307692</v>
      </c>
      <c r="J622" s="25">
        <f>'[1]App.2-BA1_Fix Asset Cont.CGAAP'!J622</f>
        <v>-1511.5218461538461</v>
      </c>
      <c r="K622" s="25">
        <f>'[1]App.2-BA1_Fix Asset Cont.CGAAP'!K622</f>
        <v>0</v>
      </c>
      <c r="L622" s="26">
        <f t="shared" si="182"/>
        <v>-12020.197538461538</v>
      </c>
      <c r="M622" s="29">
        <f t="shared" si="183"/>
        <v>34765.002461538461</v>
      </c>
    </row>
    <row r="623" spans="1:13" ht="15">
      <c r="A623" s="23">
        <v>47</v>
      </c>
      <c r="B623" s="23">
        <v>1840</v>
      </c>
      <c r="C623" s="32" t="s">
        <v>31</v>
      </c>
      <c r="D623" s="25">
        <f t="shared" si="179"/>
        <v>7365411.9897587737</v>
      </c>
      <c r="E623" s="25">
        <f t="shared" si="179"/>
        <v>188546</v>
      </c>
      <c r="F623" s="25">
        <f>'[1]App.2-BA1_Fix Asset Cont.CGAAP'!F623</f>
        <v>0</v>
      </c>
      <c r="G623" s="26">
        <f t="shared" si="181"/>
        <v>7553957.9897587737</v>
      </c>
      <c r="H623" s="27"/>
      <c r="I623" s="28">
        <f t="shared" si="180"/>
        <v>-4467038.7291368134</v>
      </c>
      <c r="J623" s="25">
        <f>'[1]App.2-BA1_Fix Asset Cont.CGAAP'!J623</f>
        <v>-77284.213436544815</v>
      </c>
      <c r="K623" s="25">
        <f>'[1]App.2-BA1_Fix Asset Cont.CGAAP'!K623</f>
        <v>0</v>
      </c>
      <c r="L623" s="26">
        <f t="shared" si="182"/>
        <v>-4544322.9425733583</v>
      </c>
      <c r="M623" s="29">
        <f t="shared" si="183"/>
        <v>3009635.0471854154</v>
      </c>
    </row>
    <row r="624" spans="1:13" ht="15">
      <c r="A624" s="23">
        <v>47</v>
      </c>
      <c r="B624" s="23">
        <v>1840</v>
      </c>
      <c r="C624" s="32" t="s">
        <v>31</v>
      </c>
      <c r="D624" s="25">
        <f t="shared" ref="D624:E643" si="184">D541</f>
        <v>2106933.9252412263</v>
      </c>
      <c r="E624" s="25">
        <f t="shared" si="184"/>
        <v>54194</v>
      </c>
      <c r="F624" s="25">
        <f>'[1]App.2-BA1_Fix Asset Cont.CGAAP'!F624</f>
        <v>-69390.146200000003</v>
      </c>
      <c r="G624" s="26">
        <f t="shared" si="181"/>
        <v>2091737.7790412263</v>
      </c>
      <c r="H624" s="27"/>
      <c r="I624" s="28">
        <f t="shared" si="180"/>
        <v>-1156257.6475025986</v>
      </c>
      <c r="J624" s="25">
        <f>'[1]App.2-BA1_Fix Asset Cont.CGAAP'!J624</f>
        <v>-21404.874787594064</v>
      </c>
      <c r="K624" s="25">
        <f>'[1]App.2-BA1_Fix Asset Cont.CGAAP'!K624</f>
        <v>69390.146200000003</v>
      </c>
      <c r="L624" s="26">
        <f t="shared" si="182"/>
        <v>-1108272.3760901925</v>
      </c>
      <c r="M624" s="29">
        <f t="shared" si="183"/>
        <v>983465.40295103379</v>
      </c>
    </row>
    <row r="625" spans="1:13" ht="15">
      <c r="A625" s="23">
        <v>47</v>
      </c>
      <c r="B625" s="23">
        <v>1845</v>
      </c>
      <c r="C625" s="32" t="s">
        <v>32</v>
      </c>
      <c r="D625" s="25">
        <f t="shared" si="184"/>
        <v>7090020.0915000001</v>
      </c>
      <c r="E625" s="25">
        <f t="shared" si="184"/>
        <v>0</v>
      </c>
      <c r="F625" s="25">
        <f>'[1]App.2-BA1_Fix Asset Cont.CGAAP'!F625</f>
        <v>-3783165.9519250002</v>
      </c>
      <c r="G625" s="26">
        <f t="shared" si="181"/>
        <v>3306854.1395749999</v>
      </c>
      <c r="H625" s="27"/>
      <c r="I625" s="28">
        <f t="shared" si="180"/>
        <v>-6922551.0882120915</v>
      </c>
      <c r="J625" s="25">
        <f>'[1]App.2-BA1_Fix Asset Cont.CGAAP'!J625</f>
        <v>-10347.813356045757</v>
      </c>
      <c r="K625" s="25">
        <f>'[1]App.2-BA1_Fix Asset Cont.CGAAP'!K625</f>
        <v>3737961.1774384808</v>
      </c>
      <c r="L625" s="26">
        <f t="shared" si="182"/>
        <v>-3194937.7241296563</v>
      </c>
      <c r="M625" s="29">
        <f t="shared" si="183"/>
        <v>111916.41544534359</v>
      </c>
    </row>
    <row r="626" spans="1:13" ht="15">
      <c r="A626" s="23">
        <v>47</v>
      </c>
      <c r="B626" s="23">
        <v>1845</v>
      </c>
      <c r="C626" s="32" t="s">
        <v>32</v>
      </c>
      <c r="D626" s="25">
        <f t="shared" si="184"/>
        <v>9491606.870000001</v>
      </c>
      <c r="E626" s="25">
        <f t="shared" si="184"/>
        <v>165000</v>
      </c>
      <c r="F626" s="25">
        <f>'[1]App.2-BA1_Fix Asset Cont.CGAAP'!F626</f>
        <v>-122927.18917499999</v>
      </c>
      <c r="G626" s="26">
        <f t="shared" si="181"/>
        <v>9533679.6808250006</v>
      </c>
      <c r="H626" s="27"/>
      <c r="I626" s="28">
        <f t="shared" si="180"/>
        <v>-4393820.6753881946</v>
      </c>
      <c r="J626" s="25">
        <f>'[1]App.2-BA1_Fix Asset Cont.CGAAP'!J626</f>
        <v>-173825.81369552482</v>
      </c>
      <c r="K626" s="25">
        <f>'[1]App.2-BA1_Fix Asset Cont.CGAAP'!K626</f>
        <v>109230.06704918697</v>
      </c>
      <c r="L626" s="26">
        <f t="shared" si="182"/>
        <v>-4458416.4220345328</v>
      </c>
      <c r="M626" s="29">
        <f t="shared" si="183"/>
        <v>5075263.2587904679</v>
      </c>
    </row>
    <row r="627" spans="1:13" ht="15">
      <c r="A627" s="23">
        <v>47</v>
      </c>
      <c r="B627" s="23">
        <v>1845</v>
      </c>
      <c r="C627" s="32" t="s">
        <v>32</v>
      </c>
      <c r="D627" s="25">
        <f t="shared" si="184"/>
        <v>1365030.5585</v>
      </c>
      <c r="E627" s="25">
        <f t="shared" si="184"/>
        <v>110000</v>
      </c>
      <c r="F627" s="25">
        <f>'[1]App.2-BA1_Fix Asset Cont.CGAAP'!F627</f>
        <v>-239567.81450000004</v>
      </c>
      <c r="G627" s="26">
        <f t="shared" si="181"/>
        <v>1235462.7439999999</v>
      </c>
      <c r="H627" s="27"/>
      <c r="I627" s="28">
        <f t="shared" si="180"/>
        <v>-648159.21470217942</v>
      </c>
      <c r="J627" s="25">
        <f>'[1]App.2-BA1_Fix Asset Cont.CGAAP'!J627</f>
        <v>-34145.97371442405</v>
      </c>
      <c r="K627" s="25">
        <f>'[1]App.2-BA1_Fix Asset Cont.CGAAP'!K627</f>
        <v>239461.98454750003</v>
      </c>
      <c r="L627" s="26">
        <f t="shared" si="182"/>
        <v>-442843.20386910345</v>
      </c>
      <c r="M627" s="29">
        <f t="shared" si="183"/>
        <v>792619.54013089649</v>
      </c>
    </row>
    <row r="628" spans="1:13" ht="15">
      <c r="A628" s="23">
        <v>47</v>
      </c>
      <c r="B628" s="23">
        <v>1850</v>
      </c>
      <c r="C628" s="32" t="s">
        <v>33</v>
      </c>
      <c r="D628" s="25">
        <f t="shared" si="184"/>
        <v>8200930.5287313061</v>
      </c>
      <c r="E628" s="25">
        <f t="shared" si="184"/>
        <v>142403</v>
      </c>
      <c r="F628" s="25">
        <f>'[1]App.2-BA1_Fix Asset Cont.CGAAP'!F628</f>
        <v>-2370866.9341555038</v>
      </c>
      <c r="G628" s="26">
        <f t="shared" si="181"/>
        <v>5972466.5945758019</v>
      </c>
      <c r="H628" s="27"/>
      <c r="I628" s="28">
        <f t="shared" si="180"/>
        <v>-5872706.0306875082</v>
      </c>
      <c r="J628" s="25">
        <f>'[1]App.2-BA1_Fix Asset Cont.CGAAP'!J628</f>
        <v>-80275.758566114688</v>
      </c>
      <c r="K628" s="25">
        <f>'[1]App.2-BA1_Fix Asset Cont.CGAAP'!K628</f>
        <v>2335761.2440618034</v>
      </c>
      <c r="L628" s="26">
        <f t="shared" si="182"/>
        <v>-3617220.5451918198</v>
      </c>
      <c r="M628" s="29">
        <f t="shared" si="183"/>
        <v>2355246.0493839821</v>
      </c>
    </row>
    <row r="629" spans="1:13" ht="15">
      <c r="A629" s="23">
        <v>47</v>
      </c>
      <c r="B629" s="23">
        <v>1850</v>
      </c>
      <c r="C629" s="32" t="s">
        <v>33</v>
      </c>
      <c r="D629" s="25">
        <f t="shared" si="184"/>
        <v>6479818.1622686936</v>
      </c>
      <c r="E629" s="25">
        <f t="shared" si="184"/>
        <v>142403</v>
      </c>
      <c r="F629" s="25">
        <f>'[1]App.2-BA1_Fix Asset Cont.CGAAP'!F629</f>
        <v>-368776.34536109038</v>
      </c>
      <c r="G629" s="26">
        <f t="shared" si="181"/>
        <v>6253444.8169076033</v>
      </c>
      <c r="H629" s="27"/>
      <c r="I629" s="28">
        <f t="shared" si="180"/>
        <v>-3238938.7383095385</v>
      </c>
      <c r="J629" s="25">
        <f>'[1]App.2-BA1_Fix Asset Cont.CGAAP'!J629</f>
        <v>-114046.26146490831</v>
      </c>
      <c r="K629" s="25">
        <f>'[1]App.2-BA1_Fix Asset Cont.CGAAP'!K629</f>
        <v>306110.86891475262</v>
      </c>
      <c r="L629" s="26">
        <f t="shared" si="182"/>
        <v>-3046874.130859694</v>
      </c>
      <c r="M629" s="29">
        <f t="shared" si="183"/>
        <v>3206570.6860479093</v>
      </c>
    </row>
    <row r="630" spans="1:13" ht="15">
      <c r="A630" s="23">
        <v>47</v>
      </c>
      <c r="B630" s="23">
        <v>1850</v>
      </c>
      <c r="C630" s="32" t="s">
        <v>33</v>
      </c>
      <c r="D630" s="25">
        <f t="shared" si="184"/>
        <v>32638.14</v>
      </c>
      <c r="E630" s="25">
        <f t="shared" si="184"/>
        <v>0</v>
      </c>
      <c r="F630" s="25">
        <f>'[1]App.2-BA1_Fix Asset Cont.CGAAP'!F630</f>
        <v>0</v>
      </c>
      <c r="G630" s="26">
        <f t="shared" si="181"/>
        <v>32638.14</v>
      </c>
      <c r="H630" s="27"/>
      <c r="I630" s="28">
        <f t="shared" si="180"/>
        <v>-32638.14</v>
      </c>
      <c r="J630" s="25">
        <f>'[1]App.2-BA1_Fix Asset Cont.CGAAP'!J630</f>
        <v>0</v>
      </c>
      <c r="K630" s="25">
        <f>'[1]App.2-BA1_Fix Asset Cont.CGAAP'!K630</f>
        <v>0</v>
      </c>
      <c r="L630" s="26">
        <f t="shared" si="182"/>
        <v>-32638.14</v>
      </c>
      <c r="M630" s="29">
        <f t="shared" si="183"/>
        <v>0</v>
      </c>
    </row>
    <row r="631" spans="1:13" ht="15">
      <c r="A631" s="23">
        <v>47</v>
      </c>
      <c r="B631" s="23">
        <v>1855</v>
      </c>
      <c r="C631" s="32" t="s">
        <v>75</v>
      </c>
      <c r="D631" s="25">
        <f t="shared" si="184"/>
        <v>3725185.547516</v>
      </c>
      <c r="E631" s="25">
        <f t="shared" si="184"/>
        <v>145620</v>
      </c>
      <c r="F631" s="25">
        <f>'[1]App.2-BA1_Fix Asset Cont.CGAAP'!F631</f>
        <v>0</v>
      </c>
      <c r="G631" s="26">
        <f t="shared" si="181"/>
        <v>3870805.547516</v>
      </c>
      <c r="H631" s="27"/>
      <c r="I631" s="28">
        <f t="shared" si="180"/>
        <v>-1908831.6277934879</v>
      </c>
      <c r="J631" s="25">
        <f>'[1]App.2-BA1_Fix Asset Cont.CGAAP'!J631</f>
        <v>-66876.948597444018</v>
      </c>
      <c r="K631" s="25">
        <f>'[1]App.2-BA1_Fix Asset Cont.CGAAP'!K631</f>
        <v>0</v>
      </c>
      <c r="L631" s="26">
        <f t="shared" si="182"/>
        <v>-1975708.5763909318</v>
      </c>
      <c r="M631" s="29">
        <f t="shared" si="183"/>
        <v>1895096.9711250681</v>
      </c>
    </row>
    <row r="632" spans="1:13" ht="15">
      <c r="A632" s="23">
        <v>47</v>
      </c>
      <c r="B632" s="23">
        <v>1855</v>
      </c>
      <c r="C632" s="32" t="s">
        <v>75</v>
      </c>
      <c r="D632" s="25">
        <f t="shared" si="184"/>
        <v>1144627.6464840001</v>
      </c>
      <c r="E632" s="25">
        <f t="shared" si="184"/>
        <v>45334</v>
      </c>
      <c r="F632" s="25">
        <f>'[1]App.2-BA1_Fix Asset Cont.CGAAP'!F632</f>
        <v>0</v>
      </c>
      <c r="G632" s="26">
        <f t="shared" si="181"/>
        <v>1189961.6464840001</v>
      </c>
      <c r="H632" s="27"/>
      <c r="I632" s="28">
        <f t="shared" si="180"/>
        <v>-894431.32514089625</v>
      </c>
      <c r="J632" s="25">
        <f>'[1]App.2-BA1_Fix Asset Cont.CGAAP'!J632</f>
        <v>-5420.1650689147336</v>
      </c>
      <c r="K632" s="25">
        <f>'[1]App.2-BA1_Fix Asset Cont.CGAAP'!K632</f>
        <v>0</v>
      </c>
      <c r="L632" s="26">
        <f t="shared" si="182"/>
        <v>-899851.49020981102</v>
      </c>
      <c r="M632" s="29">
        <f t="shared" si="183"/>
        <v>290110.15627418912</v>
      </c>
    </row>
    <row r="633" spans="1:13" ht="15">
      <c r="A633" s="23">
        <v>47</v>
      </c>
      <c r="B633" s="23">
        <v>1860</v>
      </c>
      <c r="C633" s="32" t="s">
        <v>35</v>
      </c>
      <c r="D633" s="25">
        <f t="shared" si="184"/>
        <v>3033765.5386239993</v>
      </c>
      <c r="E633" s="25">
        <f t="shared" si="184"/>
        <v>113750</v>
      </c>
      <c r="F633" s="25">
        <f>'[1]App.2-BA1_Fix Asset Cont.CGAAP'!F633</f>
        <v>-2553731.5086494577</v>
      </c>
      <c r="G633" s="26">
        <f t="shared" si="181"/>
        <v>593784.02997454163</v>
      </c>
      <c r="H633" s="27"/>
      <c r="I633" s="28">
        <f t="shared" si="180"/>
        <v>-2400089.2779796962</v>
      </c>
      <c r="J633" s="25">
        <f>'[1]App.2-BA1_Fix Asset Cont.CGAAP'!J633</f>
        <v>-71761.742271144554</v>
      </c>
      <c r="K633" s="25">
        <f>'[1]App.2-BA1_Fix Asset Cont.CGAAP'!K633</f>
        <v>2352089.3679501135</v>
      </c>
      <c r="L633" s="26">
        <f t="shared" si="182"/>
        <v>-119761.65230072709</v>
      </c>
      <c r="M633" s="29">
        <f t="shared" si="183"/>
        <v>474022.37767381454</v>
      </c>
    </row>
    <row r="634" spans="1:13" ht="15">
      <c r="A634" s="23">
        <v>47</v>
      </c>
      <c r="B634" s="23">
        <v>1860</v>
      </c>
      <c r="C634" s="32" t="s">
        <v>35</v>
      </c>
      <c r="D634" s="25">
        <f t="shared" si="184"/>
        <v>423171.68003500008</v>
      </c>
      <c r="E634" s="25">
        <f t="shared" si="184"/>
        <v>8750</v>
      </c>
      <c r="F634" s="25">
        <f>'[1]App.2-BA1_Fix Asset Cont.CGAAP'!F634</f>
        <v>0</v>
      </c>
      <c r="G634" s="26">
        <f t="shared" si="181"/>
        <v>431921.68003500008</v>
      </c>
      <c r="H634" s="27"/>
      <c r="I634" s="28">
        <f t="shared" si="180"/>
        <v>-204137.58485401017</v>
      </c>
      <c r="J634" s="25">
        <f>'[1]App.2-BA1_Fix Asset Cont.CGAAP'!J634</f>
        <v>-6917.3311219251282</v>
      </c>
      <c r="K634" s="25">
        <f>'[1]App.2-BA1_Fix Asset Cont.CGAAP'!K634</f>
        <v>0</v>
      </c>
      <c r="L634" s="26">
        <f t="shared" si="182"/>
        <v>-211054.91597593529</v>
      </c>
      <c r="M634" s="29">
        <f t="shared" si="183"/>
        <v>220866.76405906479</v>
      </c>
    </row>
    <row r="635" spans="1:13" ht="15">
      <c r="A635" s="23">
        <v>47</v>
      </c>
      <c r="B635" s="23">
        <v>1860</v>
      </c>
      <c r="C635" s="32" t="s">
        <v>35</v>
      </c>
      <c r="D635" s="25">
        <f t="shared" si="184"/>
        <v>402376.0111399999</v>
      </c>
      <c r="E635" s="25">
        <f t="shared" si="184"/>
        <v>0</v>
      </c>
      <c r="F635" s="25">
        <f>'[1]App.2-BA1_Fix Asset Cont.CGAAP'!F635</f>
        <v>0</v>
      </c>
      <c r="G635" s="26">
        <f t="shared" si="181"/>
        <v>402376.0111399999</v>
      </c>
      <c r="H635" s="27"/>
      <c r="I635" s="28">
        <f t="shared" si="180"/>
        <v>-187882.07049713985</v>
      </c>
      <c r="J635" s="25">
        <f>'[1]App.2-BA1_Fix Asset Cont.CGAAP'!J635</f>
        <v>-23488.03694156995</v>
      </c>
      <c r="K635" s="25">
        <f>'[1]App.2-BA1_Fix Asset Cont.CGAAP'!K635</f>
        <v>0</v>
      </c>
      <c r="L635" s="26">
        <f t="shared" si="182"/>
        <v>-211370.10743870979</v>
      </c>
      <c r="M635" s="29">
        <f t="shared" si="183"/>
        <v>191005.90370129011</v>
      </c>
    </row>
    <row r="636" spans="1:13" ht="15">
      <c r="A636" s="23">
        <v>47</v>
      </c>
      <c r="B636" s="23">
        <v>1860</v>
      </c>
      <c r="C636" s="32" t="s">
        <v>35</v>
      </c>
      <c r="D636" s="25">
        <f t="shared" si="184"/>
        <v>222130.10800000007</v>
      </c>
      <c r="E636" s="25">
        <f t="shared" si="184"/>
        <v>0</v>
      </c>
      <c r="F636" s="25">
        <f>'[1]App.2-BA1_Fix Asset Cont.CGAAP'!F636</f>
        <v>0</v>
      </c>
      <c r="G636" s="26">
        <f t="shared" si="181"/>
        <v>222130.10800000007</v>
      </c>
      <c r="H636" s="27"/>
      <c r="I636" s="28">
        <f t="shared" ref="I636:I661" si="185">I553</f>
        <v>-93383.314465671021</v>
      </c>
      <c r="J636" s="25">
        <f>'[1]App.2-BA1_Fix Asset Cont.CGAAP'!J636</f>
        <v>-12540.383392835502</v>
      </c>
      <c r="K636" s="25">
        <f>'[1]App.2-BA1_Fix Asset Cont.CGAAP'!K636</f>
        <v>0</v>
      </c>
      <c r="L636" s="26">
        <f t="shared" si="182"/>
        <v>-105923.69785850652</v>
      </c>
      <c r="M636" s="29">
        <f t="shared" si="183"/>
        <v>116206.41014149354</v>
      </c>
    </row>
    <row r="637" spans="1:13" ht="15">
      <c r="A637" s="23">
        <v>47</v>
      </c>
      <c r="B637" s="23">
        <v>1860</v>
      </c>
      <c r="C637" s="32" t="s">
        <v>35</v>
      </c>
      <c r="D637" s="25">
        <f t="shared" si="184"/>
        <v>3720860.972201</v>
      </c>
      <c r="E637" s="25">
        <f t="shared" si="184"/>
        <v>52500</v>
      </c>
      <c r="F637" s="25">
        <f>'[1]App.2-BA1_Fix Asset Cont.CGAAP'!F637</f>
        <v>0</v>
      </c>
      <c r="G637" s="26">
        <f t="shared" si="181"/>
        <v>3773360.972201</v>
      </c>
      <c r="H637" s="27"/>
      <c r="I637" s="28">
        <f t="shared" si="185"/>
        <v>-1391974.0090049161</v>
      </c>
      <c r="J637" s="25">
        <f>'[1]App.2-BA1_Fix Asset Cont.CGAAP'!J637</f>
        <v>-414604.39205240807</v>
      </c>
      <c r="K637" s="25">
        <f>'[1]App.2-BA1_Fix Asset Cont.CGAAP'!K637</f>
        <v>0</v>
      </c>
      <c r="L637" s="26">
        <f t="shared" si="182"/>
        <v>-1806578.4010573241</v>
      </c>
      <c r="M637" s="29">
        <f t="shared" si="183"/>
        <v>1966782.5711436758</v>
      </c>
    </row>
    <row r="638" spans="1:13" ht="15">
      <c r="A638" s="30"/>
      <c r="B638" s="30">
        <v>1890</v>
      </c>
      <c r="C638" s="31" t="s">
        <v>36</v>
      </c>
      <c r="D638" s="25">
        <f t="shared" si="184"/>
        <v>468946.32000000007</v>
      </c>
      <c r="E638" s="25">
        <f t="shared" si="184"/>
        <v>0</v>
      </c>
      <c r="F638" s="25">
        <f>'[1]App.2-BA1_Fix Asset Cont.CGAAP'!F638</f>
        <v>0</v>
      </c>
      <c r="G638" s="26">
        <f t="shared" si="181"/>
        <v>468946.32000000007</v>
      </c>
      <c r="H638" s="27"/>
      <c r="I638" s="28">
        <f t="shared" si="185"/>
        <v>0</v>
      </c>
      <c r="J638" s="25">
        <f>'[1]App.2-BA1_Fix Asset Cont.CGAAP'!J638</f>
        <v>0</v>
      </c>
      <c r="K638" s="25">
        <f>'[1]App.2-BA1_Fix Asset Cont.CGAAP'!K638</f>
        <v>0</v>
      </c>
      <c r="L638" s="26">
        <f t="shared" si="182"/>
        <v>0</v>
      </c>
      <c r="M638" s="29">
        <f t="shared" si="183"/>
        <v>468946.32000000007</v>
      </c>
    </row>
    <row r="639" spans="1:13" ht="15">
      <c r="A639" s="30"/>
      <c r="B639" s="30">
        <v>1905</v>
      </c>
      <c r="C639" s="31" t="s">
        <v>23</v>
      </c>
      <c r="D639" s="25">
        <f t="shared" si="184"/>
        <v>17041.330000000002</v>
      </c>
      <c r="E639" s="25">
        <f t="shared" si="184"/>
        <v>0</v>
      </c>
      <c r="F639" s="25">
        <f>'[1]App.2-BA1_Fix Asset Cont.CGAAP'!F639</f>
        <v>0</v>
      </c>
      <c r="G639" s="26">
        <f t="shared" si="181"/>
        <v>17041.330000000002</v>
      </c>
      <c r="H639" s="27"/>
      <c r="I639" s="28">
        <f t="shared" si="185"/>
        <v>-17041.330000000002</v>
      </c>
      <c r="J639" s="25">
        <f>'[1]App.2-BA1_Fix Asset Cont.CGAAP'!J639</f>
        <v>0</v>
      </c>
      <c r="K639" s="25">
        <f>'[1]App.2-BA1_Fix Asset Cont.CGAAP'!K639</f>
        <v>0</v>
      </c>
      <c r="L639" s="26">
        <f t="shared" si="182"/>
        <v>-17041.330000000002</v>
      </c>
      <c r="M639" s="29">
        <f t="shared" si="183"/>
        <v>0</v>
      </c>
    </row>
    <row r="640" spans="1:13" ht="15">
      <c r="A640" s="23">
        <v>47</v>
      </c>
      <c r="B640" s="23">
        <v>1908</v>
      </c>
      <c r="C640" s="32" t="s">
        <v>37</v>
      </c>
      <c r="D640" s="25">
        <f t="shared" si="184"/>
        <v>178434.27000000002</v>
      </c>
      <c r="E640" s="25">
        <f t="shared" si="184"/>
        <v>0</v>
      </c>
      <c r="F640" s="25">
        <f>'[1]App.2-BA1_Fix Asset Cont.CGAAP'!F640</f>
        <v>-63830</v>
      </c>
      <c r="G640" s="26">
        <f t="shared" si="181"/>
        <v>114604.27000000002</v>
      </c>
      <c r="H640" s="27"/>
      <c r="I640" s="28">
        <f t="shared" si="185"/>
        <v>-100085.7858888889</v>
      </c>
      <c r="J640" s="25">
        <f>'[1]App.2-BA1_Fix Asset Cont.CGAAP'!J640</f>
        <v>-17219.725444444444</v>
      </c>
      <c r="K640" s="25">
        <f>'[1]App.2-BA1_Fix Asset Cont.CGAAP'!K640</f>
        <v>62430</v>
      </c>
      <c r="L640" s="26">
        <f t="shared" si="182"/>
        <v>-54875.511333333343</v>
      </c>
      <c r="M640" s="29">
        <f t="shared" si="183"/>
        <v>59728.758666666676</v>
      </c>
    </row>
    <row r="641" spans="1:13" ht="15">
      <c r="A641" s="23">
        <v>47</v>
      </c>
      <c r="B641" s="23">
        <v>1908</v>
      </c>
      <c r="C641" s="32" t="s">
        <v>37</v>
      </c>
      <c r="D641" s="25">
        <f t="shared" si="184"/>
        <v>486550.49999999988</v>
      </c>
      <c r="E641" s="25">
        <f t="shared" si="184"/>
        <v>90000</v>
      </c>
      <c r="F641" s="25">
        <f>'[1]App.2-BA1_Fix Asset Cont.CGAAP'!F641</f>
        <v>0</v>
      </c>
      <c r="G641" s="26">
        <f t="shared" si="181"/>
        <v>576550.49999999988</v>
      </c>
      <c r="H641" s="27"/>
      <c r="I641" s="28">
        <f t="shared" si="185"/>
        <v>-107120.04076190478</v>
      </c>
      <c r="J641" s="25">
        <f>'[1]App.2-BA1_Fix Asset Cont.CGAAP'!J641</f>
        <v>-20977.06604761905</v>
      </c>
      <c r="K641" s="25">
        <f>'[1]App.2-BA1_Fix Asset Cont.CGAAP'!K641</f>
        <v>0</v>
      </c>
      <c r="L641" s="26">
        <f t="shared" si="182"/>
        <v>-128097.10680952383</v>
      </c>
      <c r="M641" s="29">
        <f t="shared" si="183"/>
        <v>448453.39319047605</v>
      </c>
    </row>
    <row r="642" spans="1:13" ht="15">
      <c r="A642" s="23">
        <v>13</v>
      </c>
      <c r="B642" s="23">
        <v>1910</v>
      </c>
      <c r="C642" s="32" t="s">
        <v>25</v>
      </c>
      <c r="D642" s="25">
        <f t="shared" si="184"/>
        <v>21798.12</v>
      </c>
      <c r="E642" s="25">
        <f t="shared" si="184"/>
        <v>0</v>
      </c>
      <c r="F642" s="25">
        <f>'[1]App.2-BA1_Fix Asset Cont.CGAAP'!F642</f>
        <v>0</v>
      </c>
      <c r="G642" s="26">
        <f t="shared" si="181"/>
        <v>21798.12</v>
      </c>
      <c r="H642" s="27"/>
      <c r="I642" s="28">
        <f t="shared" si="185"/>
        <v>-21798.12</v>
      </c>
      <c r="J642" s="25">
        <f>'[1]App.2-BA1_Fix Asset Cont.CGAAP'!J642</f>
        <v>0</v>
      </c>
      <c r="K642" s="25">
        <f>'[1]App.2-BA1_Fix Asset Cont.CGAAP'!K642</f>
        <v>0</v>
      </c>
      <c r="L642" s="26">
        <f t="shared" si="182"/>
        <v>-21798.12</v>
      </c>
      <c r="M642" s="29">
        <f t="shared" si="183"/>
        <v>0</v>
      </c>
    </row>
    <row r="643" spans="1:13" ht="15">
      <c r="A643" s="23">
        <v>8</v>
      </c>
      <c r="B643" s="23">
        <v>1915</v>
      </c>
      <c r="C643" s="32" t="s">
        <v>38</v>
      </c>
      <c r="D643" s="25">
        <f t="shared" si="184"/>
        <v>385253.15</v>
      </c>
      <c r="E643" s="25">
        <f t="shared" si="184"/>
        <v>0</v>
      </c>
      <c r="F643" s="25">
        <f>'[1]App.2-BA1_Fix Asset Cont.CGAAP'!F643</f>
        <v>-257191.91</v>
      </c>
      <c r="G643" s="26">
        <f t="shared" si="181"/>
        <v>128061.24000000002</v>
      </c>
      <c r="H643" s="27"/>
      <c r="I643" s="28">
        <f t="shared" si="185"/>
        <v>-356898.37000000005</v>
      </c>
      <c r="J643" s="25">
        <f>'[1]App.2-BA1_Fix Asset Cont.CGAAP'!J643</f>
        <v>-5513.4899999999989</v>
      </c>
      <c r="K643" s="25">
        <f>'[1]App.2-BA1_Fix Asset Cont.CGAAP'!K643</f>
        <v>257191.91</v>
      </c>
      <c r="L643" s="26">
        <f t="shared" si="182"/>
        <v>-105219.95000000004</v>
      </c>
      <c r="M643" s="29">
        <f t="shared" si="183"/>
        <v>22841.289999999979</v>
      </c>
    </row>
    <row r="644" spans="1:13" ht="15">
      <c r="A644" s="23">
        <v>8</v>
      </c>
      <c r="B644" s="23">
        <v>1915</v>
      </c>
      <c r="C644" s="32" t="s">
        <v>39</v>
      </c>
      <c r="D644" s="25">
        <f t="shared" ref="D644:E659" si="186">D561</f>
        <v>0</v>
      </c>
      <c r="E644" s="25">
        <f t="shared" si="186"/>
        <v>0</v>
      </c>
      <c r="F644" s="25">
        <f>'[1]App.2-BA1_Fix Asset Cont.CGAAP'!F644</f>
        <v>0</v>
      </c>
      <c r="G644" s="26">
        <f t="shared" si="181"/>
        <v>0</v>
      </c>
      <c r="H644" s="27"/>
      <c r="I644" s="28">
        <f t="shared" si="185"/>
        <v>0</v>
      </c>
      <c r="J644" s="25">
        <f>'[1]App.2-BA1_Fix Asset Cont.CGAAP'!J644</f>
        <v>0</v>
      </c>
      <c r="K644" s="25">
        <f>'[1]App.2-BA1_Fix Asset Cont.CGAAP'!K644</f>
        <v>0</v>
      </c>
      <c r="L644" s="26">
        <f t="shared" si="182"/>
        <v>0</v>
      </c>
      <c r="M644" s="29">
        <f t="shared" si="183"/>
        <v>0</v>
      </c>
    </row>
    <row r="645" spans="1:13" ht="15">
      <c r="A645" s="23">
        <v>10</v>
      </c>
      <c r="B645" s="23">
        <v>1920</v>
      </c>
      <c r="C645" s="32" t="s">
        <v>40</v>
      </c>
      <c r="D645" s="25">
        <f t="shared" si="186"/>
        <v>540191.49000000011</v>
      </c>
      <c r="E645" s="25">
        <f t="shared" si="186"/>
        <v>0</v>
      </c>
      <c r="F645" s="25">
        <f>'[1]App.2-BA1_Fix Asset Cont.CGAAP'!F645</f>
        <v>-540191.49000000011</v>
      </c>
      <c r="G645" s="26">
        <f t="shared" si="181"/>
        <v>0</v>
      </c>
      <c r="H645" s="27"/>
      <c r="I645" s="28">
        <f t="shared" si="185"/>
        <v>-540191.49</v>
      </c>
      <c r="J645" s="25">
        <f>'[1]App.2-BA1_Fix Asset Cont.CGAAP'!J645</f>
        <v>0</v>
      </c>
      <c r="K645" s="25">
        <f>'[1]App.2-BA1_Fix Asset Cont.CGAAP'!K645</f>
        <v>540191.49000000011</v>
      </c>
      <c r="L645" s="26">
        <f t="shared" si="182"/>
        <v>0</v>
      </c>
      <c r="M645" s="29">
        <f t="shared" si="183"/>
        <v>0</v>
      </c>
    </row>
    <row r="646" spans="1:13" ht="25.5">
      <c r="A646" s="23">
        <v>45</v>
      </c>
      <c r="B646" s="33">
        <v>1920</v>
      </c>
      <c r="C646" s="24" t="s">
        <v>41</v>
      </c>
      <c r="D646" s="25">
        <f t="shared" si="186"/>
        <v>75673.850000000006</v>
      </c>
      <c r="E646" s="25">
        <f t="shared" si="186"/>
        <v>0</v>
      </c>
      <c r="F646" s="25">
        <f>'[1]App.2-BA1_Fix Asset Cont.CGAAP'!F646</f>
        <v>-75673.850000000006</v>
      </c>
      <c r="G646" s="26">
        <f t="shared" si="181"/>
        <v>0</v>
      </c>
      <c r="H646" s="27"/>
      <c r="I646" s="28">
        <f t="shared" si="185"/>
        <v>-75673.850000000006</v>
      </c>
      <c r="J646" s="25">
        <f>'[1]App.2-BA1_Fix Asset Cont.CGAAP'!J646</f>
        <v>0</v>
      </c>
      <c r="K646" s="25">
        <f>'[1]App.2-BA1_Fix Asset Cont.CGAAP'!K646</f>
        <v>75673.850000000006</v>
      </c>
      <c r="L646" s="26">
        <f t="shared" si="182"/>
        <v>0</v>
      </c>
      <c r="M646" s="29">
        <f t="shared" si="183"/>
        <v>0</v>
      </c>
    </row>
    <row r="647" spans="1:13" ht="25.5">
      <c r="A647" s="23">
        <v>45.1</v>
      </c>
      <c r="B647" s="33">
        <v>1920</v>
      </c>
      <c r="C647" s="24" t="s">
        <v>42</v>
      </c>
      <c r="D647" s="25">
        <f t="shared" si="186"/>
        <v>732837.82000000007</v>
      </c>
      <c r="E647" s="25">
        <f t="shared" si="186"/>
        <v>30000</v>
      </c>
      <c r="F647" s="25">
        <f>'[1]App.2-BA1_Fix Asset Cont.CGAAP'!F647</f>
        <v>-251879.23000000007</v>
      </c>
      <c r="G647" s="26">
        <f t="shared" si="181"/>
        <v>510958.58999999997</v>
      </c>
      <c r="H647" s="27"/>
      <c r="I647" s="28">
        <f t="shared" si="185"/>
        <v>-501159.9528571429</v>
      </c>
      <c r="J647" s="25">
        <f>'[1]App.2-BA1_Fix Asset Cont.CGAAP'!J647</f>
        <v>-81130.748428571416</v>
      </c>
      <c r="K647" s="25">
        <f>'[1]App.2-BA1_Fix Asset Cont.CGAAP'!K647</f>
        <v>251879.23000000007</v>
      </c>
      <c r="L647" s="26">
        <f t="shared" si="182"/>
        <v>-330411.47128571419</v>
      </c>
      <c r="M647" s="29">
        <f t="shared" si="183"/>
        <v>180547.11871428578</v>
      </c>
    </row>
    <row r="648" spans="1:13" ht="15">
      <c r="A648" s="23">
        <v>10</v>
      </c>
      <c r="B648" s="23">
        <v>1930</v>
      </c>
      <c r="C648" s="32" t="s">
        <v>43</v>
      </c>
      <c r="D648" s="25">
        <f t="shared" si="186"/>
        <v>2971819.01</v>
      </c>
      <c r="E648" s="25">
        <f t="shared" si="186"/>
        <v>105000</v>
      </c>
      <c r="F648" s="25">
        <f>'[1]App.2-BA1_Fix Asset Cont.CGAAP'!F648</f>
        <v>-58710.179999999993</v>
      </c>
      <c r="G648" s="26">
        <f t="shared" si="181"/>
        <v>3018108.8299999996</v>
      </c>
      <c r="H648" s="27"/>
      <c r="I648" s="28">
        <f t="shared" si="185"/>
        <v>-2219892.3022675435</v>
      </c>
      <c r="J648" s="25">
        <f>'[1]App.2-BA1_Fix Asset Cont.CGAAP'!J648</f>
        <v>-110183.34263377193</v>
      </c>
      <c r="K648" s="25">
        <f>'[1]App.2-BA1_Fix Asset Cont.CGAAP'!K648</f>
        <v>58710.179999999993</v>
      </c>
      <c r="L648" s="26">
        <f t="shared" si="182"/>
        <v>-2271365.464901315</v>
      </c>
      <c r="M648" s="29">
        <f t="shared" si="183"/>
        <v>746743.36509868456</v>
      </c>
    </row>
    <row r="649" spans="1:13" ht="15">
      <c r="A649" s="23">
        <v>10</v>
      </c>
      <c r="B649" s="23">
        <v>1930</v>
      </c>
      <c r="C649" s="32" t="s">
        <v>43</v>
      </c>
      <c r="D649" s="25">
        <f t="shared" si="186"/>
        <v>145774.58000000002</v>
      </c>
      <c r="E649" s="25">
        <f t="shared" si="186"/>
        <v>30000</v>
      </c>
      <c r="F649" s="25">
        <f>'[1]App.2-BA1_Fix Asset Cont.CGAAP'!F649</f>
        <v>0</v>
      </c>
      <c r="G649" s="26">
        <f t="shared" si="181"/>
        <v>175774.58000000002</v>
      </c>
      <c r="H649" s="27"/>
      <c r="I649" s="28">
        <f t="shared" si="185"/>
        <v>-50224.536807017539</v>
      </c>
      <c r="J649" s="25">
        <f>'[1]App.2-BA1_Fix Asset Cont.CGAAP'!J649</f>
        <v>-14029.555403508772</v>
      </c>
      <c r="K649" s="25">
        <f>'[1]App.2-BA1_Fix Asset Cont.CGAAP'!K649</f>
        <v>0</v>
      </c>
      <c r="L649" s="26">
        <f t="shared" si="182"/>
        <v>-64254.092210526309</v>
      </c>
      <c r="M649" s="29">
        <f t="shared" si="183"/>
        <v>111520.4877894737</v>
      </c>
    </row>
    <row r="650" spans="1:13" ht="15">
      <c r="A650" s="23">
        <v>8</v>
      </c>
      <c r="B650" s="23">
        <v>1935</v>
      </c>
      <c r="C650" s="32" t="s">
        <v>44</v>
      </c>
      <c r="D650" s="25">
        <f t="shared" si="186"/>
        <v>36199.29</v>
      </c>
      <c r="E650" s="25">
        <f t="shared" si="186"/>
        <v>0</v>
      </c>
      <c r="F650" s="25">
        <f>'[1]App.2-BA1_Fix Asset Cont.CGAAP'!F650</f>
        <v>0</v>
      </c>
      <c r="G650" s="26">
        <f t="shared" si="181"/>
        <v>36199.29</v>
      </c>
      <c r="H650" s="27"/>
      <c r="I650" s="28">
        <f t="shared" si="185"/>
        <v>-36199.29</v>
      </c>
      <c r="J650" s="25">
        <f>'[1]App.2-BA1_Fix Asset Cont.CGAAP'!J650</f>
        <v>0</v>
      </c>
      <c r="K650" s="25">
        <f>'[1]App.2-BA1_Fix Asset Cont.CGAAP'!K650</f>
        <v>0</v>
      </c>
      <c r="L650" s="26">
        <f t="shared" si="182"/>
        <v>-36199.29</v>
      </c>
      <c r="M650" s="29">
        <f t="shared" si="183"/>
        <v>0</v>
      </c>
    </row>
    <row r="651" spans="1:13" ht="15">
      <c r="A651" s="23">
        <v>8</v>
      </c>
      <c r="B651" s="23">
        <v>1940</v>
      </c>
      <c r="C651" s="32" t="s">
        <v>45</v>
      </c>
      <c r="D651" s="25">
        <f t="shared" si="186"/>
        <v>856577.82000000007</v>
      </c>
      <c r="E651" s="25">
        <f t="shared" si="186"/>
        <v>30000</v>
      </c>
      <c r="F651" s="25">
        <f>'[1]App.2-BA1_Fix Asset Cont.CGAAP'!F651</f>
        <v>-349036.98</v>
      </c>
      <c r="G651" s="26">
        <f t="shared" si="181"/>
        <v>537540.84000000008</v>
      </c>
      <c r="H651" s="27"/>
      <c r="I651" s="28">
        <f t="shared" si="185"/>
        <v>-724031.73297058826</v>
      </c>
      <c r="J651" s="25">
        <f>'[1]App.2-BA1_Fix Asset Cont.CGAAP'!J651</f>
        <v>-28838.714235294119</v>
      </c>
      <c r="K651" s="25">
        <f>'[1]App.2-BA1_Fix Asset Cont.CGAAP'!K651</f>
        <v>349036.98</v>
      </c>
      <c r="L651" s="26">
        <f t="shared" si="182"/>
        <v>-403833.46720588242</v>
      </c>
      <c r="M651" s="29">
        <f t="shared" si="183"/>
        <v>133707.37279411766</v>
      </c>
    </row>
    <row r="652" spans="1:13" ht="15">
      <c r="A652" s="23">
        <v>8</v>
      </c>
      <c r="B652" s="23">
        <v>1945</v>
      </c>
      <c r="C652" s="32" t="s">
        <v>46</v>
      </c>
      <c r="D652" s="25">
        <f t="shared" si="186"/>
        <v>39169.78</v>
      </c>
      <c r="E652" s="25">
        <f t="shared" si="186"/>
        <v>0</v>
      </c>
      <c r="F652" s="25">
        <f>'[1]App.2-BA1_Fix Asset Cont.CGAAP'!F652</f>
        <v>0</v>
      </c>
      <c r="G652" s="26">
        <f t="shared" si="181"/>
        <v>39169.78</v>
      </c>
      <c r="H652" s="27"/>
      <c r="I652" s="28">
        <f t="shared" si="185"/>
        <v>-32730.469999999998</v>
      </c>
      <c r="J652" s="25">
        <f>'[1]App.2-BA1_Fix Asset Cont.CGAAP'!J652</f>
        <v>-3219.6549999999997</v>
      </c>
      <c r="K652" s="25">
        <f>'[1]App.2-BA1_Fix Asset Cont.CGAAP'!K652</f>
        <v>0</v>
      </c>
      <c r="L652" s="26">
        <f t="shared" si="182"/>
        <v>-35950.125</v>
      </c>
      <c r="M652" s="29">
        <f t="shared" si="183"/>
        <v>3219.6549999999988</v>
      </c>
    </row>
    <row r="653" spans="1:13" ht="15">
      <c r="A653" s="23">
        <v>8</v>
      </c>
      <c r="B653" s="23">
        <v>1950</v>
      </c>
      <c r="C653" s="32" t="s">
        <v>47</v>
      </c>
      <c r="D653" s="25">
        <f t="shared" si="186"/>
        <v>0</v>
      </c>
      <c r="E653" s="25">
        <f t="shared" si="186"/>
        <v>0</v>
      </c>
      <c r="F653" s="25">
        <f>'[1]App.2-BA1_Fix Asset Cont.CGAAP'!F653</f>
        <v>0</v>
      </c>
      <c r="G653" s="26">
        <f t="shared" si="181"/>
        <v>0</v>
      </c>
      <c r="H653" s="27"/>
      <c r="I653" s="28">
        <f t="shared" si="185"/>
        <v>0</v>
      </c>
      <c r="J653" s="25">
        <f>'[1]App.2-BA1_Fix Asset Cont.CGAAP'!J653</f>
        <v>0</v>
      </c>
      <c r="K653" s="25">
        <f>'[1]App.2-BA1_Fix Asset Cont.CGAAP'!K653</f>
        <v>0</v>
      </c>
      <c r="L653" s="26">
        <f t="shared" si="182"/>
        <v>0</v>
      </c>
      <c r="M653" s="29">
        <f t="shared" si="183"/>
        <v>0</v>
      </c>
    </row>
    <row r="654" spans="1:13" ht="15">
      <c r="A654" s="23">
        <v>8</v>
      </c>
      <c r="B654" s="23">
        <v>1955</v>
      </c>
      <c r="C654" s="32" t="s">
        <v>48</v>
      </c>
      <c r="D654" s="25">
        <f t="shared" si="186"/>
        <v>106527.86</v>
      </c>
      <c r="E654" s="25">
        <f t="shared" si="186"/>
        <v>0</v>
      </c>
      <c r="F654" s="25">
        <f>'[1]App.2-BA1_Fix Asset Cont.CGAAP'!F654</f>
        <v>-60668.31</v>
      </c>
      <c r="G654" s="26">
        <f t="shared" si="181"/>
        <v>45859.55</v>
      </c>
      <c r="H654" s="27"/>
      <c r="I654" s="28">
        <f t="shared" si="185"/>
        <v>-106455.46</v>
      </c>
      <c r="J654" s="25">
        <f>'[1]App.2-BA1_Fix Asset Cont.CGAAP'!J654</f>
        <v>-36.199999999999989</v>
      </c>
      <c r="K654" s="25">
        <f>'[1]App.2-BA1_Fix Asset Cont.CGAAP'!K654</f>
        <v>60668.31</v>
      </c>
      <c r="L654" s="26">
        <f t="shared" si="182"/>
        <v>-45823.350000000006</v>
      </c>
      <c r="M654" s="29">
        <f t="shared" si="183"/>
        <v>36.19999999999709</v>
      </c>
    </row>
    <row r="655" spans="1:13" ht="15">
      <c r="A655" s="35">
        <v>8</v>
      </c>
      <c r="B655" s="35">
        <v>1955</v>
      </c>
      <c r="C655" s="36" t="s">
        <v>49</v>
      </c>
      <c r="D655" s="25">
        <f t="shared" si="186"/>
        <v>0</v>
      </c>
      <c r="E655" s="25">
        <f t="shared" si="186"/>
        <v>0</v>
      </c>
      <c r="F655" s="25">
        <f>'[1]App.2-BA1_Fix Asset Cont.CGAAP'!F655</f>
        <v>0</v>
      </c>
      <c r="G655" s="26">
        <f t="shared" si="181"/>
        <v>0</v>
      </c>
      <c r="H655" s="27"/>
      <c r="I655" s="28">
        <f t="shared" si="185"/>
        <v>0</v>
      </c>
      <c r="J655" s="25">
        <f>'[1]App.2-BA1_Fix Asset Cont.CGAAP'!J655</f>
        <v>0</v>
      </c>
      <c r="K655" s="25">
        <f>'[1]App.2-BA1_Fix Asset Cont.CGAAP'!K655</f>
        <v>0</v>
      </c>
      <c r="L655" s="26">
        <f t="shared" si="182"/>
        <v>0</v>
      </c>
      <c r="M655" s="29">
        <f t="shared" si="183"/>
        <v>0</v>
      </c>
    </row>
    <row r="656" spans="1:13" ht="15">
      <c r="A656" s="33">
        <v>8</v>
      </c>
      <c r="B656" s="33">
        <v>1960</v>
      </c>
      <c r="C656" s="24" t="s">
        <v>50</v>
      </c>
      <c r="D656" s="25">
        <f t="shared" si="186"/>
        <v>7842.42</v>
      </c>
      <c r="E656" s="25">
        <f t="shared" si="186"/>
        <v>0</v>
      </c>
      <c r="F656" s="25">
        <f>'[1]App.2-BA1_Fix Asset Cont.CGAAP'!F656</f>
        <v>0</v>
      </c>
      <c r="G656" s="26">
        <f t="shared" si="181"/>
        <v>7842.42</v>
      </c>
      <c r="H656" s="27"/>
      <c r="I656" s="28">
        <f t="shared" si="185"/>
        <v>-5489.6999999999989</v>
      </c>
      <c r="J656" s="25">
        <f>'[1]App.2-BA1_Fix Asset Cont.CGAAP'!J656</f>
        <v>-784.23999999999978</v>
      </c>
      <c r="K656" s="25">
        <f>'[1]App.2-BA1_Fix Asset Cont.CGAAP'!K656</f>
        <v>0</v>
      </c>
      <c r="L656" s="26">
        <f t="shared" si="182"/>
        <v>-6273.9399999999987</v>
      </c>
      <c r="M656" s="29">
        <f t="shared" si="183"/>
        <v>1568.4800000000014</v>
      </c>
    </row>
    <row r="657" spans="1:13" ht="25.5">
      <c r="A657" s="1">
        <v>47</v>
      </c>
      <c r="B657" s="33">
        <v>1970</v>
      </c>
      <c r="C657" s="32" t="s">
        <v>51</v>
      </c>
      <c r="D657" s="25">
        <f t="shared" si="186"/>
        <v>245119.26</v>
      </c>
      <c r="E657" s="25">
        <f t="shared" si="186"/>
        <v>0</v>
      </c>
      <c r="F657" s="25">
        <f>'[1]App.2-BA1_Fix Asset Cont.CGAAP'!F657</f>
        <v>0</v>
      </c>
      <c r="G657" s="26">
        <f t="shared" si="181"/>
        <v>245119.26</v>
      </c>
      <c r="H657" s="27"/>
      <c r="I657" s="28">
        <f t="shared" si="185"/>
        <v>-226067.70500000002</v>
      </c>
      <c r="J657" s="25">
        <f>'[1]App.2-BA1_Fix Asset Cont.CGAAP'!J657</f>
        <v>-14808.0825</v>
      </c>
      <c r="K657" s="25">
        <f>'[1]App.2-BA1_Fix Asset Cont.CGAAP'!K657</f>
        <v>0</v>
      </c>
      <c r="L657" s="26">
        <f t="shared" si="182"/>
        <v>-240875.78750000001</v>
      </c>
      <c r="M657" s="29">
        <f t="shared" si="183"/>
        <v>4243.4725000000035</v>
      </c>
    </row>
    <row r="658" spans="1:13" ht="25.5">
      <c r="A658" s="23">
        <v>47</v>
      </c>
      <c r="B658" s="23">
        <v>1975</v>
      </c>
      <c r="C658" s="32" t="s">
        <v>52</v>
      </c>
      <c r="D658" s="25">
        <f t="shared" si="186"/>
        <v>0</v>
      </c>
      <c r="E658" s="25">
        <f t="shared" si="186"/>
        <v>0</v>
      </c>
      <c r="F658" s="25">
        <f>'[1]App.2-BA1_Fix Asset Cont.CGAAP'!F658</f>
        <v>0</v>
      </c>
      <c r="G658" s="26">
        <f t="shared" si="181"/>
        <v>0</v>
      </c>
      <c r="H658" s="27"/>
      <c r="I658" s="28">
        <f t="shared" si="185"/>
        <v>0</v>
      </c>
      <c r="J658" s="25">
        <f>'[1]App.2-BA1_Fix Asset Cont.CGAAP'!J658</f>
        <v>0</v>
      </c>
      <c r="K658" s="25">
        <f>'[1]App.2-BA1_Fix Asset Cont.CGAAP'!K658</f>
        <v>0</v>
      </c>
      <c r="L658" s="26">
        <f t="shared" si="182"/>
        <v>0</v>
      </c>
      <c r="M658" s="29">
        <f t="shared" si="183"/>
        <v>0</v>
      </c>
    </row>
    <row r="659" spans="1:13" ht="15">
      <c r="A659" s="23">
        <v>47</v>
      </c>
      <c r="B659" s="23">
        <v>1980</v>
      </c>
      <c r="C659" s="32" t="s">
        <v>53</v>
      </c>
      <c r="D659" s="25">
        <f t="shared" si="186"/>
        <v>427350.97000000003</v>
      </c>
      <c r="E659" s="25">
        <f t="shared" si="186"/>
        <v>50000</v>
      </c>
      <c r="F659" s="25">
        <f>'[1]App.2-BA1_Fix Asset Cont.CGAAP'!F659</f>
        <v>0</v>
      </c>
      <c r="G659" s="26">
        <f t="shared" si="181"/>
        <v>477350.97000000003</v>
      </c>
      <c r="H659" s="27"/>
      <c r="I659" s="28">
        <f t="shared" si="185"/>
        <v>-274401.07931883371</v>
      </c>
      <c r="J659" s="25">
        <f>'[1]App.2-BA1_Fix Asset Cont.CGAAP'!J659</f>
        <v>-15150.805659416827</v>
      </c>
      <c r="K659" s="25">
        <f>'[1]App.2-BA1_Fix Asset Cont.CGAAP'!K659</f>
        <v>0</v>
      </c>
      <c r="L659" s="26">
        <f t="shared" si="182"/>
        <v>-289551.88497825054</v>
      </c>
      <c r="M659" s="29">
        <f t="shared" si="183"/>
        <v>187799.08502174949</v>
      </c>
    </row>
    <row r="660" spans="1:13" ht="15">
      <c r="A660" s="23">
        <v>47</v>
      </c>
      <c r="B660" s="23">
        <v>1985</v>
      </c>
      <c r="C660" s="32" t="s">
        <v>54</v>
      </c>
      <c r="D660" s="25">
        <f>D577</f>
        <v>0</v>
      </c>
      <c r="E660" s="25">
        <f t="shared" ref="E660:E665" si="187">E577</f>
        <v>0</v>
      </c>
      <c r="F660" s="25">
        <f>'[1]App.2-BA1_Fix Asset Cont.CGAAP'!F660</f>
        <v>0</v>
      </c>
      <c r="G660" s="26">
        <f t="shared" si="181"/>
        <v>0</v>
      </c>
      <c r="H660" s="27"/>
      <c r="I660" s="28">
        <f t="shared" si="185"/>
        <v>0</v>
      </c>
      <c r="J660" s="25">
        <f>'[1]App.2-BA1_Fix Asset Cont.CGAAP'!J660</f>
        <v>0</v>
      </c>
      <c r="K660" s="25">
        <f>'[1]App.2-BA1_Fix Asset Cont.CGAAP'!K660</f>
        <v>0</v>
      </c>
      <c r="L660" s="26">
        <f t="shared" ref="L660:L665" si="188">I660+J660+K660</f>
        <v>0</v>
      </c>
      <c r="M660" s="29">
        <f t="shared" ref="M660:M665" si="189">G660+L660</f>
        <v>0</v>
      </c>
    </row>
    <row r="661" spans="1:13" ht="15">
      <c r="A661" s="1">
        <v>47</v>
      </c>
      <c r="B661" s="23">
        <v>1990</v>
      </c>
      <c r="C661" s="37" t="s">
        <v>55</v>
      </c>
      <c r="D661" s="25">
        <f>D578</f>
        <v>0</v>
      </c>
      <c r="E661" s="25">
        <f t="shared" si="187"/>
        <v>0</v>
      </c>
      <c r="F661" s="25">
        <f>'[1]App.2-BA1_Fix Asset Cont.CGAAP'!F661</f>
        <v>0</v>
      </c>
      <c r="G661" s="26">
        <f t="shared" si="181"/>
        <v>0</v>
      </c>
      <c r="H661" s="27"/>
      <c r="I661" s="28">
        <f t="shared" si="185"/>
        <v>0</v>
      </c>
      <c r="J661" s="25">
        <f>'[1]App.2-BA1_Fix Asset Cont.CGAAP'!J661</f>
        <v>0</v>
      </c>
      <c r="K661" s="25">
        <f>'[1]App.2-BA1_Fix Asset Cont.CGAAP'!K661</f>
        <v>0</v>
      </c>
      <c r="L661" s="26">
        <f t="shared" si="188"/>
        <v>0</v>
      </c>
      <c r="M661" s="29">
        <f t="shared" si="189"/>
        <v>0</v>
      </c>
    </row>
    <row r="662" spans="1:13" ht="15">
      <c r="A662" s="23">
        <v>47</v>
      </c>
      <c r="B662" s="23">
        <v>1995</v>
      </c>
      <c r="C662" s="32" t="s">
        <v>56</v>
      </c>
      <c r="D662" s="25">
        <f t="shared" ref="D662:D668" si="190">D579</f>
        <v>-5046472.7300000004</v>
      </c>
      <c r="E662" s="25">
        <f t="shared" si="187"/>
        <v>-150000</v>
      </c>
      <c r="F662" s="25">
        <f>'[1]App.2-BA1_Fix Asset Cont.CGAAP'!F662</f>
        <v>0</v>
      </c>
      <c r="G662" s="26">
        <f t="shared" si="181"/>
        <v>-5196472.7300000004</v>
      </c>
      <c r="H662" s="27"/>
      <c r="I662" s="28">
        <f t="shared" ref="I662:I668" si="191">I579</f>
        <v>1498016.5081605923</v>
      </c>
      <c r="J662" s="25">
        <f>'[1]App.2-BA1_Fix Asset Cont.CGAAP'!J662</f>
        <v>104631.75444530572</v>
      </c>
      <c r="K662" s="25">
        <f>'[1]App.2-BA1_Fix Asset Cont.CGAAP'!K662</f>
        <v>0</v>
      </c>
      <c r="L662" s="26">
        <f t="shared" si="188"/>
        <v>1602648.2626058981</v>
      </c>
      <c r="M662" s="29">
        <f t="shared" si="189"/>
        <v>-3593824.4673941024</v>
      </c>
    </row>
    <row r="663" spans="1:13" ht="15">
      <c r="A663" s="38"/>
      <c r="B663" s="38">
        <v>2075</v>
      </c>
      <c r="C663" s="39" t="s">
        <v>175</v>
      </c>
      <c r="D663" s="25">
        <f t="shared" si="190"/>
        <v>294688.49</v>
      </c>
      <c r="E663" s="25">
        <f t="shared" si="187"/>
        <v>0</v>
      </c>
      <c r="F663" s="25">
        <f>'[1]App.2-BA1_Fix Asset Cont.CGAAP'!F663</f>
        <v>0</v>
      </c>
      <c r="G663" s="26">
        <f t="shared" si="181"/>
        <v>294688.49</v>
      </c>
      <c r="H663" s="27"/>
      <c r="I663" s="28">
        <f t="shared" si="191"/>
        <v>-51827.340471042466</v>
      </c>
      <c r="J663" s="25">
        <f>'[1]App.2-BA1_Fix Asset Cont.CGAAP'!J663</f>
        <v>-14862.85523552123</v>
      </c>
      <c r="K663" s="25">
        <f>'[1]App.2-BA1_Fix Asset Cont.CGAAP'!K663</f>
        <v>0</v>
      </c>
      <c r="L663" s="26">
        <f t="shared" si="188"/>
        <v>-66690.195706563696</v>
      </c>
      <c r="M663" s="29">
        <f t="shared" si="189"/>
        <v>227998.29429343628</v>
      </c>
    </row>
    <row r="664" spans="1:13" ht="15">
      <c r="A664" s="38"/>
      <c r="B664" s="38">
        <v>2055</v>
      </c>
      <c r="C664" s="39" t="s">
        <v>176</v>
      </c>
      <c r="D664" s="25">
        <f t="shared" si="190"/>
        <v>0</v>
      </c>
      <c r="E664" s="25">
        <f t="shared" si="187"/>
        <v>0</v>
      </c>
      <c r="F664" s="25">
        <f>'[1]App.2-BA1_Fix Asset Cont.CGAAP'!F664</f>
        <v>0</v>
      </c>
      <c r="G664" s="26">
        <f t="shared" si="181"/>
        <v>0</v>
      </c>
      <c r="H664" s="27"/>
      <c r="I664" s="28">
        <f t="shared" si="191"/>
        <v>0</v>
      </c>
      <c r="J664" s="25">
        <f>'[1]App.2-BA1_Fix Asset Cont.CGAAP'!J664</f>
        <v>0</v>
      </c>
      <c r="K664" s="25">
        <f>'[1]App.2-BA1_Fix Asset Cont.CGAAP'!K664</f>
        <v>0</v>
      </c>
      <c r="L664" s="26">
        <f t="shared" si="188"/>
        <v>0</v>
      </c>
      <c r="M664" s="29">
        <f t="shared" si="189"/>
        <v>0</v>
      </c>
    </row>
    <row r="665" spans="1:13" ht="15">
      <c r="A665" s="38"/>
      <c r="B665" s="38">
        <v>1609</v>
      </c>
      <c r="C665" s="39" t="s">
        <v>177</v>
      </c>
      <c r="D665" s="25">
        <f t="shared" si="190"/>
        <v>1710026</v>
      </c>
      <c r="E665" s="25">
        <f t="shared" si="187"/>
        <v>436468</v>
      </c>
      <c r="F665" s="25">
        <f>'[1]App.2-BA1_Fix Asset Cont.CGAAP'!F665</f>
        <v>0</v>
      </c>
      <c r="G665" s="26">
        <f t="shared" si="181"/>
        <v>2146494</v>
      </c>
      <c r="H665" s="27"/>
      <c r="I665" s="28">
        <f t="shared" si="191"/>
        <v>-77611.737037037034</v>
      </c>
      <c r="J665" s="25">
        <f>'[1]App.2-BA1_Fix Asset Cont.CGAAP'!J665</f>
        <v>-95706.244444444455</v>
      </c>
      <c r="K665" s="25">
        <f>'[1]App.2-BA1_Fix Asset Cont.CGAAP'!K665</f>
        <v>0</v>
      </c>
      <c r="L665" s="26">
        <f t="shared" si="188"/>
        <v>-173317.98148148149</v>
      </c>
      <c r="M665" s="29">
        <f t="shared" si="189"/>
        <v>1973176.0185185184</v>
      </c>
    </row>
    <row r="666" spans="1:13">
      <c r="A666" s="38"/>
      <c r="B666" s="38"/>
      <c r="C666" s="41" t="s">
        <v>58</v>
      </c>
      <c r="D666" s="42">
        <f>SUM(D604:D665)</f>
        <v>93119895.680000007</v>
      </c>
      <c r="E666" s="42">
        <f t="shared" ref="E666:G666" si="192">SUM(E604:E665)</f>
        <v>17783281.120000001</v>
      </c>
      <c r="F666" s="42">
        <f t="shared" si="192"/>
        <v>-16193383.606333926</v>
      </c>
      <c r="G666" s="42">
        <f t="shared" si="192"/>
        <v>94709793.193666071</v>
      </c>
      <c r="H666" s="42"/>
      <c r="I666" s="42">
        <f>SUM(I604:I665)</f>
        <v>-53935520.72097078</v>
      </c>
      <c r="J666" s="42">
        <f t="shared" ref="J666:M666" si="193">SUM(J604:J665)</f>
        <v>-2694150.2489848058</v>
      </c>
      <c r="K666" s="42">
        <f t="shared" si="193"/>
        <v>15560636.141048966</v>
      </c>
      <c r="L666" s="42">
        <f t="shared" si="193"/>
        <v>-41069034.828906626</v>
      </c>
      <c r="M666" s="42">
        <f t="shared" si="193"/>
        <v>53640758.364759453</v>
      </c>
    </row>
    <row r="667" spans="1:13" ht="37.5">
      <c r="A667" s="38"/>
      <c r="B667" s="38"/>
      <c r="C667" s="43" t="s">
        <v>59</v>
      </c>
      <c r="D667" s="25">
        <f t="shared" si="190"/>
        <v>0</v>
      </c>
      <c r="E667" s="40"/>
      <c r="F667" s="40"/>
      <c r="G667" s="26">
        <f t="shared" ref="G667:G668" si="194">D667+E667+F667</f>
        <v>0</v>
      </c>
      <c r="I667" s="28">
        <f t="shared" si="191"/>
        <v>0</v>
      </c>
      <c r="J667" s="40"/>
      <c r="K667" s="40"/>
      <c r="L667" s="26">
        <f t="shared" ref="L667:L668" si="195">I667+J667+K667</f>
        <v>0</v>
      </c>
      <c r="M667" s="29">
        <f t="shared" ref="M667:M668" si="196">G667+L667</f>
        <v>0</v>
      </c>
    </row>
    <row r="668" spans="1:13" ht="25.5">
      <c r="A668" s="38"/>
      <c r="B668" s="38"/>
      <c r="C668" s="44" t="s">
        <v>60</v>
      </c>
      <c r="D668" s="25">
        <f t="shared" si="190"/>
        <v>-294688.47000000067</v>
      </c>
      <c r="E668" s="142">
        <f>-E663</f>
        <v>0</v>
      </c>
      <c r="F668" s="40"/>
      <c r="G668" s="26">
        <f t="shared" si="194"/>
        <v>-294688.47000000067</v>
      </c>
      <c r="I668" s="28">
        <f t="shared" si="191"/>
        <v>51827.340471042466</v>
      </c>
      <c r="J668" s="142">
        <f>-J663</f>
        <v>14862.85523552123</v>
      </c>
      <c r="K668" s="40"/>
      <c r="L668" s="26">
        <f t="shared" si="195"/>
        <v>66690.195706563696</v>
      </c>
      <c r="M668" s="29">
        <f t="shared" si="196"/>
        <v>-227998.27429343696</v>
      </c>
    </row>
    <row r="669" spans="1:13">
      <c r="A669" s="38"/>
      <c r="B669" s="38"/>
      <c r="C669" s="41" t="s">
        <v>61</v>
      </c>
      <c r="D669" s="42">
        <f>SUM(D666:D668)</f>
        <v>92825207.210000008</v>
      </c>
      <c r="E669" s="42">
        <f t="shared" ref="E669:G669" si="197">SUM(E666:E668)</f>
        <v>17783281.120000001</v>
      </c>
      <c r="F669" s="42">
        <f t="shared" si="197"/>
        <v>-16193383.606333926</v>
      </c>
      <c r="G669" s="42">
        <f t="shared" si="197"/>
        <v>94415104.723666072</v>
      </c>
      <c r="H669" s="42"/>
      <c r="I669" s="42">
        <f t="shared" ref="I669:M669" si="198">SUM(I666:I668)</f>
        <v>-53883693.380499735</v>
      </c>
      <c r="J669" s="42">
        <f t="shared" si="198"/>
        <v>-2679287.3937492846</v>
      </c>
      <c r="K669" s="42">
        <f t="shared" si="198"/>
        <v>15560636.141048966</v>
      </c>
      <c r="L669" s="42">
        <f t="shared" si="198"/>
        <v>-41002344.633200064</v>
      </c>
      <c r="M669" s="42">
        <f t="shared" si="198"/>
        <v>53412760.090466015</v>
      </c>
    </row>
    <row r="671" spans="1:13">
      <c r="I671" s="45" t="s">
        <v>62</v>
      </c>
      <c r="J671" s="46"/>
    </row>
    <row r="672" spans="1:13" ht="15">
      <c r="A672" s="38">
        <v>10</v>
      </c>
      <c r="B672" s="38"/>
      <c r="C672" s="39" t="s">
        <v>63</v>
      </c>
      <c r="I672" s="46" t="s">
        <v>63</v>
      </c>
      <c r="J672" s="46"/>
      <c r="K672" s="47"/>
    </row>
    <row r="673" spans="1:13" ht="15">
      <c r="A673" s="38">
        <v>8</v>
      </c>
      <c r="B673" s="38"/>
      <c r="C673" s="39" t="s">
        <v>44</v>
      </c>
      <c r="I673" s="46" t="s">
        <v>44</v>
      </c>
      <c r="J673" s="46"/>
      <c r="K673" s="48"/>
    </row>
    <row r="674" spans="1:13" ht="15">
      <c r="I674" s="49" t="s">
        <v>64</v>
      </c>
      <c r="K674" s="50">
        <f>J669-K672-K673</f>
        <v>-2679287.3937492846</v>
      </c>
    </row>
    <row r="680" spans="1:13" s="55" customFormat="1" ht="15.75">
      <c r="A680" s="212" t="s">
        <v>6</v>
      </c>
      <c r="B680" s="212"/>
      <c r="C680" s="212"/>
      <c r="D680" s="212"/>
      <c r="E680" s="212"/>
      <c r="F680" s="212"/>
      <c r="G680" s="212"/>
      <c r="H680" s="212"/>
      <c r="I680" s="212"/>
      <c r="J680" s="212"/>
      <c r="K680" s="212"/>
      <c r="L680" s="212"/>
      <c r="M680" s="212"/>
    </row>
    <row r="681" spans="1:13" s="55" customFormat="1" ht="15.75">
      <c r="A681" s="212" t="s">
        <v>350</v>
      </c>
      <c r="B681" s="212"/>
      <c r="C681" s="212"/>
      <c r="D681" s="212"/>
      <c r="E681" s="212"/>
      <c r="F681" s="212"/>
      <c r="G681" s="212"/>
      <c r="H681" s="212"/>
      <c r="I681" s="212"/>
      <c r="J681" s="212"/>
      <c r="K681" s="212"/>
      <c r="L681" s="212"/>
      <c r="M681" s="212"/>
    </row>
    <row r="682" spans="1:13" ht="3" customHeight="1"/>
    <row r="683" spans="1:13" ht="13.5" customHeight="1">
      <c r="C683" s="9"/>
      <c r="E683" s="10" t="s">
        <v>8</v>
      </c>
      <c r="F683" s="11">
        <v>2014</v>
      </c>
      <c r="G683" s="12"/>
    </row>
    <row r="684" spans="1:13" ht="3" customHeight="1"/>
    <row r="685" spans="1:13">
      <c r="D685" s="213" t="s">
        <v>9</v>
      </c>
      <c r="E685" s="214"/>
      <c r="F685" s="214"/>
      <c r="G685" s="215"/>
      <c r="I685" s="13"/>
      <c r="J685" s="14" t="s">
        <v>10</v>
      </c>
      <c r="K685" s="14"/>
      <c r="L685" s="15"/>
      <c r="M685" s="3"/>
    </row>
    <row r="686" spans="1:13" ht="25.5">
      <c r="A686" s="16" t="s">
        <v>11</v>
      </c>
      <c r="B686" s="17" t="s">
        <v>12</v>
      </c>
      <c r="C686" s="18" t="s">
        <v>13</v>
      </c>
      <c r="D686" s="16" t="s">
        <v>14</v>
      </c>
      <c r="E686" s="17" t="s">
        <v>15</v>
      </c>
      <c r="F686" s="17" t="s">
        <v>16</v>
      </c>
      <c r="G686" s="16" t="s">
        <v>17</v>
      </c>
      <c r="H686" s="19"/>
      <c r="I686" s="20" t="s">
        <v>14</v>
      </c>
      <c r="J686" s="21" t="s">
        <v>15</v>
      </c>
      <c r="K686" s="21" t="s">
        <v>16</v>
      </c>
      <c r="L686" s="22" t="s">
        <v>17</v>
      </c>
      <c r="M686" s="16" t="s">
        <v>18</v>
      </c>
    </row>
    <row r="687" spans="1:13" ht="25.5">
      <c r="A687" s="23">
        <v>12</v>
      </c>
      <c r="B687" s="23">
        <v>1611</v>
      </c>
      <c r="C687" s="24" t="s">
        <v>19</v>
      </c>
      <c r="D687" s="25">
        <f>G273</f>
        <v>815779.07</v>
      </c>
      <c r="E687" s="25">
        <f>'[1]App.2-BA1_Fix Asset Cont.CGAAP'!E687</f>
        <v>252000</v>
      </c>
      <c r="F687" s="25">
        <f>F437</f>
        <v>0</v>
      </c>
      <c r="G687" s="26">
        <f>D687+E687+F687</f>
        <v>1067779.0699999998</v>
      </c>
      <c r="H687" s="27"/>
      <c r="I687" s="25">
        <f>L273</f>
        <v>-628672.95900000003</v>
      </c>
      <c r="J687" s="25">
        <f>'[1]App.2-BA1_Fix Asset Cont.CGAAP'!J687</f>
        <v>-94235.054000000004</v>
      </c>
      <c r="K687" s="25">
        <f>'[1]App.2-BA1_Fix Asset Cont.CGAAP'!K687</f>
        <v>0</v>
      </c>
      <c r="L687" s="26">
        <f>I687+J687+K687</f>
        <v>-722908.01300000004</v>
      </c>
      <c r="M687" s="29">
        <f>G687+L687</f>
        <v>344871.0569999998</v>
      </c>
    </row>
    <row r="688" spans="1:13" ht="25.5">
      <c r="A688" s="23" t="s">
        <v>20</v>
      </c>
      <c r="B688" s="23">
        <v>1612</v>
      </c>
      <c r="C688" s="24" t="s">
        <v>21</v>
      </c>
      <c r="D688" s="25">
        <f t="shared" ref="D688:D751" si="199">G274</f>
        <v>0</v>
      </c>
      <c r="E688" s="25">
        <f>'[1]App.2-BA1_Fix Asset Cont.CGAAP'!E688</f>
        <v>0</v>
      </c>
      <c r="F688" s="25">
        <f t="shared" ref="F688:F703" si="200">F438</f>
        <v>0</v>
      </c>
      <c r="G688" s="26">
        <f t="shared" ref="G688:G748" si="201">D688+E688+F688</f>
        <v>0</v>
      </c>
      <c r="H688" s="27"/>
      <c r="I688" s="25">
        <f t="shared" ref="I688:I751" si="202">L274</f>
        <v>0</v>
      </c>
      <c r="J688" s="25">
        <f>'[1]App.2-BA1_Fix Asset Cont.CGAAP'!J688</f>
        <v>0</v>
      </c>
      <c r="K688" s="25">
        <f>'[1]App.2-BA1_Fix Asset Cont.CGAAP'!K688</f>
        <v>0</v>
      </c>
      <c r="L688" s="26">
        <f t="shared" ref="L688:L748" si="203">I688+J688+K688</f>
        <v>0</v>
      </c>
      <c r="M688" s="29">
        <f t="shared" ref="M688:M748" si="204">G688+L688</f>
        <v>0</v>
      </c>
    </row>
    <row r="689" spans="1:13" ht="15">
      <c r="A689" s="30" t="s">
        <v>22</v>
      </c>
      <c r="B689" s="30">
        <v>1805</v>
      </c>
      <c r="C689" s="31" t="s">
        <v>23</v>
      </c>
      <c r="D689" s="25">
        <f t="shared" si="199"/>
        <v>338728.38000000012</v>
      </c>
      <c r="E689" s="25">
        <f>'[1]App.2-BA1_Fix Asset Cont.CGAAP'!E689</f>
        <v>0</v>
      </c>
      <c r="F689" s="25">
        <f t="shared" si="200"/>
        <v>0</v>
      </c>
      <c r="G689" s="26">
        <f t="shared" si="201"/>
        <v>338728.38000000012</v>
      </c>
      <c r="H689" s="27"/>
      <c r="I689" s="25">
        <f t="shared" si="202"/>
        <v>0</v>
      </c>
      <c r="J689" s="25">
        <f>'[1]App.2-BA1_Fix Asset Cont.CGAAP'!J689</f>
        <v>0</v>
      </c>
      <c r="K689" s="25">
        <f>'[1]App.2-BA1_Fix Asset Cont.CGAAP'!K689</f>
        <v>0</v>
      </c>
      <c r="L689" s="26">
        <f t="shared" si="203"/>
        <v>0</v>
      </c>
      <c r="M689" s="29">
        <f t="shared" si="204"/>
        <v>338728.38000000012</v>
      </c>
    </row>
    <row r="690" spans="1:13" ht="15">
      <c r="A690" s="23">
        <v>47</v>
      </c>
      <c r="B690" s="23">
        <v>1808</v>
      </c>
      <c r="C690" s="32" t="s">
        <v>24</v>
      </c>
      <c r="D690" s="25">
        <f t="shared" si="199"/>
        <v>1598122.15</v>
      </c>
      <c r="E690" s="25">
        <f>'[1]App.2-BA1_Fix Asset Cont.CGAAP'!E690</f>
        <v>0</v>
      </c>
      <c r="F690" s="25">
        <f t="shared" si="200"/>
        <v>0</v>
      </c>
      <c r="G690" s="26">
        <f t="shared" si="201"/>
        <v>1598122.15</v>
      </c>
      <c r="H690" s="27"/>
      <c r="I690" s="25">
        <f t="shared" si="202"/>
        <v>-1044095.1088666667</v>
      </c>
      <c r="J690" s="25">
        <f>'[1]App.2-BA1_Fix Asset Cont.CGAAP'!J690</f>
        <v>-28877.880000000008</v>
      </c>
      <c r="K690" s="25">
        <f>'[1]App.2-BA1_Fix Asset Cont.CGAAP'!K690</f>
        <v>0</v>
      </c>
      <c r="L690" s="26">
        <f t="shared" si="203"/>
        <v>-1072972.9888666668</v>
      </c>
      <c r="M690" s="29">
        <f t="shared" si="204"/>
        <v>525149.16113333311</v>
      </c>
    </row>
    <row r="691" spans="1:13" ht="15">
      <c r="A691" s="23"/>
      <c r="B691" s="23">
        <v>1808</v>
      </c>
      <c r="C691" s="32" t="s">
        <v>24</v>
      </c>
      <c r="D691" s="25">
        <f t="shared" si="199"/>
        <v>73993.399999999994</v>
      </c>
      <c r="E691" s="25">
        <f>'[1]App.2-BA1_Fix Asset Cont.CGAAP'!E691</f>
        <v>0</v>
      </c>
      <c r="F691" s="25">
        <f t="shared" si="200"/>
        <v>0</v>
      </c>
      <c r="G691" s="26">
        <f t="shared" si="201"/>
        <v>73993.399999999994</v>
      </c>
      <c r="H691" s="27"/>
      <c r="I691" s="25">
        <f t="shared" si="202"/>
        <v>-62028.919999999991</v>
      </c>
      <c r="J691" s="25">
        <f>'[1]App.2-BA1_Fix Asset Cont.CGAAP'!J691</f>
        <v>-2466.4499999999998</v>
      </c>
      <c r="K691" s="25">
        <f>'[1]App.2-BA1_Fix Asset Cont.CGAAP'!K691</f>
        <v>0</v>
      </c>
      <c r="L691" s="26">
        <f t="shared" si="203"/>
        <v>-64495.369999999988</v>
      </c>
      <c r="M691" s="29">
        <f t="shared" si="204"/>
        <v>9498.0300000000061</v>
      </c>
    </row>
    <row r="692" spans="1:13" ht="15">
      <c r="A692" s="23">
        <v>13</v>
      </c>
      <c r="B692" s="23">
        <v>1810</v>
      </c>
      <c r="C692" s="32" t="s">
        <v>25</v>
      </c>
      <c r="D692" s="25">
        <f t="shared" si="199"/>
        <v>0</v>
      </c>
      <c r="E692" s="25">
        <f>'[1]App.2-BA1_Fix Asset Cont.CGAAP'!E692</f>
        <v>0</v>
      </c>
      <c r="F692" s="25">
        <f t="shared" si="200"/>
        <v>0</v>
      </c>
      <c r="G692" s="26">
        <f t="shared" si="201"/>
        <v>0</v>
      </c>
      <c r="H692" s="27"/>
      <c r="I692" s="25">
        <f t="shared" si="202"/>
        <v>0</v>
      </c>
      <c r="J692" s="25">
        <f>'[1]App.2-BA1_Fix Asset Cont.CGAAP'!J692</f>
        <v>0</v>
      </c>
      <c r="K692" s="25">
        <f>'[1]App.2-BA1_Fix Asset Cont.CGAAP'!K692</f>
        <v>0</v>
      </c>
      <c r="L692" s="26">
        <f t="shared" si="203"/>
        <v>0</v>
      </c>
      <c r="M692" s="29">
        <f t="shared" si="204"/>
        <v>0</v>
      </c>
    </row>
    <row r="693" spans="1:13" ht="15">
      <c r="A693" s="23">
        <v>47</v>
      </c>
      <c r="B693" s="23">
        <v>1815</v>
      </c>
      <c r="C693" s="32" t="s">
        <v>26</v>
      </c>
      <c r="D693" s="25">
        <f t="shared" si="199"/>
        <v>0.15999999997438863</v>
      </c>
      <c r="E693" s="25">
        <f>'[1]App.2-BA1_Fix Asset Cont.CGAAP'!E693</f>
        <v>0</v>
      </c>
      <c r="F693" s="25">
        <f t="shared" si="200"/>
        <v>0</v>
      </c>
      <c r="G693" s="26">
        <f t="shared" si="201"/>
        <v>0.15999999997438863</v>
      </c>
      <c r="H693" s="27"/>
      <c r="I693" s="25">
        <f t="shared" si="202"/>
        <v>0</v>
      </c>
      <c r="J693" s="25">
        <f>'[1]App.2-BA1_Fix Asset Cont.CGAAP'!J693</f>
        <v>0</v>
      </c>
      <c r="K693" s="25">
        <f>'[1]App.2-BA1_Fix Asset Cont.CGAAP'!K693</f>
        <v>0</v>
      </c>
      <c r="L693" s="26">
        <f t="shared" si="203"/>
        <v>0</v>
      </c>
      <c r="M693" s="29">
        <f t="shared" si="204"/>
        <v>0.15999999997438863</v>
      </c>
    </row>
    <row r="694" spans="1:13" ht="22.5" customHeight="1">
      <c r="A694" s="23"/>
      <c r="B694" s="23">
        <v>1815</v>
      </c>
      <c r="C694" s="32" t="s">
        <v>26</v>
      </c>
      <c r="D694" s="25">
        <f t="shared" si="199"/>
        <v>-0.33999999985098839</v>
      </c>
      <c r="E694" s="25">
        <f>'[1]App.2-BA1_Fix Asset Cont.CGAAP'!E694</f>
        <v>0</v>
      </c>
      <c r="F694" s="25">
        <f t="shared" si="200"/>
        <v>0</v>
      </c>
      <c r="G694" s="26">
        <f t="shared" si="201"/>
        <v>-0.33999999985098839</v>
      </c>
      <c r="H694" s="27"/>
      <c r="I694" s="25">
        <f t="shared" si="202"/>
        <v>0</v>
      </c>
      <c r="J694" s="25">
        <f>'[1]App.2-BA1_Fix Asset Cont.CGAAP'!J694</f>
        <v>0</v>
      </c>
      <c r="K694" s="25">
        <f>'[1]App.2-BA1_Fix Asset Cont.CGAAP'!K694</f>
        <v>0</v>
      </c>
      <c r="L694" s="26">
        <f t="shared" si="203"/>
        <v>0</v>
      </c>
      <c r="M694" s="29">
        <f t="shared" si="204"/>
        <v>-0.33999999985098839</v>
      </c>
    </row>
    <row r="695" spans="1:13" ht="23.25" customHeight="1">
      <c r="A695" s="23"/>
      <c r="B695" s="23">
        <v>1815</v>
      </c>
      <c r="C695" s="32" t="s">
        <v>26</v>
      </c>
      <c r="D695" s="25">
        <f t="shared" si="199"/>
        <v>0.16000000014901161</v>
      </c>
      <c r="E695" s="25">
        <f>'[1]App.2-BA1_Fix Asset Cont.CGAAP'!E695</f>
        <v>0</v>
      </c>
      <c r="F695" s="25">
        <f t="shared" si="200"/>
        <v>0</v>
      </c>
      <c r="G695" s="26">
        <f t="shared" si="201"/>
        <v>0.16000000014901161</v>
      </c>
      <c r="H695" s="27"/>
      <c r="I695" s="25">
        <f t="shared" si="202"/>
        <v>0</v>
      </c>
      <c r="J695" s="25">
        <f>'[1]App.2-BA1_Fix Asset Cont.CGAAP'!J695</f>
        <v>0</v>
      </c>
      <c r="K695" s="25">
        <f>'[1]App.2-BA1_Fix Asset Cont.CGAAP'!K695</f>
        <v>0</v>
      </c>
      <c r="L695" s="26">
        <f t="shared" si="203"/>
        <v>0</v>
      </c>
      <c r="M695" s="29">
        <f t="shared" si="204"/>
        <v>0.16000000014901161</v>
      </c>
    </row>
    <row r="696" spans="1:13" ht="15">
      <c r="A696" s="23">
        <v>47</v>
      </c>
      <c r="B696" s="23">
        <v>1820</v>
      </c>
      <c r="C696" s="24" t="s">
        <v>27</v>
      </c>
      <c r="D696" s="25">
        <f t="shared" si="199"/>
        <v>1745895.87</v>
      </c>
      <c r="E696" s="25">
        <f>'[1]App.2-BA1_Fix Asset Cont.CGAAP'!E696</f>
        <v>0</v>
      </c>
      <c r="F696" s="25">
        <f t="shared" si="200"/>
        <v>0</v>
      </c>
      <c r="G696" s="26">
        <f t="shared" si="201"/>
        <v>1745895.87</v>
      </c>
      <c r="H696" s="27"/>
      <c r="I696" s="25">
        <f t="shared" si="202"/>
        <v>-1487358.5300000003</v>
      </c>
      <c r="J696" s="25">
        <f>'[1]App.2-BA1_Fix Asset Cont.CGAAP'!J696</f>
        <v>-37446.089999999997</v>
      </c>
      <c r="K696" s="25">
        <f>'[1]App.2-BA1_Fix Asset Cont.CGAAP'!K696</f>
        <v>0</v>
      </c>
      <c r="L696" s="26">
        <f t="shared" si="203"/>
        <v>-1524804.6200000003</v>
      </c>
      <c r="M696" s="29">
        <f t="shared" si="204"/>
        <v>221091.24999999977</v>
      </c>
    </row>
    <row r="697" spans="1:13" ht="15">
      <c r="A697" s="23">
        <v>47</v>
      </c>
      <c r="B697" s="23">
        <v>1825</v>
      </c>
      <c r="C697" s="32" t="s">
        <v>28</v>
      </c>
      <c r="D697" s="25">
        <f t="shared" si="199"/>
        <v>0</v>
      </c>
      <c r="E697" s="25">
        <f>'[1]App.2-BA1_Fix Asset Cont.CGAAP'!E697</f>
        <v>0</v>
      </c>
      <c r="F697" s="25">
        <f t="shared" si="200"/>
        <v>0</v>
      </c>
      <c r="G697" s="26">
        <f t="shared" si="201"/>
        <v>0</v>
      </c>
      <c r="H697" s="27"/>
      <c r="I697" s="25">
        <f t="shared" si="202"/>
        <v>0</v>
      </c>
      <c r="J697" s="25">
        <f>'[1]App.2-BA1_Fix Asset Cont.CGAAP'!J697</f>
        <v>0</v>
      </c>
      <c r="K697" s="25">
        <f>'[1]App.2-BA1_Fix Asset Cont.CGAAP'!K697</f>
        <v>0</v>
      </c>
      <c r="L697" s="26">
        <f t="shared" si="203"/>
        <v>0</v>
      </c>
      <c r="M697" s="29">
        <f t="shared" si="204"/>
        <v>0</v>
      </c>
    </row>
    <row r="698" spans="1:13" ht="15">
      <c r="A698" s="23">
        <v>47</v>
      </c>
      <c r="B698" s="23">
        <v>1830</v>
      </c>
      <c r="C698" s="32" t="s">
        <v>29</v>
      </c>
      <c r="D698" s="25">
        <f t="shared" si="199"/>
        <v>6966973.941537559</v>
      </c>
      <c r="E698" s="25">
        <f>'[1]App.2-BA1_Fix Asset Cont.CGAAP'!E698</f>
        <v>280987.61</v>
      </c>
      <c r="F698" s="25">
        <f t="shared" si="200"/>
        <v>0</v>
      </c>
      <c r="G698" s="26">
        <f t="shared" si="201"/>
        <v>7247961.5515375594</v>
      </c>
      <c r="H698" s="27"/>
      <c r="I698" s="25">
        <f t="shared" si="202"/>
        <v>-3304104.3037157645</v>
      </c>
      <c r="J698" s="25">
        <f>'[1]App.2-BA1_Fix Asset Cont.CGAAP'!J698</f>
        <v>-248779.15361805298</v>
      </c>
      <c r="K698" s="25">
        <f>'[1]App.2-BA1_Fix Asset Cont.CGAAP'!K698</f>
        <v>0</v>
      </c>
      <c r="L698" s="26">
        <f t="shared" si="203"/>
        <v>-3552883.4573338176</v>
      </c>
      <c r="M698" s="29">
        <f t="shared" si="204"/>
        <v>3695078.0942037418</v>
      </c>
    </row>
    <row r="699" spans="1:13" ht="15">
      <c r="A699" s="23"/>
      <c r="B699" s="23">
        <v>1830</v>
      </c>
      <c r="C699" s="32" t="s">
        <v>29</v>
      </c>
      <c r="D699" s="25">
        <f t="shared" si="199"/>
        <v>1645832.7506920001</v>
      </c>
      <c r="E699" s="25">
        <f>'[1]App.2-BA1_Fix Asset Cont.CGAAP'!E699</f>
        <v>68283.87</v>
      </c>
      <c r="F699" s="25">
        <f t="shared" si="200"/>
        <v>0</v>
      </c>
      <c r="G699" s="26">
        <f t="shared" si="201"/>
        <v>1714116.6206920003</v>
      </c>
      <c r="H699" s="27"/>
      <c r="I699" s="25">
        <f t="shared" si="202"/>
        <v>-1043291.5041585601</v>
      </c>
      <c r="J699" s="25">
        <f>'[1]App.2-BA1_Fix Asset Cont.CGAAP'!J699</f>
        <v>-56215.450227680005</v>
      </c>
      <c r="K699" s="25">
        <f>'[1]App.2-BA1_Fix Asset Cont.CGAAP'!K699</f>
        <v>0</v>
      </c>
      <c r="L699" s="26">
        <f t="shared" si="203"/>
        <v>-1099506.9543862401</v>
      </c>
      <c r="M699" s="29">
        <f t="shared" si="204"/>
        <v>614609.66630576015</v>
      </c>
    </row>
    <row r="700" spans="1:13" ht="15">
      <c r="A700" s="23"/>
      <c r="B700" s="23">
        <v>1830</v>
      </c>
      <c r="C700" s="32" t="s">
        <v>29</v>
      </c>
      <c r="D700" s="25">
        <f t="shared" si="199"/>
        <v>8547498.9517215397</v>
      </c>
      <c r="E700" s="25">
        <f>'[1]App.2-BA1_Fix Asset Cont.CGAAP'!E700</f>
        <v>482954.52</v>
      </c>
      <c r="F700" s="25">
        <f t="shared" si="200"/>
        <v>0</v>
      </c>
      <c r="G700" s="26">
        <f t="shared" si="201"/>
        <v>9030453.4717215393</v>
      </c>
      <c r="H700" s="27"/>
      <c r="I700" s="25">
        <f t="shared" si="202"/>
        <v>-3773711.3992133467</v>
      </c>
      <c r="J700" s="25">
        <f>'[1]App.2-BA1_Fix Asset Cont.CGAAP'!J700</f>
        <v>-312906.19217461528</v>
      </c>
      <c r="K700" s="25">
        <f>'[1]App.2-BA1_Fix Asset Cont.CGAAP'!K700</f>
        <v>0</v>
      </c>
      <c r="L700" s="26">
        <f t="shared" si="203"/>
        <v>-4086617.591387962</v>
      </c>
      <c r="M700" s="29">
        <f t="shared" si="204"/>
        <v>4943835.8803335773</v>
      </c>
    </row>
    <row r="701" spans="1:13" ht="15">
      <c r="A701" s="23"/>
      <c r="B701" s="23">
        <v>1835</v>
      </c>
      <c r="C701" s="32" t="s">
        <v>30</v>
      </c>
      <c r="D701" s="25">
        <f t="shared" si="199"/>
        <v>1659643.7561620001</v>
      </c>
      <c r="E701" s="25">
        <f>'[1]App.2-BA1_Fix Asset Cont.CGAAP'!E701</f>
        <v>64538.05</v>
      </c>
      <c r="F701" s="25">
        <f t="shared" si="200"/>
        <v>0</v>
      </c>
      <c r="G701" s="26">
        <f t="shared" si="201"/>
        <v>1724181.8061620002</v>
      </c>
      <c r="H701" s="27"/>
      <c r="I701" s="25">
        <f t="shared" si="202"/>
        <v>-718392.9772942001</v>
      </c>
      <c r="J701" s="25">
        <f>'[1]App.2-BA1_Fix Asset Cont.CGAAP'!J701</f>
        <v>-62030.04108648</v>
      </c>
      <c r="K701" s="25">
        <f>'[1]App.2-BA1_Fix Asset Cont.CGAAP'!K701</f>
        <v>0</v>
      </c>
      <c r="L701" s="26">
        <f t="shared" si="203"/>
        <v>-780423.01838068012</v>
      </c>
      <c r="M701" s="29">
        <f t="shared" si="204"/>
        <v>943758.78778132005</v>
      </c>
    </row>
    <row r="702" spans="1:13" ht="15">
      <c r="A702" s="23"/>
      <c r="B702" s="23">
        <v>1835</v>
      </c>
      <c r="C702" s="32" t="s">
        <v>30</v>
      </c>
      <c r="D702" s="25">
        <f t="shared" si="199"/>
        <v>498775.27999999991</v>
      </c>
      <c r="E702" s="25">
        <f>'[1]App.2-BA1_Fix Asset Cont.CGAAP'!E702</f>
        <v>0</v>
      </c>
      <c r="F702" s="25">
        <f t="shared" si="200"/>
        <v>0</v>
      </c>
      <c r="G702" s="26">
        <f t="shared" si="201"/>
        <v>498775.27999999991</v>
      </c>
      <c r="H702" s="27"/>
      <c r="I702" s="25">
        <f t="shared" si="202"/>
        <v>-124283.41439999999</v>
      </c>
      <c r="J702" s="25">
        <f>'[1]App.2-BA1_Fix Asset Cont.CGAAP'!J702</f>
        <v>-19951.011199999997</v>
      </c>
      <c r="K702" s="25">
        <f>'[1]App.2-BA1_Fix Asset Cont.CGAAP'!K702</f>
        <v>0</v>
      </c>
      <c r="L702" s="26">
        <f t="shared" si="203"/>
        <v>-144234.42559999999</v>
      </c>
      <c r="M702" s="29">
        <f t="shared" si="204"/>
        <v>354540.85439999995</v>
      </c>
    </row>
    <row r="703" spans="1:13" ht="15">
      <c r="A703" s="23">
        <v>47</v>
      </c>
      <c r="B703" s="23">
        <v>1835</v>
      </c>
      <c r="C703" s="32" t="s">
        <v>30</v>
      </c>
      <c r="D703" s="25">
        <f t="shared" si="199"/>
        <v>8234593.5606269045</v>
      </c>
      <c r="E703" s="25">
        <f>'[1]App.2-BA1_Fix Asset Cont.CGAAP'!E703</f>
        <v>309380.93</v>
      </c>
      <c r="F703" s="25">
        <f t="shared" si="200"/>
        <v>0</v>
      </c>
      <c r="G703" s="26">
        <f t="shared" si="201"/>
        <v>8543974.4906269051</v>
      </c>
      <c r="H703" s="27"/>
      <c r="I703" s="25">
        <f t="shared" si="202"/>
        <v>-3964825.8629889106</v>
      </c>
      <c r="J703" s="25">
        <f>'[1]App.2-BA1_Fix Asset Cont.CGAAP'!J703</f>
        <v>-305880.1892784462</v>
      </c>
      <c r="K703" s="25">
        <f>'[1]App.2-BA1_Fix Asset Cont.CGAAP'!K703</f>
        <v>0</v>
      </c>
      <c r="L703" s="26">
        <f t="shared" si="203"/>
        <v>-4270706.0522673568</v>
      </c>
      <c r="M703" s="29">
        <f t="shared" si="204"/>
        <v>4273268.4383595483</v>
      </c>
    </row>
    <row r="704" spans="1:13" ht="15">
      <c r="A704" s="23"/>
      <c r="B704" s="23">
        <v>1835</v>
      </c>
      <c r="C704" s="32" t="s">
        <v>30</v>
      </c>
      <c r="D704" s="25">
        <f t="shared" si="199"/>
        <v>216401.46526</v>
      </c>
      <c r="E704" s="25">
        <f>'[1]App.2-BA1_Fix Asset Cont.CGAAP'!E704</f>
        <v>0</v>
      </c>
      <c r="F704" s="25">
        <f t="shared" ref="F704:F719" si="205">F454</f>
        <v>0</v>
      </c>
      <c r="G704" s="26">
        <f t="shared" si="201"/>
        <v>216401.46526</v>
      </c>
      <c r="H704" s="27"/>
      <c r="I704" s="25">
        <f t="shared" si="202"/>
        <v>-41983.354742800002</v>
      </c>
      <c r="J704" s="25">
        <f>'[1]App.2-BA1_Fix Asset Cont.CGAAP'!J704</f>
        <v>-8656.0586103999995</v>
      </c>
      <c r="K704" s="25">
        <f>'[1]App.2-BA1_Fix Asset Cont.CGAAP'!K704</f>
        <v>0</v>
      </c>
      <c r="L704" s="26">
        <f t="shared" si="203"/>
        <v>-50639.413353199998</v>
      </c>
      <c r="M704" s="29">
        <f t="shared" si="204"/>
        <v>165762.05190680001</v>
      </c>
    </row>
    <row r="705" spans="1:13" ht="15">
      <c r="A705" s="23"/>
      <c r="B705" s="23">
        <v>1835</v>
      </c>
      <c r="C705" s="32" t="s">
        <v>30</v>
      </c>
      <c r="D705" s="25">
        <f t="shared" si="199"/>
        <v>46785.2</v>
      </c>
      <c r="E705" s="25">
        <f>'[1]App.2-BA1_Fix Asset Cont.CGAAP'!E705</f>
        <v>0</v>
      </c>
      <c r="F705" s="25">
        <f t="shared" si="205"/>
        <v>0</v>
      </c>
      <c r="G705" s="26">
        <f t="shared" si="201"/>
        <v>46785.2</v>
      </c>
      <c r="H705" s="27"/>
      <c r="I705" s="25">
        <f t="shared" si="202"/>
        <v>-9357.0399999999991</v>
      </c>
      <c r="J705" s="25">
        <f>'[1]App.2-BA1_Fix Asset Cont.CGAAP'!J705</f>
        <v>-1871.4079999999999</v>
      </c>
      <c r="K705" s="25">
        <f>'[1]App.2-BA1_Fix Asset Cont.CGAAP'!K705</f>
        <v>0</v>
      </c>
      <c r="L705" s="26">
        <f t="shared" si="203"/>
        <v>-11228.447999999999</v>
      </c>
      <c r="M705" s="29">
        <f t="shared" si="204"/>
        <v>35556.752</v>
      </c>
    </row>
    <row r="706" spans="1:13" ht="15">
      <c r="A706" s="23">
        <v>47</v>
      </c>
      <c r="B706" s="23">
        <v>1840</v>
      </c>
      <c r="C706" s="32" t="s">
        <v>31</v>
      </c>
      <c r="D706" s="25">
        <f t="shared" si="199"/>
        <v>7180619.1297587734</v>
      </c>
      <c r="E706" s="25">
        <f>'[1]App.2-BA1_Fix Asset Cont.CGAAP'!E706</f>
        <v>201186.99</v>
      </c>
      <c r="F706" s="25">
        <f t="shared" si="205"/>
        <v>0</v>
      </c>
      <c r="G706" s="26">
        <f t="shared" si="201"/>
        <v>7381806.1197587736</v>
      </c>
      <c r="H706" s="27"/>
      <c r="I706" s="25">
        <f t="shared" si="202"/>
        <v>-4548675.2222028552</v>
      </c>
      <c r="J706" s="25">
        <f>'[1]App.2-BA1_Fix Asset Cont.CGAAP'!J706</f>
        <v>-225337.92345070577</v>
      </c>
      <c r="K706" s="25">
        <f>'[1]App.2-BA1_Fix Asset Cont.CGAAP'!K706</f>
        <v>0</v>
      </c>
      <c r="L706" s="26">
        <f t="shared" si="203"/>
        <v>-4774013.1456535608</v>
      </c>
      <c r="M706" s="29">
        <f t="shared" si="204"/>
        <v>2607792.9741052128</v>
      </c>
    </row>
    <row r="707" spans="1:13" ht="15">
      <c r="A707" s="23"/>
      <c r="B707" s="23">
        <v>1840</v>
      </c>
      <c r="C707" s="32" t="s">
        <v>31</v>
      </c>
      <c r="D707" s="25">
        <f t="shared" si="199"/>
        <v>2056580.9552412266</v>
      </c>
      <c r="E707" s="25">
        <f>'[1]App.2-BA1_Fix Asset Cont.CGAAP'!E707</f>
        <v>55957.34</v>
      </c>
      <c r="F707" s="25">
        <f t="shared" si="205"/>
        <v>0</v>
      </c>
      <c r="G707" s="26">
        <f t="shared" si="201"/>
        <v>2112538.2952412264</v>
      </c>
      <c r="H707" s="27"/>
      <c r="I707" s="25">
        <f t="shared" si="202"/>
        <v>-1178779.175282225</v>
      </c>
      <c r="J707" s="25">
        <f>'[1]App.2-BA1_Fix Asset Cont.CGAAP'!J707</f>
        <v>-64525.728034803185</v>
      </c>
      <c r="K707" s="25">
        <f>'[1]App.2-BA1_Fix Asset Cont.CGAAP'!K707</f>
        <v>0</v>
      </c>
      <c r="L707" s="26">
        <f t="shared" si="203"/>
        <v>-1243304.9033170282</v>
      </c>
      <c r="M707" s="29">
        <f t="shared" si="204"/>
        <v>869233.39192419825</v>
      </c>
    </row>
    <row r="708" spans="1:13" ht="15">
      <c r="A708" s="23"/>
      <c r="B708" s="23">
        <v>1845</v>
      </c>
      <c r="C708" s="32" t="s">
        <v>32</v>
      </c>
      <c r="D708" s="25">
        <f t="shared" si="199"/>
        <v>7090020.0915000001</v>
      </c>
      <c r="E708" s="25">
        <f>'[1]App.2-BA1_Fix Asset Cont.CGAAP'!E708</f>
        <v>0</v>
      </c>
      <c r="F708" s="25">
        <f t="shared" si="205"/>
        <v>0</v>
      </c>
      <c r="G708" s="26">
        <f t="shared" si="201"/>
        <v>7090020.0915000001</v>
      </c>
      <c r="H708" s="27"/>
      <c r="I708" s="25">
        <f t="shared" si="202"/>
        <v>-6757955.3479857137</v>
      </c>
      <c r="J708" s="25">
        <f>'[1]App.2-BA1_Fix Asset Cont.CGAAP'!J708</f>
        <v>-116305.0698</v>
      </c>
      <c r="K708" s="25">
        <f>'[1]App.2-BA1_Fix Asset Cont.CGAAP'!K708</f>
        <v>0</v>
      </c>
      <c r="L708" s="26">
        <f t="shared" si="203"/>
        <v>-6874260.4177857134</v>
      </c>
      <c r="M708" s="29">
        <f t="shared" si="204"/>
        <v>215759.67371428665</v>
      </c>
    </row>
    <row r="709" spans="1:13" ht="15">
      <c r="A709" s="23">
        <v>47</v>
      </c>
      <c r="B709" s="23">
        <v>1845</v>
      </c>
      <c r="C709" s="32" t="s">
        <v>32</v>
      </c>
      <c r="D709" s="25">
        <f t="shared" si="199"/>
        <v>9430362.120000001</v>
      </c>
      <c r="E709" s="25">
        <f>'[1]App.2-BA1_Fix Asset Cont.CGAAP'!E709</f>
        <v>176328.89</v>
      </c>
      <c r="F709" s="25">
        <f t="shared" si="205"/>
        <v>0</v>
      </c>
      <c r="G709" s="26">
        <f t="shared" si="201"/>
        <v>9606691.0100000016</v>
      </c>
      <c r="H709" s="27"/>
      <c r="I709" s="25">
        <f t="shared" si="202"/>
        <v>-4425324.309717143</v>
      </c>
      <c r="J709" s="25">
        <f>'[1]App.2-BA1_Fix Asset Cont.CGAAP'!J709</f>
        <v>-380741.06182000012</v>
      </c>
      <c r="K709" s="25">
        <f>'[1]App.2-BA1_Fix Asset Cont.CGAAP'!K709</f>
        <v>0</v>
      </c>
      <c r="L709" s="26">
        <f t="shared" si="203"/>
        <v>-4806065.3715371434</v>
      </c>
      <c r="M709" s="29">
        <f t="shared" si="204"/>
        <v>4800625.6384628583</v>
      </c>
    </row>
    <row r="710" spans="1:13" ht="15">
      <c r="A710" s="23"/>
      <c r="B710" s="23">
        <v>1845</v>
      </c>
      <c r="C710" s="32" t="s">
        <v>32</v>
      </c>
      <c r="D710" s="25">
        <f t="shared" si="199"/>
        <v>1256676.6985000002</v>
      </c>
      <c r="E710" s="25">
        <f>'[1]App.2-BA1_Fix Asset Cont.CGAAP'!E710</f>
        <v>118269.37</v>
      </c>
      <c r="F710" s="25">
        <f t="shared" si="205"/>
        <v>0</v>
      </c>
      <c r="G710" s="26">
        <f t="shared" si="201"/>
        <v>1374946.0685000001</v>
      </c>
      <c r="H710" s="27"/>
      <c r="I710" s="25">
        <f t="shared" si="202"/>
        <v>-611045.7808171428</v>
      </c>
      <c r="J710" s="25">
        <f>'[1]App.2-BA1_Fix Asset Cont.CGAAP'!J710</f>
        <v>-43358.843599999986</v>
      </c>
      <c r="K710" s="25">
        <f>'[1]App.2-BA1_Fix Asset Cont.CGAAP'!K710</f>
        <v>0</v>
      </c>
      <c r="L710" s="26">
        <f t="shared" si="203"/>
        <v>-654404.62441714283</v>
      </c>
      <c r="M710" s="29">
        <f t="shared" si="204"/>
        <v>720541.44408285723</v>
      </c>
    </row>
    <row r="711" spans="1:13" ht="15">
      <c r="A711" s="23">
        <v>47</v>
      </c>
      <c r="B711" s="23">
        <v>1850</v>
      </c>
      <c r="C711" s="32" t="s">
        <v>33</v>
      </c>
      <c r="D711" s="25">
        <f t="shared" si="199"/>
        <v>8070154.4387313062</v>
      </c>
      <c r="E711" s="25">
        <f>'[1]App.2-BA1_Fix Asset Cont.CGAAP'!E711</f>
        <v>139509.51999999999</v>
      </c>
      <c r="F711" s="25">
        <f t="shared" si="205"/>
        <v>0</v>
      </c>
      <c r="G711" s="26">
        <f t="shared" si="201"/>
        <v>8209663.9587313058</v>
      </c>
      <c r="H711" s="27"/>
      <c r="I711" s="25">
        <f t="shared" si="202"/>
        <v>-5885711.115823851</v>
      </c>
      <c r="J711" s="25">
        <f>'[1]App.2-BA1_Fix Asset Cont.CGAAP'!J711</f>
        <v>-149278.06009357231</v>
      </c>
      <c r="K711" s="25">
        <f>'[1]App.2-BA1_Fix Asset Cont.CGAAP'!K711</f>
        <v>0</v>
      </c>
      <c r="L711" s="26">
        <f t="shared" si="203"/>
        <v>-6034989.1759174233</v>
      </c>
      <c r="M711" s="29">
        <f t="shared" si="204"/>
        <v>2174674.7828138825</v>
      </c>
    </row>
    <row r="712" spans="1:13" ht="15">
      <c r="A712" s="23"/>
      <c r="B712" s="23">
        <v>1850</v>
      </c>
      <c r="C712" s="32" t="s">
        <v>33</v>
      </c>
      <c r="D712" s="25">
        <f t="shared" si="199"/>
        <v>6343843.2322686939</v>
      </c>
      <c r="E712" s="25">
        <f>'[1]App.2-BA1_Fix Asset Cont.CGAAP'!E712</f>
        <v>139509.51999999999</v>
      </c>
      <c r="F712" s="25">
        <f t="shared" si="205"/>
        <v>0</v>
      </c>
      <c r="G712" s="26">
        <f t="shared" si="201"/>
        <v>6483352.7522686934</v>
      </c>
      <c r="H712" s="27"/>
      <c r="I712" s="25">
        <f t="shared" si="202"/>
        <v>-3281210.5811204691</v>
      </c>
      <c r="J712" s="25">
        <f>'[1]App.2-BA1_Fix Asset Cont.CGAAP'!J712</f>
        <v>-249614.54369074773</v>
      </c>
      <c r="K712" s="25">
        <f>'[1]App.2-BA1_Fix Asset Cont.CGAAP'!K712</f>
        <v>0</v>
      </c>
      <c r="L712" s="26">
        <f t="shared" si="203"/>
        <v>-3530825.1248112167</v>
      </c>
      <c r="M712" s="29">
        <f t="shared" si="204"/>
        <v>2952527.6274574767</v>
      </c>
    </row>
    <row r="713" spans="1:13" ht="15">
      <c r="A713" s="23"/>
      <c r="B713" s="23">
        <v>1850</v>
      </c>
      <c r="C713" s="32" t="s">
        <v>33</v>
      </c>
      <c r="D713" s="25">
        <f t="shared" si="199"/>
        <v>32638.14</v>
      </c>
      <c r="E713" s="25">
        <f>'[1]App.2-BA1_Fix Asset Cont.CGAAP'!E713</f>
        <v>0</v>
      </c>
      <c r="F713" s="25">
        <f t="shared" si="205"/>
        <v>0</v>
      </c>
      <c r="G713" s="26">
        <f t="shared" si="201"/>
        <v>32638.14</v>
      </c>
      <c r="H713" s="27"/>
      <c r="I713" s="25">
        <f t="shared" si="202"/>
        <v>-32638.14</v>
      </c>
      <c r="J713" s="25">
        <f>'[1]App.2-BA1_Fix Asset Cont.CGAAP'!J713</f>
        <v>0</v>
      </c>
      <c r="K713" s="25">
        <f>'[1]App.2-BA1_Fix Asset Cont.CGAAP'!K713</f>
        <v>0</v>
      </c>
      <c r="L713" s="26">
        <f t="shared" si="203"/>
        <v>-32638.14</v>
      </c>
      <c r="M713" s="29">
        <f t="shared" si="204"/>
        <v>0</v>
      </c>
    </row>
    <row r="714" spans="1:13" ht="15">
      <c r="A714" s="23">
        <v>47</v>
      </c>
      <c r="B714" s="23">
        <v>1855</v>
      </c>
      <c r="C714" s="32" t="s">
        <v>75</v>
      </c>
      <c r="D714" s="25">
        <f t="shared" si="199"/>
        <v>3590668.2075160001</v>
      </c>
      <c r="E714" s="25">
        <f>'[1]App.2-BA1_Fix Asset Cont.CGAAP'!E714</f>
        <v>154053.76999999999</v>
      </c>
      <c r="F714" s="25">
        <f t="shared" si="205"/>
        <v>0</v>
      </c>
      <c r="G714" s="26">
        <f t="shared" si="201"/>
        <v>3744721.9775160002</v>
      </c>
      <c r="H714" s="27"/>
      <c r="I714" s="25">
        <f t="shared" si="202"/>
        <v>-1916801.8820462399</v>
      </c>
      <c r="J714" s="25">
        <f>'[1]App.2-BA1_Fix Asset Cont.CGAAP'!J714</f>
        <v>-132841.66557264005</v>
      </c>
      <c r="K714" s="25">
        <f>'[1]App.2-BA1_Fix Asset Cont.CGAAP'!K714</f>
        <v>0</v>
      </c>
      <c r="L714" s="26">
        <f t="shared" si="203"/>
        <v>-2049643.5476188799</v>
      </c>
      <c r="M714" s="29">
        <f t="shared" si="204"/>
        <v>1695078.4298971202</v>
      </c>
    </row>
    <row r="715" spans="1:13" ht="15">
      <c r="A715" s="23"/>
      <c r="B715" s="23">
        <v>1855</v>
      </c>
      <c r="C715" s="32" t="s">
        <v>75</v>
      </c>
      <c r="D715" s="25">
        <f t="shared" si="199"/>
        <v>1101087.4364840002</v>
      </c>
      <c r="E715" s="25">
        <f>'[1]App.2-BA1_Fix Asset Cont.CGAAP'!E715</f>
        <v>47959.71</v>
      </c>
      <c r="F715" s="25">
        <f t="shared" si="205"/>
        <v>0</v>
      </c>
      <c r="G715" s="26">
        <f t="shared" si="201"/>
        <v>1149047.1464840001</v>
      </c>
      <c r="H715" s="27"/>
      <c r="I715" s="25">
        <f t="shared" si="202"/>
        <v>-910222.83788576012</v>
      </c>
      <c r="J715" s="25">
        <f>'[1]App.2-BA1_Fix Asset Cont.CGAAP'!J715</f>
        <v>-25488.958779360004</v>
      </c>
      <c r="K715" s="25">
        <f>'[1]App.2-BA1_Fix Asset Cont.CGAAP'!K715</f>
        <v>0</v>
      </c>
      <c r="L715" s="26">
        <f t="shared" si="203"/>
        <v>-935711.79666512017</v>
      </c>
      <c r="M715" s="29">
        <f t="shared" si="204"/>
        <v>213335.34981887997</v>
      </c>
    </row>
    <row r="716" spans="1:13" ht="15">
      <c r="A716" s="23">
        <v>47</v>
      </c>
      <c r="B716" s="23">
        <v>1860</v>
      </c>
      <c r="C716" s="32" t="s">
        <v>35</v>
      </c>
      <c r="D716" s="25">
        <f t="shared" si="199"/>
        <v>2910540.8286239994</v>
      </c>
      <c r="E716" s="25">
        <f>'[1]App.2-BA1_Fix Asset Cont.CGAAP'!E716</f>
        <v>124732.36</v>
      </c>
      <c r="F716" s="25">
        <f t="shared" si="205"/>
        <v>0</v>
      </c>
      <c r="G716" s="26">
        <f t="shared" si="201"/>
        <v>3035273.1886239992</v>
      </c>
      <c r="H716" s="27"/>
      <c r="I716" s="25">
        <f t="shared" si="202"/>
        <v>-2256587.3064232203</v>
      </c>
      <c r="J716" s="25">
        <f>'[1]App.2-BA1_Fix Asset Cont.CGAAP'!J716</f>
        <v>-58703.465052480002</v>
      </c>
      <c r="K716" s="25">
        <f>'[1]App.2-BA1_Fix Asset Cont.CGAAP'!K716</f>
        <v>0</v>
      </c>
      <c r="L716" s="26">
        <f t="shared" si="203"/>
        <v>-2315290.7714757002</v>
      </c>
      <c r="M716" s="29">
        <f t="shared" si="204"/>
        <v>719982.41714829905</v>
      </c>
    </row>
    <row r="717" spans="1:13" ht="15">
      <c r="A717" s="23"/>
      <c r="B717" s="23">
        <v>1860</v>
      </c>
      <c r="C717" s="32" t="s">
        <v>35</v>
      </c>
      <c r="D717" s="25">
        <f t="shared" si="199"/>
        <v>413946.26003500004</v>
      </c>
      <c r="E717" s="25">
        <f>'[1]App.2-BA1_Fix Asset Cont.CGAAP'!E717</f>
        <v>9594.7999999999993</v>
      </c>
      <c r="F717" s="25">
        <f t="shared" si="205"/>
        <v>0</v>
      </c>
      <c r="G717" s="26">
        <f t="shared" si="201"/>
        <v>423541.06003500003</v>
      </c>
      <c r="H717" s="27"/>
      <c r="I717" s="25">
        <f t="shared" si="202"/>
        <v>-203971.62655655993</v>
      </c>
      <c r="J717" s="25">
        <f>'[1]App.2-BA1_Fix Asset Cont.CGAAP'!J717</f>
        <v>-13119.1059214</v>
      </c>
      <c r="K717" s="25">
        <f>'[1]App.2-BA1_Fix Asset Cont.CGAAP'!K717</f>
        <v>0</v>
      </c>
      <c r="L717" s="26">
        <f t="shared" si="203"/>
        <v>-217090.73247795994</v>
      </c>
      <c r="M717" s="29">
        <f t="shared" si="204"/>
        <v>206450.32755704009</v>
      </c>
    </row>
    <row r="718" spans="1:13" ht="15">
      <c r="A718" s="23"/>
      <c r="B718" s="23">
        <v>1860</v>
      </c>
      <c r="C718" s="32" t="s">
        <v>35</v>
      </c>
      <c r="D718" s="25">
        <f t="shared" si="199"/>
        <v>402376.0111399999</v>
      </c>
      <c r="E718" s="25">
        <f>'[1]App.2-BA1_Fix Asset Cont.CGAAP'!E718</f>
        <v>0</v>
      </c>
      <c r="F718" s="25">
        <f t="shared" si="205"/>
        <v>0</v>
      </c>
      <c r="G718" s="26">
        <f t="shared" si="201"/>
        <v>402376.0111399999</v>
      </c>
      <c r="H718" s="27"/>
      <c r="I718" s="25">
        <f t="shared" si="202"/>
        <v>-157001.03705959997</v>
      </c>
      <c r="J718" s="25">
        <f>'[1]App.2-BA1_Fix Asset Cont.CGAAP'!J718</f>
        <v>-16095.040445599996</v>
      </c>
      <c r="K718" s="25">
        <f>'[1]App.2-BA1_Fix Asset Cont.CGAAP'!K718</f>
        <v>0</v>
      </c>
      <c r="L718" s="26">
        <f t="shared" si="203"/>
        <v>-173096.07750519997</v>
      </c>
      <c r="M718" s="29">
        <f t="shared" si="204"/>
        <v>229279.93363479993</v>
      </c>
    </row>
    <row r="719" spans="1:13" ht="15">
      <c r="A719" s="23"/>
      <c r="B719" s="23">
        <v>1860</v>
      </c>
      <c r="C719" s="32" t="s">
        <v>35</v>
      </c>
      <c r="D719" s="25">
        <f t="shared" si="199"/>
        <v>222130.10800000007</v>
      </c>
      <c r="E719" s="25">
        <f>'[1]App.2-BA1_Fix Asset Cont.CGAAP'!E719</f>
        <v>0</v>
      </c>
      <c r="F719" s="25">
        <f t="shared" si="205"/>
        <v>0</v>
      </c>
      <c r="G719" s="26">
        <f t="shared" si="201"/>
        <v>222130.10800000007</v>
      </c>
      <c r="H719" s="27"/>
      <c r="I719" s="25">
        <f t="shared" si="202"/>
        <v>-77187.752000000022</v>
      </c>
      <c r="J719" s="25">
        <f>'[1]App.2-BA1_Fix Asset Cont.CGAAP'!J719</f>
        <v>-8885.2043200000026</v>
      </c>
      <c r="K719" s="25">
        <f>'[1]App.2-BA1_Fix Asset Cont.CGAAP'!K719</f>
        <v>0</v>
      </c>
      <c r="L719" s="26">
        <f t="shared" si="203"/>
        <v>-86072.956320000027</v>
      </c>
      <c r="M719" s="29">
        <f t="shared" si="204"/>
        <v>136057.15168000004</v>
      </c>
    </row>
    <row r="720" spans="1:13" ht="15">
      <c r="A720" s="30">
        <v>47</v>
      </c>
      <c r="B720" s="23">
        <v>1860</v>
      </c>
      <c r="C720" s="32" t="s">
        <v>35</v>
      </c>
      <c r="D720" s="25">
        <f t="shared" si="199"/>
        <v>3664146.1722010002</v>
      </c>
      <c r="E720" s="25">
        <f>'[1]App.2-BA1_Fix Asset Cont.CGAAP'!E720</f>
        <v>57568.78</v>
      </c>
      <c r="F720" s="25">
        <f t="shared" ref="F720:F735" si="206">F470</f>
        <v>0</v>
      </c>
      <c r="G720" s="26">
        <f t="shared" si="201"/>
        <v>3721714.9522009999</v>
      </c>
      <c r="H720" s="27"/>
      <c r="I720" s="25">
        <f t="shared" si="202"/>
        <v>-817627.33098813868</v>
      </c>
      <c r="J720" s="25">
        <f>'[1]App.2-BA1_Fix Asset Cont.CGAAP'!J720</f>
        <v>-242427.68275470534</v>
      </c>
      <c r="K720" s="25">
        <f>'[1]App.2-BA1_Fix Asset Cont.CGAAP'!K720</f>
        <v>0</v>
      </c>
      <c r="L720" s="26">
        <f t="shared" si="203"/>
        <v>-1060055.0137428441</v>
      </c>
      <c r="M720" s="29">
        <f t="shared" si="204"/>
        <v>2661659.9384581558</v>
      </c>
    </row>
    <row r="721" spans="1:13" ht="15">
      <c r="A721" s="30"/>
      <c r="B721" s="30">
        <v>1890</v>
      </c>
      <c r="C721" s="31" t="s">
        <v>36</v>
      </c>
      <c r="D721" s="25">
        <f t="shared" si="199"/>
        <v>468946.32000000007</v>
      </c>
      <c r="E721" s="25">
        <f>'[1]App.2-BA1_Fix Asset Cont.CGAAP'!E721</f>
        <v>0</v>
      </c>
      <c r="F721" s="25">
        <f t="shared" si="206"/>
        <v>0</v>
      </c>
      <c r="G721" s="26">
        <f t="shared" si="201"/>
        <v>468946.32000000007</v>
      </c>
      <c r="H721" s="27"/>
      <c r="I721" s="25">
        <f t="shared" si="202"/>
        <v>0</v>
      </c>
      <c r="J721" s="25">
        <f>'[1]App.2-BA1_Fix Asset Cont.CGAAP'!J721</f>
        <v>0</v>
      </c>
      <c r="K721" s="25">
        <f>'[1]App.2-BA1_Fix Asset Cont.CGAAP'!K721</f>
        <v>0</v>
      </c>
      <c r="L721" s="26">
        <f t="shared" si="203"/>
        <v>0</v>
      </c>
      <c r="M721" s="29">
        <f t="shared" si="204"/>
        <v>468946.32000000007</v>
      </c>
    </row>
    <row r="722" spans="1:13" ht="15">
      <c r="A722" s="30" t="s">
        <v>22</v>
      </c>
      <c r="B722" s="30">
        <v>1905</v>
      </c>
      <c r="C722" s="31" t="s">
        <v>23</v>
      </c>
      <c r="D722" s="25">
        <f t="shared" si="199"/>
        <v>17041.330000000002</v>
      </c>
      <c r="E722" s="25">
        <f>'[1]App.2-BA1_Fix Asset Cont.CGAAP'!E722</f>
        <v>0</v>
      </c>
      <c r="F722" s="25">
        <f t="shared" si="206"/>
        <v>0</v>
      </c>
      <c r="G722" s="26">
        <f t="shared" si="201"/>
        <v>17041.330000000002</v>
      </c>
      <c r="H722" s="27"/>
      <c r="I722" s="25">
        <f t="shared" si="202"/>
        <v>-17041.330000000002</v>
      </c>
      <c r="J722" s="25">
        <f>'[1]App.2-BA1_Fix Asset Cont.CGAAP'!J722</f>
        <v>0</v>
      </c>
      <c r="K722" s="25">
        <f>'[1]App.2-BA1_Fix Asset Cont.CGAAP'!K722</f>
        <v>0</v>
      </c>
      <c r="L722" s="26">
        <f t="shared" si="203"/>
        <v>-17041.330000000002</v>
      </c>
      <c r="M722" s="29">
        <f t="shared" si="204"/>
        <v>0</v>
      </c>
    </row>
    <row r="723" spans="1:13" ht="15">
      <c r="B723" s="23">
        <v>1908</v>
      </c>
      <c r="C723" s="32" t="s">
        <v>37</v>
      </c>
      <c r="D723" s="25">
        <f t="shared" si="199"/>
        <v>158434.27000000002</v>
      </c>
      <c r="E723" s="25">
        <f>'[1]App.2-BA1_Fix Asset Cont.CGAAP'!E723</f>
        <v>20000</v>
      </c>
      <c r="F723" s="25">
        <f t="shared" si="206"/>
        <v>0</v>
      </c>
      <c r="G723" s="26">
        <f t="shared" si="201"/>
        <v>178434.27000000002</v>
      </c>
      <c r="H723" s="27"/>
      <c r="I723" s="25">
        <f t="shared" si="202"/>
        <v>-38092.660666666663</v>
      </c>
      <c r="J723" s="25">
        <f>'[1]App.2-BA1_Fix Asset Cont.CGAAP'!J723</f>
        <v>-9088.1296666666658</v>
      </c>
      <c r="K723" s="25">
        <f>'[1]App.2-BA1_Fix Asset Cont.CGAAP'!K723</f>
        <v>0</v>
      </c>
      <c r="L723" s="26">
        <f t="shared" si="203"/>
        <v>-47180.790333333331</v>
      </c>
      <c r="M723" s="29">
        <f t="shared" si="204"/>
        <v>131253.47966666668</v>
      </c>
    </row>
    <row r="724" spans="1:13" ht="15">
      <c r="A724" s="23">
        <v>47</v>
      </c>
      <c r="B724" s="23">
        <v>1908</v>
      </c>
      <c r="C724" s="32" t="s">
        <v>37</v>
      </c>
      <c r="D724" s="25">
        <f t="shared" si="199"/>
        <v>426801.40999999992</v>
      </c>
      <c r="E724" s="25">
        <f>'[1]App.2-BA1_Fix Asset Cont.CGAAP'!E724</f>
        <v>60000</v>
      </c>
      <c r="F724" s="25">
        <f t="shared" si="206"/>
        <v>0</v>
      </c>
      <c r="G724" s="26">
        <f t="shared" si="201"/>
        <v>486801.40999999992</v>
      </c>
      <c r="H724" s="27"/>
      <c r="I724" s="25">
        <f t="shared" si="202"/>
        <v>-85407.499166666661</v>
      </c>
      <c r="J724" s="25">
        <f>'[1]App.2-BA1_Fix Asset Cont.CGAAP'!J724</f>
        <v>-15226.713999999998</v>
      </c>
      <c r="K724" s="25">
        <f>'[1]App.2-BA1_Fix Asset Cont.CGAAP'!K724</f>
        <v>0</v>
      </c>
      <c r="L724" s="26">
        <f t="shared" si="203"/>
        <v>-100634.21316666665</v>
      </c>
      <c r="M724" s="29">
        <f t="shared" si="204"/>
        <v>386167.19683333323</v>
      </c>
    </row>
    <row r="725" spans="1:13" ht="15">
      <c r="A725" s="23">
        <v>13</v>
      </c>
      <c r="B725" s="23">
        <v>1910</v>
      </c>
      <c r="C725" s="32" t="s">
        <v>25</v>
      </c>
      <c r="D725" s="25">
        <f t="shared" si="199"/>
        <v>21798.12</v>
      </c>
      <c r="E725" s="25">
        <f>'[1]App.2-BA1_Fix Asset Cont.CGAAP'!E725</f>
        <v>0</v>
      </c>
      <c r="F725" s="25">
        <f t="shared" si="206"/>
        <v>0</v>
      </c>
      <c r="G725" s="26">
        <f t="shared" si="201"/>
        <v>21798.12</v>
      </c>
      <c r="H725" s="27"/>
      <c r="I725" s="25">
        <f t="shared" si="202"/>
        <v>-21798.12</v>
      </c>
      <c r="J725" s="25">
        <f>'[1]App.2-BA1_Fix Asset Cont.CGAAP'!J725</f>
        <v>0</v>
      </c>
      <c r="K725" s="25">
        <f>'[1]App.2-BA1_Fix Asset Cont.CGAAP'!K725</f>
        <v>0</v>
      </c>
      <c r="L725" s="26">
        <f t="shared" si="203"/>
        <v>-21798.12</v>
      </c>
      <c r="M725" s="29">
        <f t="shared" si="204"/>
        <v>0</v>
      </c>
    </row>
    <row r="726" spans="1:13" ht="15">
      <c r="A726" s="23">
        <v>8</v>
      </c>
      <c r="B726" s="23">
        <v>1915</v>
      </c>
      <c r="C726" s="32" t="s">
        <v>38</v>
      </c>
      <c r="D726" s="25">
        <f t="shared" si="199"/>
        <v>385253.15</v>
      </c>
      <c r="E726" s="25">
        <f>'[1]App.2-BA1_Fix Asset Cont.CGAAP'!E726</f>
        <v>0</v>
      </c>
      <c r="F726" s="25">
        <f t="shared" si="206"/>
        <v>0</v>
      </c>
      <c r="G726" s="26">
        <f t="shared" si="201"/>
        <v>385253.15</v>
      </c>
      <c r="H726" s="27"/>
      <c r="I726" s="25">
        <f t="shared" si="202"/>
        <v>-349127.68700000003</v>
      </c>
      <c r="J726" s="25">
        <f>'[1]App.2-BA1_Fix Asset Cont.CGAAP'!J726</f>
        <v>-5732.95</v>
      </c>
      <c r="K726" s="25">
        <f>'[1]App.2-BA1_Fix Asset Cont.CGAAP'!K726</f>
        <v>0</v>
      </c>
      <c r="L726" s="26">
        <f t="shared" si="203"/>
        <v>-354860.63700000005</v>
      </c>
      <c r="M726" s="29">
        <f t="shared" si="204"/>
        <v>30392.512999999977</v>
      </c>
    </row>
    <row r="727" spans="1:13" ht="15">
      <c r="A727" s="23">
        <v>8</v>
      </c>
      <c r="B727" s="23">
        <v>1915</v>
      </c>
      <c r="C727" s="32" t="s">
        <v>39</v>
      </c>
      <c r="D727" s="25">
        <f t="shared" si="199"/>
        <v>0</v>
      </c>
      <c r="E727" s="25">
        <f>'[1]App.2-BA1_Fix Asset Cont.CGAAP'!E727</f>
        <v>0</v>
      </c>
      <c r="F727" s="25">
        <f t="shared" si="206"/>
        <v>0</v>
      </c>
      <c r="G727" s="26">
        <f t="shared" si="201"/>
        <v>0</v>
      </c>
      <c r="H727" s="27"/>
      <c r="I727" s="25">
        <f t="shared" si="202"/>
        <v>0</v>
      </c>
      <c r="J727" s="25">
        <f>'[1]App.2-BA1_Fix Asset Cont.CGAAP'!J727</f>
        <v>0</v>
      </c>
      <c r="K727" s="25">
        <f>'[1]App.2-BA1_Fix Asset Cont.CGAAP'!K727</f>
        <v>0</v>
      </c>
      <c r="L727" s="26">
        <f t="shared" si="203"/>
        <v>0</v>
      </c>
      <c r="M727" s="29">
        <f t="shared" si="204"/>
        <v>0</v>
      </c>
    </row>
    <row r="728" spans="1:13" ht="15">
      <c r="A728" s="23">
        <v>10</v>
      </c>
      <c r="B728" s="23">
        <v>1920</v>
      </c>
      <c r="C728" s="32" t="s">
        <v>40</v>
      </c>
      <c r="D728" s="25">
        <f t="shared" si="199"/>
        <v>540191.49000000011</v>
      </c>
      <c r="E728" s="25">
        <f>'[1]App.2-BA1_Fix Asset Cont.CGAAP'!E728</f>
        <v>0</v>
      </c>
      <c r="F728" s="25">
        <f t="shared" si="206"/>
        <v>0</v>
      </c>
      <c r="G728" s="26">
        <f t="shared" si="201"/>
        <v>540191.49000000011</v>
      </c>
      <c r="H728" s="27"/>
      <c r="I728" s="25">
        <f t="shared" si="202"/>
        <v>-540191.49</v>
      </c>
      <c r="J728" s="25">
        <f>'[1]App.2-BA1_Fix Asset Cont.CGAAP'!J728</f>
        <v>0</v>
      </c>
      <c r="K728" s="25">
        <f>'[1]App.2-BA1_Fix Asset Cont.CGAAP'!K728</f>
        <v>0</v>
      </c>
      <c r="L728" s="26">
        <f t="shared" si="203"/>
        <v>-540191.49</v>
      </c>
      <c r="M728" s="29">
        <f t="shared" si="204"/>
        <v>0</v>
      </c>
    </row>
    <row r="729" spans="1:13" ht="25.5">
      <c r="A729" s="23">
        <v>45</v>
      </c>
      <c r="B729" s="33">
        <v>1920</v>
      </c>
      <c r="C729" s="24" t="s">
        <v>41</v>
      </c>
      <c r="D729" s="25">
        <f t="shared" si="199"/>
        <v>75673.850000000006</v>
      </c>
      <c r="E729" s="25">
        <f>'[1]App.2-BA1_Fix Asset Cont.CGAAP'!E729</f>
        <v>0</v>
      </c>
      <c r="F729" s="25">
        <f t="shared" si="206"/>
        <v>0</v>
      </c>
      <c r="G729" s="26">
        <f t="shared" si="201"/>
        <v>75673.850000000006</v>
      </c>
      <c r="H729" s="27"/>
      <c r="I729" s="25">
        <f t="shared" si="202"/>
        <v>-75673.850000000006</v>
      </c>
      <c r="J729" s="25">
        <f>'[1]App.2-BA1_Fix Asset Cont.CGAAP'!J729</f>
        <v>0</v>
      </c>
      <c r="K729" s="25">
        <f>'[1]App.2-BA1_Fix Asset Cont.CGAAP'!K729</f>
        <v>0</v>
      </c>
      <c r="L729" s="26">
        <f t="shared" si="203"/>
        <v>-75673.850000000006</v>
      </c>
      <c r="M729" s="29">
        <f t="shared" si="204"/>
        <v>0</v>
      </c>
    </row>
    <row r="730" spans="1:13" ht="25.5">
      <c r="A730" s="23">
        <v>45.1</v>
      </c>
      <c r="B730" s="33">
        <v>1920</v>
      </c>
      <c r="C730" s="24" t="s">
        <v>42</v>
      </c>
      <c r="D730" s="25">
        <f t="shared" si="199"/>
        <v>694837.82000000007</v>
      </c>
      <c r="E730" s="25">
        <f>'[1]App.2-BA1_Fix Asset Cont.CGAAP'!E730</f>
        <v>38000</v>
      </c>
      <c r="F730" s="25">
        <f t="shared" si="206"/>
        <v>0</v>
      </c>
      <c r="G730" s="26">
        <f t="shared" si="201"/>
        <v>732837.82000000007</v>
      </c>
      <c r="H730" s="27"/>
      <c r="I730" s="25">
        <f t="shared" si="202"/>
        <v>-425142.29800000001</v>
      </c>
      <c r="J730" s="25">
        <f>'[1]App.2-BA1_Fix Asset Cont.CGAAP'!J730</f>
        <v>-76040.644</v>
      </c>
      <c r="K730" s="25">
        <f>'[1]App.2-BA1_Fix Asset Cont.CGAAP'!K730</f>
        <v>0</v>
      </c>
      <c r="L730" s="26">
        <f t="shared" si="203"/>
        <v>-501182.94200000004</v>
      </c>
      <c r="M730" s="29">
        <f t="shared" si="204"/>
        <v>231654.87800000003</v>
      </c>
    </row>
    <row r="731" spans="1:13" ht="15">
      <c r="A731" s="23">
        <v>10</v>
      </c>
      <c r="B731" s="23">
        <v>1930</v>
      </c>
      <c r="C731" s="32" t="s">
        <v>43</v>
      </c>
      <c r="D731" s="25">
        <f t="shared" si="199"/>
        <v>2941819.01</v>
      </c>
      <c r="E731" s="25">
        <f>'[1]App.2-BA1_Fix Asset Cont.CGAAP'!E731</f>
        <v>30000</v>
      </c>
      <c r="F731" s="25">
        <f t="shared" si="206"/>
        <v>0</v>
      </c>
      <c r="G731" s="26">
        <f t="shared" si="201"/>
        <v>2971819.01</v>
      </c>
      <c r="H731" s="27"/>
      <c r="I731" s="25">
        <f t="shared" si="202"/>
        <v>-2236118.4750000001</v>
      </c>
      <c r="J731" s="25">
        <f>'[1]App.2-BA1_Fix Asset Cont.CGAAP'!J731</f>
        <v>-211465.00999999998</v>
      </c>
      <c r="K731" s="25">
        <f>'[1]App.2-BA1_Fix Asset Cont.CGAAP'!K731</f>
        <v>0</v>
      </c>
      <c r="L731" s="26">
        <f t="shared" si="203"/>
        <v>-2447583.4849999999</v>
      </c>
      <c r="M731" s="29">
        <f t="shared" si="204"/>
        <v>524235.52499999991</v>
      </c>
    </row>
    <row r="732" spans="1:13" ht="15">
      <c r="A732" s="23"/>
      <c r="B732" s="23">
        <v>1930</v>
      </c>
      <c r="C732" s="32" t="s">
        <v>43</v>
      </c>
      <c r="D732" s="25">
        <f t="shared" si="199"/>
        <v>115774.58</v>
      </c>
      <c r="E732" s="25">
        <f>'[1]App.2-BA1_Fix Asset Cont.CGAAP'!E732</f>
        <v>30000</v>
      </c>
      <c r="F732" s="25">
        <f t="shared" si="206"/>
        <v>0</v>
      </c>
      <c r="G732" s="26">
        <f t="shared" si="201"/>
        <v>145774.58000000002</v>
      </c>
      <c r="H732" s="27"/>
      <c r="I732" s="25">
        <f t="shared" si="202"/>
        <v>-51212.649999999994</v>
      </c>
      <c r="J732" s="25">
        <f>'[1]App.2-BA1_Fix Asset Cont.CGAAP'!J732</f>
        <v>-26154.917999999998</v>
      </c>
      <c r="K732" s="25">
        <f>'[1]App.2-BA1_Fix Asset Cont.CGAAP'!K732</f>
        <v>0</v>
      </c>
      <c r="L732" s="26">
        <f t="shared" si="203"/>
        <v>-77367.567999999999</v>
      </c>
      <c r="M732" s="29">
        <f t="shared" si="204"/>
        <v>68407.012000000017</v>
      </c>
    </row>
    <row r="733" spans="1:13" ht="15">
      <c r="A733" s="23">
        <v>8</v>
      </c>
      <c r="B733" s="23">
        <v>1935</v>
      </c>
      <c r="C733" s="32" t="s">
        <v>44</v>
      </c>
      <c r="D733" s="25">
        <f t="shared" si="199"/>
        <v>36199.29</v>
      </c>
      <c r="E733" s="25">
        <f>'[1]App.2-BA1_Fix Asset Cont.CGAAP'!E733</f>
        <v>0</v>
      </c>
      <c r="F733" s="25">
        <f t="shared" si="206"/>
        <v>0</v>
      </c>
      <c r="G733" s="26">
        <f t="shared" si="201"/>
        <v>36199.29</v>
      </c>
      <c r="H733" s="27"/>
      <c r="I733" s="25">
        <f t="shared" si="202"/>
        <v>-36199.29</v>
      </c>
      <c r="J733" s="25">
        <f>'[1]App.2-BA1_Fix Asset Cont.CGAAP'!J733</f>
        <v>0</v>
      </c>
      <c r="K733" s="25">
        <f>'[1]App.2-BA1_Fix Asset Cont.CGAAP'!K733</f>
        <v>0</v>
      </c>
      <c r="L733" s="26">
        <f t="shared" si="203"/>
        <v>-36199.29</v>
      </c>
      <c r="M733" s="29">
        <f t="shared" si="204"/>
        <v>0</v>
      </c>
    </row>
    <row r="734" spans="1:13" ht="15">
      <c r="A734" s="23">
        <v>8</v>
      </c>
      <c r="B734" s="23">
        <v>1940</v>
      </c>
      <c r="C734" s="32" t="s">
        <v>45</v>
      </c>
      <c r="D734" s="25">
        <f t="shared" si="199"/>
        <v>826577.82000000007</v>
      </c>
      <c r="E734" s="25">
        <f>'[1]App.2-BA1_Fix Asset Cont.CGAAP'!E734</f>
        <v>30000</v>
      </c>
      <c r="F734" s="25">
        <f t="shared" si="206"/>
        <v>0</v>
      </c>
      <c r="G734" s="26">
        <f t="shared" si="201"/>
        <v>856577.82000000007</v>
      </c>
      <c r="H734" s="27"/>
      <c r="I734" s="25">
        <f t="shared" si="202"/>
        <v>-694241.45650000009</v>
      </c>
      <c r="J734" s="25">
        <f>'[1]App.2-BA1_Fix Asset Cont.CGAAP'!J734</f>
        <v>-29790.000999999997</v>
      </c>
      <c r="K734" s="25">
        <f>'[1]App.2-BA1_Fix Asset Cont.CGAAP'!K734</f>
        <v>0</v>
      </c>
      <c r="L734" s="26">
        <f t="shared" si="203"/>
        <v>-724031.45750000014</v>
      </c>
      <c r="M734" s="29">
        <f t="shared" si="204"/>
        <v>132546.36249999993</v>
      </c>
    </row>
    <row r="735" spans="1:13" ht="15">
      <c r="A735" s="23">
        <v>8</v>
      </c>
      <c r="B735" s="23">
        <v>1945</v>
      </c>
      <c r="C735" s="32" t="s">
        <v>46</v>
      </c>
      <c r="D735" s="25">
        <f t="shared" si="199"/>
        <v>39169.78</v>
      </c>
      <c r="E735" s="25">
        <f>'[1]App.2-BA1_Fix Asset Cont.CGAAP'!E735</f>
        <v>0</v>
      </c>
      <c r="F735" s="25">
        <f t="shared" si="206"/>
        <v>0</v>
      </c>
      <c r="G735" s="26">
        <f t="shared" si="201"/>
        <v>39169.78</v>
      </c>
      <c r="H735" s="27"/>
      <c r="I735" s="25">
        <f t="shared" si="202"/>
        <v>-29510.817500000001</v>
      </c>
      <c r="J735" s="25">
        <f>'[1]App.2-BA1_Fix Asset Cont.CGAAP'!J735</f>
        <v>-3219.66</v>
      </c>
      <c r="K735" s="25">
        <f>'[1]App.2-BA1_Fix Asset Cont.CGAAP'!K735</f>
        <v>0</v>
      </c>
      <c r="L735" s="26">
        <f t="shared" si="203"/>
        <v>-32730.477500000001</v>
      </c>
      <c r="M735" s="29">
        <f t="shared" si="204"/>
        <v>6439.302499999998</v>
      </c>
    </row>
    <row r="736" spans="1:13" ht="15">
      <c r="A736" s="23">
        <v>8</v>
      </c>
      <c r="B736" s="23">
        <v>1950</v>
      </c>
      <c r="C736" s="32" t="s">
        <v>47</v>
      </c>
      <c r="D736" s="25">
        <f t="shared" si="199"/>
        <v>0</v>
      </c>
      <c r="E736" s="25">
        <f>'[1]App.2-BA1_Fix Asset Cont.CGAAP'!E736</f>
        <v>0</v>
      </c>
      <c r="F736" s="25">
        <f t="shared" ref="F736:F748" si="207">F486</f>
        <v>0</v>
      </c>
      <c r="G736" s="26">
        <f t="shared" si="201"/>
        <v>0</v>
      </c>
      <c r="H736" s="27"/>
      <c r="I736" s="25">
        <f t="shared" si="202"/>
        <v>0</v>
      </c>
      <c r="J736" s="25">
        <f>'[1]App.2-BA1_Fix Asset Cont.CGAAP'!J736</f>
        <v>0</v>
      </c>
      <c r="K736" s="25">
        <f>'[1]App.2-BA1_Fix Asset Cont.CGAAP'!K736</f>
        <v>0</v>
      </c>
      <c r="L736" s="26">
        <f t="shared" si="203"/>
        <v>0</v>
      </c>
      <c r="M736" s="29">
        <f t="shared" si="204"/>
        <v>0</v>
      </c>
    </row>
    <row r="737" spans="1:13" ht="15">
      <c r="A737" s="23">
        <v>8</v>
      </c>
      <c r="B737" s="23">
        <v>1955</v>
      </c>
      <c r="C737" s="32" t="s">
        <v>48</v>
      </c>
      <c r="D737" s="25">
        <f t="shared" si="199"/>
        <v>106527.86</v>
      </c>
      <c r="E737" s="25">
        <f>'[1]App.2-BA1_Fix Asset Cont.CGAAP'!E737</f>
        <v>0</v>
      </c>
      <c r="F737" s="25">
        <f t="shared" si="207"/>
        <v>0</v>
      </c>
      <c r="G737" s="26">
        <f t="shared" si="201"/>
        <v>106527.86</v>
      </c>
      <c r="H737" s="27"/>
      <c r="I737" s="25">
        <f t="shared" si="202"/>
        <v>-106160.875</v>
      </c>
      <c r="J737" s="25">
        <f>'[1]App.2-BA1_Fix Asset Cont.CGAAP'!J737</f>
        <v>-294.58</v>
      </c>
      <c r="K737" s="25">
        <f>'[1]App.2-BA1_Fix Asset Cont.CGAAP'!K737</f>
        <v>0</v>
      </c>
      <c r="L737" s="26">
        <f t="shared" si="203"/>
        <v>-106455.455</v>
      </c>
      <c r="M737" s="29">
        <f t="shared" si="204"/>
        <v>72.404999999998836</v>
      </c>
    </row>
    <row r="738" spans="1:13" ht="15">
      <c r="A738" s="35">
        <v>8</v>
      </c>
      <c r="B738" s="35">
        <v>1955</v>
      </c>
      <c r="C738" s="36" t="s">
        <v>49</v>
      </c>
      <c r="D738" s="25">
        <f t="shared" si="199"/>
        <v>0</v>
      </c>
      <c r="E738" s="25">
        <f>'[1]App.2-BA1_Fix Asset Cont.CGAAP'!E738</f>
        <v>0</v>
      </c>
      <c r="F738" s="25">
        <f t="shared" si="207"/>
        <v>0</v>
      </c>
      <c r="G738" s="26">
        <f t="shared" si="201"/>
        <v>0</v>
      </c>
      <c r="H738" s="27"/>
      <c r="I738" s="25">
        <f t="shared" si="202"/>
        <v>0</v>
      </c>
      <c r="J738" s="25">
        <f>'[1]App.2-BA1_Fix Asset Cont.CGAAP'!J738</f>
        <v>0</v>
      </c>
      <c r="K738" s="25">
        <f>'[1]App.2-BA1_Fix Asset Cont.CGAAP'!K738</f>
        <v>0</v>
      </c>
      <c r="L738" s="26">
        <f t="shared" si="203"/>
        <v>0</v>
      </c>
      <c r="M738" s="29">
        <f t="shared" si="204"/>
        <v>0</v>
      </c>
    </row>
    <row r="739" spans="1:13" ht="15">
      <c r="A739" s="33">
        <v>8</v>
      </c>
      <c r="B739" s="33">
        <v>1960</v>
      </c>
      <c r="C739" s="24" t="s">
        <v>50</v>
      </c>
      <c r="D739" s="25">
        <f t="shared" si="199"/>
        <v>7842.42</v>
      </c>
      <c r="E739" s="25">
        <f>'[1]App.2-BA1_Fix Asset Cont.CGAAP'!E739</f>
        <v>0</v>
      </c>
      <c r="F739" s="25">
        <f t="shared" si="207"/>
        <v>0</v>
      </c>
      <c r="G739" s="26">
        <f t="shared" si="201"/>
        <v>7842.42</v>
      </c>
      <c r="H739" s="27"/>
      <c r="I739" s="25">
        <f t="shared" si="202"/>
        <v>-4705.4619999999995</v>
      </c>
      <c r="J739" s="25">
        <f>'[1]App.2-BA1_Fix Asset Cont.CGAAP'!J739</f>
        <v>-784.24</v>
      </c>
      <c r="K739" s="25">
        <f>'[1]App.2-BA1_Fix Asset Cont.CGAAP'!K739</f>
        <v>0</v>
      </c>
      <c r="L739" s="26">
        <f t="shared" si="203"/>
        <v>-5489.7019999999993</v>
      </c>
      <c r="M739" s="29">
        <f t="shared" si="204"/>
        <v>2352.7180000000008</v>
      </c>
    </row>
    <row r="740" spans="1:13" ht="25.5">
      <c r="A740" s="1">
        <v>47</v>
      </c>
      <c r="B740" s="33">
        <v>1970</v>
      </c>
      <c r="C740" s="32" t="s">
        <v>51</v>
      </c>
      <c r="D740" s="25">
        <f t="shared" si="199"/>
        <v>245119.26</v>
      </c>
      <c r="E740" s="25">
        <f>'[1]App.2-BA1_Fix Asset Cont.CGAAP'!E740</f>
        <v>0</v>
      </c>
      <c r="F740" s="25">
        <f t="shared" si="207"/>
        <v>0</v>
      </c>
      <c r="G740" s="26">
        <f t="shared" si="201"/>
        <v>245119.26</v>
      </c>
      <c r="H740" s="27"/>
      <c r="I740" s="25">
        <f t="shared" si="202"/>
        <v>-201184.06600000002</v>
      </c>
      <c r="J740" s="25">
        <f>'[1]App.2-BA1_Fix Asset Cont.CGAAP'!J740</f>
        <v>-24511.920000000002</v>
      </c>
      <c r="K740" s="25">
        <f>'[1]App.2-BA1_Fix Asset Cont.CGAAP'!K740</f>
        <v>0</v>
      </c>
      <c r="L740" s="26">
        <f t="shared" si="203"/>
        <v>-225695.98600000003</v>
      </c>
      <c r="M740" s="29">
        <f t="shared" si="204"/>
        <v>19423.273999999976</v>
      </c>
    </row>
    <row r="741" spans="1:13" ht="25.5">
      <c r="A741" s="23">
        <v>47</v>
      </c>
      <c r="B741" s="23">
        <v>1975</v>
      </c>
      <c r="C741" s="32" t="s">
        <v>52</v>
      </c>
      <c r="D741" s="25">
        <f t="shared" si="199"/>
        <v>0</v>
      </c>
      <c r="E741" s="25">
        <f>'[1]App.2-BA1_Fix Asset Cont.CGAAP'!E741</f>
        <v>0</v>
      </c>
      <c r="F741" s="25">
        <f t="shared" si="207"/>
        <v>0</v>
      </c>
      <c r="G741" s="26">
        <f t="shared" si="201"/>
        <v>0</v>
      </c>
      <c r="H741" s="27"/>
      <c r="I741" s="25">
        <f t="shared" si="202"/>
        <v>0</v>
      </c>
      <c r="J741" s="25">
        <f>'[1]App.2-BA1_Fix Asset Cont.CGAAP'!J741</f>
        <v>0</v>
      </c>
      <c r="K741" s="25">
        <f>'[1]App.2-BA1_Fix Asset Cont.CGAAP'!K741</f>
        <v>0</v>
      </c>
      <c r="L741" s="26">
        <f t="shared" si="203"/>
        <v>0</v>
      </c>
      <c r="M741" s="29">
        <f t="shared" si="204"/>
        <v>0</v>
      </c>
    </row>
    <row r="742" spans="1:13" ht="15">
      <c r="A742" s="23">
        <v>47</v>
      </c>
      <c r="B742" s="23">
        <v>1980</v>
      </c>
      <c r="C742" s="32" t="s">
        <v>53</v>
      </c>
      <c r="D742" s="25">
        <f t="shared" si="199"/>
        <v>377350.97000000003</v>
      </c>
      <c r="E742" s="25">
        <f>'[1]App.2-BA1_Fix Asset Cont.CGAAP'!E742</f>
        <v>50000</v>
      </c>
      <c r="F742" s="25">
        <f t="shared" si="207"/>
        <v>0</v>
      </c>
      <c r="G742" s="26">
        <f t="shared" si="201"/>
        <v>427350.97000000003</v>
      </c>
      <c r="H742" s="27"/>
      <c r="I742" s="25">
        <f t="shared" si="202"/>
        <v>-270703.34900000005</v>
      </c>
      <c r="J742" s="25">
        <f>'[1]App.2-BA1_Fix Asset Cont.CGAAP'!J742</f>
        <v>-19938.076000000001</v>
      </c>
      <c r="K742" s="25">
        <f>'[1]App.2-BA1_Fix Asset Cont.CGAAP'!K742</f>
        <v>0</v>
      </c>
      <c r="L742" s="26">
        <f t="shared" si="203"/>
        <v>-290641.42500000005</v>
      </c>
      <c r="M742" s="29">
        <f t="shared" si="204"/>
        <v>136709.54499999998</v>
      </c>
    </row>
    <row r="743" spans="1:13" ht="15">
      <c r="A743" s="23">
        <v>47</v>
      </c>
      <c r="B743" s="23">
        <v>1985</v>
      </c>
      <c r="C743" s="32" t="s">
        <v>54</v>
      </c>
      <c r="D743" s="25">
        <f t="shared" si="199"/>
        <v>0</v>
      </c>
      <c r="E743" s="25">
        <f>'[1]App.2-BA1_Fix Asset Cont.CGAAP'!E743</f>
        <v>0</v>
      </c>
      <c r="F743" s="25">
        <f t="shared" si="207"/>
        <v>0</v>
      </c>
      <c r="G743" s="26">
        <f t="shared" si="201"/>
        <v>0</v>
      </c>
      <c r="H743" s="27"/>
      <c r="I743" s="25">
        <f t="shared" si="202"/>
        <v>0</v>
      </c>
      <c r="J743" s="25">
        <f>'[1]App.2-BA1_Fix Asset Cont.CGAAP'!J743</f>
        <v>0</v>
      </c>
      <c r="K743" s="25">
        <f>'[1]App.2-BA1_Fix Asset Cont.CGAAP'!K743</f>
        <v>0</v>
      </c>
      <c r="L743" s="26">
        <f t="shared" si="203"/>
        <v>0</v>
      </c>
      <c r="M743" s="29">
        <f t="shared" si="204"/>
        <v>0</v>
      </c>
    </row>
    <row r="744" spans="1:13" ht="15">
      <c r="A744" s="1">
        <v>47</v>
      </c>
      <c r="B744" s="23">
        <v>1990</v>
      </c>
      <c r="C744" s="37" t="s">
        <v>55</v>
      </c>
      <c r="D744" s="25">
        <f t="shared" si="199"/>
        <v>0</v>
      </c>
      <c r="E744" s="25">
        <f>'[1]App.2-BA1_Fix Asset Cont.CGAAP'!E744</f>
        <v>0</v>
      </c>
      <c r="F744" s="25">
        <f t="shared" si="207"/>
        <v>0</v>
      </c>
      <c r="G744" s="26">
        <f t="shared" si="201"/>
        <v>0</v>
      </c>
      <c r="H744" s="27"/>
      <c r="I744" s="25">
        <f t="shared" si="202"/>
        <v>0</v>
      </c>
      <c r="J744" s="25">
        <f>'[1]App.2-BA1_Fix Asset Cont.CGAAP'!J744</f>
        <v>0</v>
      </c>
      <c r="K744" s="25">
        <f>'[1]App.2-BA1_Fix Asset Cont.CGAAP'!K744</f>
        <v>0</v>
      </c>
      <c r="L744" s="26">
        <f t="shared" si="203"/>
        <v>0</v>
      </c>
      <c r="M744" s="29">
        <f t="shared" si="204"/>
        <v>0</v>
      </c>
    </row>
    <row r="745" spans="1:13" ht="15">
      <c r="A745" s="23">
        <v>47</v>
      </c>
      <c r="B745" s="23">
        <v>1995</v>
      </c>
      <c r="C745" s="32" t="s">
        <v>56</v>
      </c>
      <c r="D745" s="25">
        <f t="shared" si="199"/>
        <v>-4896472.7300000004</v>
      </c>
      <c r="E745" s="25">
        <f>'[1]App.2-BA1_Fix Asset Cont.CGAAP'!E745</f>
        <v>-150000</v>
      </c>
      <c r="F745" s="25">
        <f t="shared" si="207"/>
        <v>0</v>
      </c>
      <c r="G745" s="26">
        <f t="shared" si="201"/>
        <v>-5046472.7300000004</v>
      </c>
      <c r="H745" s="27"/>
      <c r="I745" s="25">
        <f t="shared" si="202"/>
        <v>1492370.44795223</v>
      </c>
      <c r="J745" s="25">
        <f>'[1]App.2-BA1_Fix Asset Cont.CGAAP'!J745</f>
        <v>198858.90915222999</v>
      </c>
      <c r="K745" s="25">
        <f>'[1]App.2-BA1_Fix Asset Cont.CGAAP'!K745</f>
        <v>0</v>
      </c>
      <c r="L745" s="26">
        <f t="shared" si="203"/>
        <v>1691229.35710446</v>
      </c>
      <c r="M745" s="29">
        <f t="shared" si="204"/>
        <v>-3355243.3728955407</v>
      </c>
    </row>
    <row r="746" spans="1:13" ht="15">
      <c r="A746" s="38"/>
      <c r="B746" s="38">
        <v>2075</v>
      </c>
      <c r="C746" s="39" t="s">
        <v>175</v>
      </c>
      <c r="D746" s="25">
        <f t="shared" si="199"/>
        <v>294688.49</v>
      </c>
      <c r="E746" s="25">
        <f>'[1]App.2-BA1_Fix Asset Cont.CGAAP'!E746</f>
        <v>0</v>
      </c>
      <c r="F746" s="25">
        <f t="shared" si="207"/>
        <v>0</v>
      </c>
      <c r="G746" s="26">
        <f t="shared" si="201"/>
        <v>294688.49</v>
      </c>
      <c r="I746" s="25">
        <f t="shared" si="202"/>
        <v>-36836.054499999998</v>
      </c>
      <c r="J746" s="25">
        <f>'[1]App.2-BA1_Fix Asset Cont.CGAAP'!J746</f>
        <v>-14734.424500000001</v>
      </c>
      <c r="K746" s="25">
        <f>'[1]App.2-BA1_Fix Asset Cont.CGAAP'!K746</f>
        <v>0</v>
      </c>
      <c r="L746" s="26">
        <f t="shared" si="203"/>
        <v>-51570.478999999999</v>
      </c>
      <c r="M746" s="29">
        <f t="shared" si="204"/>
        <v>243118.011</v>
      </c>
    </row>
    <row r="747" spans="1:13" ht="15">
      <c r="A747" s="38"/>
      <c r="B747" s="38">
        <v>2055</v>
      </c>
      <c r="C747" s="39" t="s">
        <v>176</v>
      </c>
      <c r="D747" s="25">
        <f t="shared" si="199"/>
        <v>0</v>
      </c>
      <c r="E747" s="25">
        <f>'[1]App.2-BA1_Fix Asset Cont.CGAAP'!E747</f>
        <v>0</v>
      </c>
      <c r="F747" s="25">
        <f t="shared" si="207"/>
        <v>0</v>
      </c>
      <c r="G747" s="26">
        <f t="shared" si="201"/>
        <v>0</v>
      </c>
      <c r="I747" s="25">
        <f t="shared" si="202"/>
        <v>0</v>
      </c>
      <c r="J747" s="25">
        <f>'[1]App.2-BA1_Fix Asset Cont.CGAAP'!J747</f>
        <v>0</v>
      </c>
      <c r="K747" s="25">
        <f>'[1]App.2-BA1_Fix Asset Cont.CGAAP'!K747</f>
        <v>0</v>
      </c>
      <c r="L747" s="26">
        <f t="shared" si="203"/>
        <v>0</v>
      </c>
      <c r="M747" s="29">
        <f t="shared" si="204"/>
        <v>0</v>
      </c>
    </row>
    <row r="748" spans="1:13" ht="15">
      <c r="A748" s="38"/>
      <c r="B748" s="38">
        <v>1609</v>
      </c>
      <c r="C748" s="39" t="s">
        <v>177</v>
      </c>
      <c r="D748" s="25">
        <f t="shared" si="199"/>
        <v>1710026</v>
      </c>
      <c r="E748" s="25">
        <f>'[1]App.2-BA1_Fix Asset Cont.CGAAP'!E748</f>
        <v>0</v>
      </c>
      <c r="F748" s="25">
        <f t="shared" si="207"/>
        <v>0</v>
      </c>
      <c r="G748" s="26">
        <f t="shared" si="201"/>
        <v>1710026</v>
      </c>
      <c r="I748" s="25">
        <f t="shared" si="202"/>
        <v>-18277.825925925925</v>
      </c>
      <c r="J748" s="25">
        <f>'[1]App.2-BA1_Fix Asset Cont.CGAAP'!J748</f>
        <v>-59333.911111111112</v>
      </c>
      <c r="K748" s="25">
        <f>'[1]App.2-BA1_Fix Asset Cont.CGAAP'!K748</f>
        <v>0</v>
      </c>
      <c r="L748" s="26">
        <f t="shared" si="203"/>
        <v>-77611.737037037034</v>
      </c>
      <c r="M748" s="29">
        <f t="shared" si="204"/>
        <v>1632414.262962963</v>
      </c>
    </row>
    <row r="749" spans="1:13">
      <c r="A749" s="38"/>
      <c r="B749" s="38"/>
      <c r="C749" s="41" t="s">
        <v>58</v>
      </c>
      <c r="D749" s="42">
        <f>SUM(D687:D748)</f>
        <v>90748414.095999971</v>
      </c>
      <c r="E749" s="42">
        <f t="shared" ref="E749:G749" si="208">SUM(E687:E748)</f>
        <v>2790816.03</v>
      </c>
      <c r="F749" s="42">
        <f t="shared" si="208"/>
        <v>0</v>
      </c>
      <c r="G749" s="42">
        <f t="shared" si="208"/>
        <v>93539230.125999957</v>
      </c>
      <c r="H749" s="42"/>
      <c r="I749" s="42">
        <f>SUM(I687:I748)</f>
        <v>-53008099.628596179</v>
      </c>
      <c r="J749" s="42">
        <f t="shared" ref="J749:M749" si="209">SUM(J687:J748)</f>
        <v>-3203493.6006572372</v>
      </c>
      <c r="K749" s="42">
        <f t="shared" si="209"/>
        <v>0</v>
      </c>
      <c r="L749" s="42">
        <f t="shared" si="209"/>
        <v>-56211593.229253449</v>
      </c>
      <c r="M749" s="42">
        <f t="shared" si="209"/>
        <v>37327636.896746576</v>
      </c>
    </row>
    <row r="750" spans="1:13" ht="37.5">
      <c r="A750" s="38"/>
      <c r="B750" s="38"/>
      <c r="C750" s="43" t="s">
        <v>59</v>
      </c>
      <c r="D750" s="25">
        <f t="shared" si="199"/>
        <v>0</v>
      </c>
      <c r="E750" s="40"/>
      <c r="F750" s="40"/>
      <c r="G750" s="26">
        <f t="shared" ref="G750:G751" si="210">D750+E750+F750</f>
        <v>0</v>
      </c>
      <c r="I750" s="25">
        <f t="shared" si="202"/>
        <v>0</v>
      </c>
      <c r="J750" s="40"/>
      <c r="K750" s="40"/>
      <c r="L750" s="26">
        <f t="shared" ref="L750:L751" si="211">I750+J750+K750</f>
        <v>0</v>
      </c>
      <c r="M750" s="29">
        <f t="shared" ref="M750:M751" si="212">G750+L750</f>
        <v>0</v>
      </c>
    </row>
    <row r="751" spans="1:13" ht="25.5">
      <c r="A751" s="38"/>
      <c r="B751" s="38"/>
      <c r="C751" s="44" t="s">
        <v>60</v>
      </c>
      <c r="D751" s="25">
        <f t="shared" si="199"/>
        <v>-294688.47000000067</v>
      </c>
      <c r="E751" s="142">
        <f>-E746</f>
        <v>0</v>
      </c>
      <c r="F751" s="40"/>
      <c r="G751" s="26">
        <f t="shared" si="210"/>
        <v>-294688.47000000067</v>
      </c>
      <c r="I751" s="25">
        <f t="shared" si="202"/>
        <v>36836.054499999998</v>
      </c>
      <c r="J751" s="142">
        <f>-J746</f>
        <v>14734.424500000001</v>
      </c>
      <c r="K751" s="40"/>
      <c r="L751" s="26">
        <f t="shared" si="211"/>
        <v>51570.478999999999</v>
      </c>
      <c r="M751" s="29">
        <f t="shared" si="212"/>
        <v>-243117.99100000068</v>
      </c>
    </row>
    <row r="752" spans="1:13">
      <c r="A752" s="38"/>
      <c r="B752" s="38"/>
      <c r="C752" s="41" t="s">
        <v>61</v>
      </c>
      <c r="D752" s="42">
        <f>SUM(D749:D751)</f>
        <v>90453725.625999972</v>
      </c>
      <c r="E752" s="42">
        <f t="shared" ref="E752:G752" si="213">SUM(E749:E751)</f>
        <v>2790816.03</v>
      </c>
      <c r="F752" s="42">
        <f t="shared" si="213"/>
        <v>0</v>
      </c>
      <c r="G752" s="42">
        <f t="shared" si="213"/>
        <v>93244541.655999959</v>
      </c>
      <c r="H752" s="42"/>
      <c r="I752" s="42">
        <f t="shared" ref="I752:M752" si="214">SUM(I749:I751)</f>
        <v>-52971263.57409618</v>
      </c>
      <c r="J752" s="42">
        <f t="shared" si="214"/>
        <v>-3188759.176157237</v>
      </c>
      <c r="K752" s="42">
        <f t="shared" si="214"/>
        <v>0</v>
      </c>
      <c r="L752" s="42">
        <f t="shared" si="214"/>
        <v>-56160022.750253446</v>
      </c>
      <c r="M752" s="42">
        <f t="shared" si="214"/>
        <v>37084518.905746572</v>
      </c>
    </row>
    <row r="753" spans="1:13" ht="4.5" customHeight="1"/>
    <row r="754" spans="1:13">
      <c r="I754" s="45" t="s">
        <v>62</v>
      </c>
      <c r="J754" s="46"/>
    </row>
    <row r="755" spans="1:13" ht="15">
      <c r="A755" s="38">
        <v>10</v>
      </c>
      <c r="B755" s="38"/>
      <c r="C755" s="39" t="s">
        <v>63</v>
      </c>
      <c r="I755" s="46" t="s">
        <v>63</v>
      </c>
      <c r="J755" s="46"/>
      <c r="K755" s="47"/>
    </row>
    <row r="756" spans="1:13" ht="15">
      <c r="A756" s="38">
        <v>8</v>
      </c>
      <c r="B756" s="38"/>
      <c r="C756" s="39" t="s">
        <v>44</v>
      </c>
      <c r="I756" s="46" t="s">
        <v>44</v>
      </c>
      <c r="J756" s="46"/>
      <c r="K756" s="48"/>
    </row>
    <row r="765" spans="1:13" ht="15.75">
      <c r="A765" s="212" t="s">
        <v>6</v>
      </c>
      <c r="B765" s="212"/>
      <c r="C765" s="212"/>
      <c r="D765" s="212"/>
      <c r="E765" s="212"/>
      <c r="F765" s="212"/>
      <c r="G765" s="212"/>
      <c r="H765" s="212"/>
      <c r="I765" s="212"/>
      <c r="J765" s="212"/>
      <c r="K765" s="212"/>
      <c r="L765" s="212"/>
      <c r="M765" s="212"/>
    </row>
    <row r="766" spans="1:13" ht="15.75">
      <c r="A766" s="212" t="s">
        <v>350</v>
      </c>
      <c r="B766" s="212"/>
      <c r="C766" s="212"/>
      <c r="D766" s="212"/>
      <c r="E766" s="212"/>
      <c r="F766" s="212"/>
      <c r="G766" s="212"/>
      <c r="H766" s="212"/>
      <c r="I766" s="212"/>
      <c r="J766" s="212"/>
      <c r="K766" s="212"/>
      <c r="L766" s="212"/>
      <c r="M766" s="212"/>
    </row>
    <row r="768" spans="1:13" ht="15">
      <c r="C768" s="9"/>
      <c r="E768" s="10" t="s">
        <v>8</v>
      </c>
      <c r="F768" s="11">
        <v>2015</v>
      </c>
      <c r="G768" s="12"/>
    </row>
    <row r="770" spans="1:13">
      <c r="D770" s="213" t="s">
        <v>9</v>
      </c>
      <c r="E770" s="214"/>
      <c r="F770" s="214"/>
      <c r="G770" s="215"/>
      <c r="I770" s="13"/>
      <c r="J770" s="14" t="s">
        <v>10</v>
      </c>
      <c r="K770" s="14"/>
      <c r="L770" s="15"/>
      <c r="M770" s="3"/>
    </row>
    <row r="771" spans="1:13" ht="25.5">
      <c r="A771" s="16" t="s">
        <v>11</v>
      </c>
      <c r="B771" s="17" t="s">
        <v>12</v>
      </c>
      <c r="C771" s="18" t="s">
        <v>13</v>
      </c>
      <c r="D771" s="16" t="s">
        <v>14</v>
      </c>
      <c r="E771" s="17" t="s">
        <v>15</v>
      </c>
      <c r="F771" s="17" t="s">
        <v>16</v>
      </c>
      <c r="G771" s="16" t="s">
        <v>17</v>
      </c>
      <c r="H771" s="19"/>
      <c r="I771" s="20" t="s">
        <v>14</v>
      </c>
      <c r="J771" s="21" t="s">
        <v>15</v>
      </c>
      <c r="K771" s="21" t="s">
        <v>16</v>
      </c>
      <c r="L771" s="22" t="s">
        <v>17</v>
      </c>
      <c r="M771" s="16" t="s">
        <v>18</v>
      </c>
    </row>
    <row r="772" spans="1:13" ht="25.5">
      <c r="A772" s="23">
        <v>12</v>
      </c>
      <c r="B772" s="23">
        <v>1611</v>
      </c>
      <c r="C772" s="24" t="s">
        <v>19</v>
      </c>
      <c r="D772" s="25">
        <f>G687</f>
        <v>1067779.0699999998</v>
      </c>
      <c r="E772" s="25">
        <f>'[1]App.2-BA1_Fix Asset Cont.CGAAP'!E772</f>
        <v>215000</v>
      </c>
      <c r="F772" s="25">
        <f>'[1]App.2-BA1_Fix Asset Cont.CGAAP'!F772</f>
        <v>0</v>
      </c>
      <c r="G772" s="26">
        <f>D772+E772+F772</f>
        <v>1282779.0699999998</v>
      </c>
      <c r="H772" s="27"/>
      <c r="I772" s="25">
        <f>L687</f>
        <v>-722908.01300000004</v>
      </c>
      <c r="J772" s="25">
        <f>'[1]App.2-BA1_Fix Asset Cont.CGAAP'!J772</f>
        <v>-136275.054</v>
      </c>
      <c r="K772" s="25">
        <f>'[1]App.2-BA1_Fix Asset Cont.CGAAP'!K772</f>
        <v>0</v>
      </c>
      <c r="L772" s="26">
        <f>I772+J772+K772</f>
        <v>-859183.06700000004</v>
      </c>
      <c r="M772" s="29">
        <f>G772+L772</f>
        <v>423596.00299999979</v>
      </c>
    </row>
    <row r="773" spans="1:13" ht="25.5">
      <c r="A773" s="23" t="s">
        <v>20</v>
      </c>
      <c r="B773" s="23">
        <v>1612</v>
      </c>
      <c r="C773" s="24" t="s">
        <v>21</v>
      </c>
      <c r="D773" s="25">
        <f t="shared" ref="D773:D836" si="215">G688</f>
        <v>0</v>
      </c>
      <c r="E773" s="25">
        <f>'[1]App.2-BA1_Fix Asset Cont.CGAAP'!E773</f>
        <v>0</v>
      </c>
      <c r="F773" s="25">
        <f>'[1]App.2-BA1_Fix Asset Cont.CGAAP'!F773</f>
        <v>0</v>
      </c>
      <c r="G773" s="26">
        <f t="shared" ref="G773:G833" si="216">D773+E773+F773</f>
        <v>0</v>
      </c>
      <c r="H773" s="27"/>
      <c r="I773" s="25">
        <f t="shared" ref="I773:I836" si="217">L688</f>
        <v>0</v>
      </c>
      <c r="J773" s="25">
        <f>'[1]App.2-BA1_Fix Asset Cont.CGAAP'!J773</f>
        <v>0</v>
      </c>
      <c r="K773" s="25">
        <f>'[1]App.2-BA1_Fix Asset Cont.CGAAP'!K773</f>
        <v>0</v>
      </c>
      <c r="L773" s="26">
        <f t="shared" ref="L773:L833" si="218">I773+J773+K773</f>
        <v>0</v>
      </c>
      <c r="M773" s="29">
        <f t="shared" ref="M773:M833" si="219">G773+L773</f>
        <v>0</v>
      </c>
    </row>
    <row r="774" spans="1:13" ht="15">
      <c r="A774" s="30" t="s">
        <v>22</v>
      </c>
      <c r="B774" s="30">
        <v>1805</v>
      </c>
      <c r="C774" s="31" t="s">
        <v>23</v>
      </c>
      <c r="D774" s="25">
        <f t="shared" si="215"/>
        <v>338728.38000000012</v>
      </c>
      <c r="E774" s="25">
        <f>'[1]App.2-BA1_Fix Asset Cont.CGAAP'!E774</f>
        <v>913473.27</v>
      </c>
      <c r="F774" s="25">
        <f>'[1]App.2-BA1_Fix Asset Cont.CGAAP'!F774</f>
        <v>0</v>
      </c>
      <c r="G774" s="26">
        <f t="shared" si="216"/>
        <v>1252201.6500000001</v>
      </c>
      <c r="H774" s="27"/>
      <c r="I774" s="25">
        <f t="shared" si="217"/>
        <v>0</v>
      </c>
      <c r="J774" s="25">
        <f>'[1]App.2-BA1_Fix Asset Cont.CGAAP'!J774</f>
        <v>0</v>
      </c>
      <c r="K774" s="25">
        <f>'[1]App.2-BA1_Fix Asset Cont.CGAAP'!K774</f>
        <v>0</v>
      </c>
      <c r="L774" s="26">
        <f t="shared" si="218"/>
        <v>0</v>
      </c>
      <c r="M774" s="29">
        <f t="shared" si="219"/>
        <v>1252201.6500000001</v>
      </c>
    </row>
    <row r="775" spans="1:13" ht="15">
      <c r="A775" s="23">
        <v>47</v>
      </c>
      <c r="B775" s="23">
        <v>1808</v>
      </c>
      <c r="C775" s="32" t="s">
        <v>24</v>
      </c>
      <c r="D775" s="25">
        <f t="shared" si="215"/>
        <v>1598122.15</v>
      </c>
      <c r="E775" s="25">
        <f>'[1]App.2-BA1_Fix Asset Cont.CGAAP'!E775</f>
        <v>0</v>
      </c>
      <c r="F775" s="25">
        <f>'[1]App.2-BA1_Fix Asset Cont.CGAAP'!F775</f>
        <v>0</v>
      </c>
      <c r="G775" s="26">
        <f t="shared" si="216"/>
        <v>1598122.15</v>
      </c>
      <c r="H775" s="27"/>
      <c r="I775" s="25">
        <f t="shared" si="217"/>
        <v>-1072972.9888666668</v>
      </c>
      <c r="J775" s="25">
        <f>'[1]App.2-BA1_Fix Asset Cont.CGAAP'!J775</f>
        <v>-28728.880000000008</v>
      </c>
      <c r="K775" s="25">
        <f>'[1]App.2-BA1_Fix Asset Cont.CGAAP'!K775</f>
        <v>0</v>
      </c>
      <c r="L775" s="26">
        <f t="shared" si="218"/>
        <v>-1101701.8688666669</v>
      </c>
      <c r="M775" s="29">
        <f t="shared" si="219"/>
        <v>496420.28113333299</v>
      </c>
    </row>
    <row r="776" spans="1:13" ht="15">
      <c r="A776" s="23"/>
      <c r="B776" s="23">
        <v>1808</v>
      </c>
      <c r="C776" s="32" t="s">
        <v>24</v>
      </c>
      <c r="D776" s="25">
        <f t="shared" si="215"/>
        <v>73993.399999999994</v>
      </c>
      <c r="E776" s="25">
        <f>'[1]App.2-BA1_Fix Asset Cont.CGAAP'!E776</f>
        <v>0</v>
      </c>
      <c r="F776" s="25">
        <f>'[1]App.2-BA1_Fix Asset Cont.CGAAP'!F776</f>
        <v>0</v>
      </c>
      <c r="G776" s="26">
        <f t="shared" si="216"/>
        <v>73993.399999999994</v>
      </c>
      <c r="H776" s="27"/>
      <c r="I776" s="25">
        <f t="shared" si="217"/>
        <v>-64495.369999999988</v>
      </c>
      <c r="J776" s="25">
        <f>'[1]App.2-BA1_Fix Asset Cont.CGAAP'!J776</f>
        <v>-2466.4499999999998</v>
      </c>
      <c r="K776" s="25">
        <f>'[1]App.2-BA1_Fix Asset Cont.CGAAP'!K776</f>
        <v>0</v>
      </c>
      <c r="L776" s="26">
        <f t="shared" si="218"/>
        <v>-66961.819999999992</v>
      </c>
      <c r="M776" s="29">
        <f t="shared" si="219"/>
        <v>7031.5800000000017</v>
      </c>
    </row>
    <row r="777" spans="1:13" ht="15">
      <c r="A777" s="23">
        <v>13</v>
      </c>
      <c r="B777" s="23">
        <v>1810</v>
      </c>
      <c r="C777" s="32" t="s">
        <v>25</v>
      </c>
      <c r="D777" s="25">
        <f t="shared" si="215"/>
        <v>0</v>
      </c>
      <c r="E777" s="25">
        <f>'[1]App.2-BA1_Fix Asset Cont.CGAAP'!E777</f>
        <v>0</v>
      </c>
      <c r="F777" s="25">
        <f>'[1]App.2-BA1_Fix Asset Cont.CGAAP'!F777</f>
        <v>0</v>
      </c>
      <c r="G777" s="26">
        <f t="shared" si="216"/>
        <v>0</v>
      </c>
      <c r="H777" s="27"/>
      <c r="I777" s="25">
        <f t="shared" si="217"/>
        <v>0</v>
      </c>
      <c r="J777" s="25">
        <f>'[1]App.2-BA1_Fix Asset Cont.CGAAP'!J777</f>
        <v>0</v>
      </c>
      <c r="K777" s="25">
        <f>'[1]App.2-BA1_Fix Asset Cont.CGAAP'!K777</f>
        <v>0</v>
      </c>
      <c r="L777" s="26">
        <f t="shared" si="218"/>
        <v>0</v>
      </c>
      <c r="M777" s="29">
        <f t="shared" si="219"/>
        <v>0</v>
      </c>
    </row>
    <row r="778" spans="1:13" ht="15">
      <c r="A778" s="23">
        <v>47</v>
      </c>
      <c r="B778" s="23">
        <v>1815</v>
      </c>
      <c r="C778" s="32" t="s">
        <v>26</v>
      </c>
      <c r="D778" s="25">
        <f t="shared" si="215"/>
        <v>0.15999999997438863</v>
      </c>
      <c r="E778" s="25">
        <f>'[1]App.2-BA1_Fix Asset Cont.CGAAP'!E778</f>
        <v>13964533.270000001</v>
      </c>
      <c r="F778" s="25">
        <f>'[1]App.2-BA1_Fix Asset Cont.CGAAP'!F778</f>
        <v>0</v>
      </c>
      <c r="G778" s="26">
        <f t="shared" si="216"/>
        <v>13964533.430000002</v>
      </c>
      <c r="H778" s="27"/>
      <c r="I778" s="25">
        <f t="shared" si="217"/>
        <v>0</v>
      </c>
      <c r="J778" s="25">
        <f>'[1]App.2-BA1_Fix Asset Cont.CGAAP'!J778</f>
        <v>-667179.003066879</v>
      </c>
      <c r="K778" s="25">
        <f>'[1]App.2-BA1_Fix Asset Cont.CGAAP'!K778</f>
        <v>0</v>
      </c>
      <c r="L778" s="26">
        <f t="shared" si="218"/>
        <v>-667179.003066879</v>
      </c>
      <c r="M778" s="29">
        <f t="shared" si="219"/>
        <v>13297354.426933123</v>
      </c>
    </row>
    <row r="779" spans="1:13" ht="15">
      <c r="A779" s="23"/>
      <c r="B779" s="23">
        <v>1815</v>
      </c>
      <c r="C779" s="32" t="s">
        <v>26</v>
      </c>
      <c r="D779" s="25">
        <f t="shared" si="215"/>
        <v>-0.33999999985098839</v>
      </c>
      <c r="E779" s="25">
        <f>'[1]App.2-BA1_Fix Asset Cont.CGAAP'!E779</f>
        <v>0</v>
      </c>
      <c r="F779" s="25">
        <f>'[1]App.2-BA1_Fix Asset Cont.CGAAP'!F779</f>
        <v>0</v>
      </c>
      <c r="G779" s="26">
        <f t="shared" si="216"/>
        <v>-0.33999999985098839</v>
      </c>
      <c r="H779" s="27"/>
      <c r="I779" s="25">
        <f t="shared" si="217"/>
        <v>0</v>
      </c>
      <c r="J779" s="25">
        <f>'[1]App.2-BA1_Fix Asset Cont.CGAAP'!J779</f>
        <v>0</v>
      </c>
      <c r="K779" s="25">
        <f>'[1]App.2-BA1_Fix Asset Cont.CGAAP'!K779</f>
        <v>0</v>
      </c>
      <c r="L779" s="26">
        <f t="shared" si="218"/>
        <v>0</v>
      </c>
      <c r="M779" s="29">
        <f t="shared" si="219"/>
        <v>-0.33999999985098839</v>
      </c>
    </row>
    <row r="780" spans="1:13" ht="15">
      <c r="A780" s="23"/>
      <c r="B780" s="23">
        <v>1815</v>
      </c>
      <c r="C780" s="32" t="s">
        <v>26</v>
      </c>
      <c r="D780" s="25">
        <f t="shared" si="215"/>
        <v>0.16000000014901161</v>
      </c>
      <c r="E780" s="25">
        <f>'[1]App.2-BA1_Fix Asset Cont.CGAAP'!E780</f>
        <v>0</v>
      </c>
      <c r="F780" s="25">
        <f>'[1]App.2-BA1_Fix Asset Cont.CGAAP'!F780</f>
        <v>0</v>
      </c>
      <c r="G780" s="26">
        <f t="shared" si="216"/>
        <v>0.16000000014901161</v>
      </c>
      <c r="H780" s="27"/>
      <c r="I780" s="25">
        <f t="shared" si="217"/>
        <v>0</v>
      </c>
      <c r="J780" s="25">
        <f>'[1]App.2-BA1_Fix Asset Cont.CGAAP'!J780</f>
        <v>0</v>
      </c>
      <c r="K780" s="25">
        <f>'[1]App.2-BA1_Fix Asset Cont.CGAAP'!K780</f>
        <v>0</v>
      </c>
      <c r="L780" s="26">
        <f t="shared" si="218"/>
        <v>0</v>
      </c>
      <c r="M780" s="29">
        <f t="shared" si="219"/>
        <v>0.16000000014901161</v>
      </c>
    </row>
    <row r="781" spans="1:13" ht="15">
      <c r="A781" s="23">
        <v>47</v>
      </c>
      <c r="B781" s="23">
        <v>1820</v>
      </c>
      <c r="C781" s="24" t="s">
        <v>27</v>
      </c>
      <c r="D781" s="25">
        <f t="shared" si="215"/>
        <v>1745895.87</v>
      </c>
      <c r="E781" s="25">
        <f>'[1]App.2-BA1_Fix Asset Cont.CGAAP'!E781</f>
        <v>0</v>
      </c>
      <c r="F781" s="25">
        <f>'[1]App.2-BA1_Fix Asset Cont.CGAAP'!F781</f>
        <v>0</v>
      </c>
      <c r="G781" s="26">
        <f t="shared" si="216"/>
        <v>1745895.87</v>
      </c>
      <c r="H781" s="27"/>
      <c r="I781" s="25">
        <f t="shared" si="217"/>
        <v>-1524804.6200000003</v>
      </c>
      <c r="J781" s="25">
        <f>'[1]App.2-BA1_Fix Asset Cont.CGAAP'!J781</f>
        <v>-35871.040000000001</v>
      </c>
      <c r="K781" s="25">
        <f>'[1]App.2-BA1_Fix Asset Cont.CGAAP'!K781</f>
        <v>0</v>
      </c>
      <c r="L781" s="26">
        <f t="shared" si="218"/>
        <v>-1560675.6600000004</v>
      </c>
      <c r="M781" s="29">
        <f t="shared" si="219"/>
        <v>185220.20999999973</v>
      </c>
    </row>
    <row r="782" spans="1:13" ht="15">
      <c r="A782" s="23">
        <v>47</v>
      </c>
      <c r="B782" s="23">
        <v>1825</v>
      </c>
      <c r="C782" s="32" t="s">
        <v>28</v>
      </c>
      <c r="D782" s="25">
        <f t="shared" si="215"/>
        <v>0</v>
      </c>
      <c r="E782" s="25">
        <f>'[1]App.2-BA1_Fix Asset Cont.CGAAP'!E782</f>
        <v>0</v>
      </c>
      <c r="F782" s="25">
        <f>'[1]App.2-BA1_Fix Asset Cont.CGAAP'!F782</f>
        <v>0</v>
      </c>
      <c r="G782" s="26">
        <f t="shared" si="216"/>
        <v>0</v>
      </c>
      <c r="H782" s="27"/>
      <c r="I782" s="25">
        <f t="shared" si="217"/>
        <v>0</v>
      </c>
      <c r="J782" s="25">
        <f>'[1]App.2-BA1_Fix Asset Cont.CGAAP'!J782</f>
        <v>0</v>
      </c>
      <c r="K782" s="25">
        <f>'[1]App.2-BA1_Fix Asset Cont.CGAAP'!K782</f>
        <v>0</v>
      </c>
      <c r="L782" s="26">
        <f t="shared" si="218"/>
        <v>0</v>
      </c>
      <c r="M782" s="29">
        <f t="shared" si="219"/>
        <v>0</v>
      </c>
    </row>
    <row r="783" spans="1:13" ht="15">
      <c r="A783" s="23">
        <v>47</v>
      </c>
      <c r="B783" s="23">
        <v>1830</v>
      </c>
      <c r="C783" s="32" t="s">
        <v>29</v>
      </c>
      <c r="D783" s="25">
        <f t="shared" si="215"/>
        <v>7247961.5515375594</v>
      </c>
      <c r="E783" s="25">
        <f>'[1]App.2-BA1_Fix Asset Cont.CGAAP'!E783</f>
        <v>222696.72000000003</v>
      </c>
      <c r="F783" s="25">
        <f>'[1]App.2-BA1_Fix Asset Cont.CGAAP'!F783</f>
        <v>0</v>
      </c>
      <c r="G783" s="26">
        <f t="shared" si="216"/>
        <v>7470658.2715375591</v>
      </c>
      <c r="H783" s="27"/>
      <c r="I783" s="25">
        <f t="shared" si="217"/>
        <v>-3552883.4573338176</v>
      </c>
      <c r="J783" s="25">
        <f>'[1]App.2-BA1_Fix Asset Cont.CGAAP'!J783</f>
        <v>-253423.28190727954</v>
      </c>
      <c r="K783" s="25">
        <f>'[1]App.2-BA1_Fix Asset Cont.CGAAP'!K783</f>
        <v>0</v>
      </c>
      <c r="L783" s="26">
        <f t="shared" si="218"/>
        <v>-3806306.7392410971</v>
      </c>
      <c r="M783" s="29">
        <f t="shared" si="219"/>
        <v>3664351.532296462</v>
      </c>
    </row>
    <row r="784" spans="1:13" ht="15">
      <c r="A784" s="23"/>
      <c r="B784" s="23">
        <v>1830</v>
      </c>
      <c r="C784" s="32" t="s">
        <v>29</v>
      </c>
      <c r="D784" s="25">
        <f t="shared" si="215"/>
        <v>1714116.6206920003</v>
      </c>
      <c r="E784" s="25">
        <f>'[1]App.2-BA1_Fix Asset Cont.CGAAP'!E784</f>
        <v>54118.1</v>
      </c>
      <c r="F784" s="25">
        <f>'[1]App.2-BA1_Fix Asset Cont.CGAAP'!F784</f>
        <v>0</v>
      </c>
      <c r="G784" s="26">
        <f t="shared" si="216"/>
        <v>1768234.7206920004</v>
      </c>
      <c r="H784" s="27"/>
      <c r="I784" s="25">
        <f t="shared" si="217"/>
        <v>-1099506.9543862401</v>
      </c>
      <c r="J784" s="25">
        <f>'[1]App.2-BA1_Fix Asset Cont.CGAAP'!J784</f>
        <v>-30738.07282768</v>
      </c>
      <c r="K784" s="25">
        <f>'[1]App.2-BA1_Fix Asset Cont.CGAAP'!K784</f>
        <v>0</v>
      </c>
      <c r="L784" s="26">
        <f t="shared" si="218"/>
        <v>-1130245.0272139201</v>
      </c>
      <c r="M784" s="29">
        <f t="shared" si="219"/>
        <v>637989.69347808021</v>
      </c>
    </row>
    <row r="785" spans="1:13" ht="15">
      <c r="A785" s="23"/>
      <c r="B785" s="23">
        <v>1830</v>
      </c>
      <c r="C785" s="32" t="s">
        <v>29</v>
      </c>
      <c r="D785" s="25">
        <f t="shared" si="215"/>
        <v>9030453.4717215393</v>
      </c>
      <c r="E785" s="25">
        <f>'[1]App.2-BA1_Fix Asset Cont.CGAAP'!E785</f>
        <v>422626.17999999993</v>
      </c>
      <c r="F785" s="25">
        <f>'[1]App.2-BA1_Fix Asset Cont.CGAAP'!F785</f>
        <v>0</v>
      </c>
      <c r="G785" s="26">
        <f t="shared" si="216"/>
        <v>9453079.651721539</v>
      </c>
      <c r="H785" s="27"/>
      <c r="I785" s="25">
        <f t="shared" si="217"/>
        <v>-4086617.591387962</v>
      </c>
      <c r="J785" s="25">
        <f>'[1]App.2-BA1_Fix Asset Cont.CGAAP'!J785</f>
        <v>-325319.65091885527</v>
      </c>
      <c r="K785" s="25">
        <f>'[1]App.2-BA1_Fix Asset Cont.CGAAP'!K785</f>
        <v>0</v>
      </c>
      <c r="L785" s="26">
        <f t="shared" si="218"/>
        <v>-4411937.2423068173</v>
      </c>
      <c r="M785" s="29">
        <f t="shared" si="219"/>
        <v>5041142.4094147217</v>
      </c>
    </row>
    <row r="786" spans="1:13" ht="15">
      <c r="A786" s="23"/>
      <c r="B786" s="23">
        <v>1835</v>
      </c>
      <c r="C786" s="32" t="s">
        <v>30</v>
      </c>
      <c r="D786" s="25">
        <f t="shared" si="215"/>
        <v>1724181.8061620002</v>
      </c>
      <c r="E786" s="25">
        <f>'[1]App.2-BA1_Fix Asset Cont.CGAAP'!E786</f>
        <v>51819.06</v>
      </c>
      <c r="F786" s="25">
        <f>'[1]App.2-BA1_Fix Asset Cont.CGAAP'!F786</f>
        <v>0</v>
      </c>
      <c r="G786" s="26">
        <f t="shared" si="216"/>
        <v>1776000.8661620002</v>
      </c>
      <c r="H786" s="27"/>
      <c r="I786" s="25">
        <f t="shared" si="217"/>
        <v>-780423.01838068012</v>
      </c>
      <c r="J786" s="25">
        <f>'[1]App.2-BA1_Fix Asset Cont.CGAAP'!J786</f>
        <v>-63524.78780648001</v>
      </c>
      <c r="K786" s="25">
        <f>'[1]App.2-BA1_Fix Asset Cont.CGAAP'!K786</f>
        <v>0</v>
      </c>
      <c r="L786" s="26">
        <f t="shared" si="218"/>
        <v>-843947.80618716008</v>
      </c>
      <c r="M786" s="29">
        <f t="shared" si="219"/>
        <v>932053.05997484014</v>
      </c>
    </row>
    <row r="787" spans="1:13" ht="15">
      <c r="A787" s="23"/>
      <c r="B787" s="23">
        <v>1835</v>
      </c>
      <c r="C787" s="32" t="s">
        <v>30</v>
      </c>
      <c r="D787" s="25">
        <f t="shared" si="215"/>
        <v>498775.27999999991</v>
      </c>
      <c r="E787" s="25">
        <f>'[1]App.2-BA1_Fix Asset Cont.CGAAP'!E787</f>
        <v>0</v>
      </c>
      <c r="F787" s="25">
        <f>'[1]App.2-BA1_Fix Asset Cont.CGAAP'!F787</f>
        <v>0</v>
      </c>
      <c r="G787" s="26">
        <f t="shared" si="216"/>
        <v>498775.27999999991</v>
      </c>
      <c r="H787" s="27"/>
      <c r="I787" s="25">
        <f t="shared" si="217"/>
        <v>-144234.42559999999</v>
      </c>
      <c r="J787" s="25">
        <f>'[1]App.2-BA1_Fix Asset Cont.CGAAP'!J787</f>
        <v>-19951.011199999997</v>
      </c>
      <c r="K787" s="25">
        <f>'[1]App.2-BA1_Fix Asset Cont.CGAAP'!K787</f>
        <v>0</v>
      </c>
      <c r="L787" s="26">
        <f t="shared" si="218"/>
        <v>-164185.4368</v>
      </c>
      <c r="M787" s="29">
        <f t="shared" si="219"/>
        <v>334589.84319999989</v>
      </c>
    </row>
    <row r="788" spans="1:13" ht="15">
      <c r="A788" s="23">
        <v>47</v>
      </c>
      <c r="B788" s="23">
        <v>1835</v>
      </c>
      <c r="C788" s="32" t="s">
        <v>30</v>
      </c>
      <c r="D788" s="25">
        <f t="shared" si="215"/>
        <v>8543974.4906269051</v>
      </c>
      <c r="E788" s="25">
        <f>'[1]App.2-BA1_Fix Asset Cont.CGAAP'!E788</f>
        <v>245201.24000000002</v>
      </c>
      <c r="F788" s="25">
        <f>'[1]App.2-BA1_Fix Asset Cont.CGAAP'!F788</f>
        <v>0</v>
      </c>
      <c r="G788" s="26">
        <f t="shared" si="216"/>
        <v>8789175.7306269053</v>
      </c>
      <c r="H788" s="27"/>
      <c r="I788" s="25">
        <f t="shared" si="217"/>
        <v>-4270706.0522673568</v>
      </c>
      <c r="J788" s="25">
        <f>'[1]App.2-BA1_Fix Asset Cont.CGAAP'!J788</f>
        <v>-307040.28505244601</v>
      </c>
      <c r="K788" s="25">
        <f>'[1]App.2-BA1_Fix Asset Cont.CGAAP'!K788</f>
        <v>0</v>
      </c>
      <c r="L788" s="26">
        <f t="shared" si="218"/>
        <v>-4577746.3373198025</v>
      </c>
      <c r="M788" s="29">
        <f t="shared" si="219"/>
        <v>4211429.3933071028</v>
      </c>
    </row>
    <row r="789" spans="1:13" ht="15">
      <c r="A789" s="23"/>
      <c r="B789" s="23">
        <v>1835</v>
      </c>
      <c r="C789" s="32" t="s">
        <v>30</v>
      </c>
      <c r="D789" s="25">
        <f t="shared" si="215"/>
        <v>216401.46526</v>
      </c>
      <c r="E789" s="25">
        <f>'[1]App.2-BA1_Fix Asset Cont.CGAAP'!E789</f>
        <v>0</v>
      </c>
      <c r="F789" s="25">
        <f>'[1]App.2-BA1_Fix Asset Cont.CGAAP'!F789</f>
        <v>0</v>
      </c>
      <c r="G789" s="26">
        <f t="shared" si="216"/>
        <v>216401.46526</v>
      </c>
      <c r="H789" s="27"/>
      <c r="I789" s="25">
        <f t="shared" si="217"/>
        <v>-50639.413353199998</v>
      </c>
      <c r="J789" s="25">
        <f>'[1]App.2-BA1_Fix Asset Cont.CGAAP'!J789</f>
        <v>-8656.0586103999995</v>
      </c>
      <c r="K789" s="25">
        <f>'[1]App.2-BA1_Fix Asset Cont.CGAAP'!K789</f>
        <v>0</v>
      </c>
      <c r="L789" s="26">
        <f t="shared" si="218"/>
        <v>-59295.471963599994</v>
      </c>
      <c r="M789" s="29">
        <f t="shared" si="219"/>
        <v>157105.9932964</v>
      </c>
    </row>
    <row r="790" spans="1:13" ht="15">
      <c r="A790" s="23"/>
      <c r="B790" s="23">
        <v>1835</v>
      </c>
      <c r="C790" s="32" t="s">
        <v>30</v>
      </c>
      <c r="D790" s="25">
        <f t="shared" si="215"/>
        <v>46785.2</v>
      </c>
      <c r="E790" s="25">
        <f>'[1]App.2-BA1_Fix Asset Cont.CGAAP'!E790</f>
        <v>0</v>
      </c>
      <c r="F790" s="25">
        <f>'[1]App.2-BA1_Fix Asset Cont.CGAAP'!F790</f>
        <v>0</v>
      </c>
      <c r="G790" s="26">
        <f t="shared" si="216"/>
        <v>46785.2</v>
      </c>
      <c r="H790" s="27"/>
      <c r="I790" s="25">
        <f t="shared" si="217"/>
        <v>-11228.447999999999</v>
      </c>
      <c r="J790" s="25">
        <f>'[1]App.2-BA1_Fix Asset Cont.CGAAP'!J790</f>
        <v>-1871.4079999999999</v>
      </c>
      <c r="K790" s="25">
        <f>'[1]App.2-BA1_Fix Asset Cont.CGAAP'!K790</f>
        <v>0</v>
      </c>
      <c r="L790" s="26">
        <f t="shared" si="218"/>
        <v>-13099.855999999998</v>
      </c>
      <c r="M790" s="29">
        <f t="shared" si="219"/>
        <v>33685.343999999997</v>
      </c>
    </row>
    <row r="791" spans="1:13" ht="15">
      <c r="A791" s="23">
        <v>47</v>
      </c>
      <c r="B791" s="23">
        <v>1840</v>
      </c>
      <c r="C791" s="32" t="s">
        <v>31</v>
      </c>
      <c r="D791" s="25">
        <f t="shared" si="215"/>
        <v>7381806.1197587736</v>
      </c>
      <c r="E791" s="25">
        <f>'[1]App.2-BA1_Fix Asset Cont.CGAAP'!E791</f>
        <v>202588.53</v>
      </c>
      <c r="F791" s="25">
        <f>'[1]App.2-BA1_Fix Asset Cont.CGAAP'!F791</f>
        <v>0</v>
      </c>
      <c r="G791" s="26">
        <f t="shared" si="216"/>
        <v>7584394.6497587739</v>
      </c>
      <c r="H791" s="27"/>
      <c r="I791" s="25">
        <f t="shared" si="217"/>
        <v>-4774013.1456535608</v>
      </c>
      <c r="J791" s="25">
        <f>'[1]App.2-BA1_Fix Asset Cont.CGAAP'!J791</f>
        <v>-228320.02078777942</v>
      </c>
      <c r="K791" s="25">
        <f>'[1]App.2-BA1_Fix Asset Cont.CGAAP'!K791</f>
        <v>0</v>
      </c>
      <c r="L791" s="26">
        <f t="shared" si="218"/>
        <v>-5002333.16644134</v>
      </c>
      <c r="M791" s="29">
        <f t="shared" si="219"/>
        <v>2582061.4833174339</v>
      </c>
    </row>
    <row r="792" spans="1:13" ht="15">
      <c r="A792" s="23"/>
      <c r="B792" s="23">
        <v>1840</v>
      </c>
      <c r="C792" s="32" t="s">
        <v>31</v>
      </c>
      <c r="D792" s="25">
        <f t="shared" si="215"/>
        <v>2112538.2952412264</v>
      </c>
      <c r="E792" s="25">
        <f>'[1]App.2-BA1_Fix Asset Cont.CGAAP'!E792</f>
        <v>56670.84</v>
      </c>
      <c r="F792" s="25">
        <f>'[1]App.2-BA1_Fix Asset Cont.CGAAP'!F792</f>
        <v>0</v>
      </c>
      <c r="G792" s="26">
        <f t="shared" si="216"/>
        <v>2169209.1352412263</v>
      </c>
      <c r="H792" s="27"/>
      <c r="I792" s="25">
        <f t="shared" si="217"/>
        <v>-1243304.9033170282</v>
      </c>
      <c r="J792" s="25">
        <f>'[1]App.2-BA1_Fix Asset Cont.CGAAP'!J792</f>
        <v>-63427.208010033581</v>
      </c>
      <c r="K792" s="25">
        <f>'[1]App.2-BA1_Fix Asset Cont.CGAAP'!K792</f>
        <v>0</v>
      </c>
      <c r="L792" s="26">
        <f t="shared" si="218"/>
        <v>-1306732.1113270617</v>
      </c>
      <c r="M792" s="29">
        <f t="shared" si="219"/>
        <v>862477.02391416463</v>
      </c>
    </row>
    <row r="793" spans="1:13" ht="15">
      <c r="A793" s="23"/>
      <c r="B793" s="23">
        <v>1845</v>
      </c>
      <c r="C793" s="32" t="s">
        <v>32</v>
      </c>
      <c r="D793" s="25">
        <f t="shared" si="215"/>
        <v>7090020.0915000001</v>
      </c>
      <c r="E793" s="25">
        <f>'[1]App.2-BA1_Fix Asset Cont.CGAAP'!E793</f>
        <v>0</v>
      </c>
      <c r="F793" s="25">
        <f>'[1]App.2-BA1_Fix Asset Cont.CGAAP'!F793</f>
        <v>0</v>
      </c>
      <c r="G793" s="26">
        <f t="shared" si="216"/>
        <v>7090020.0915000001</v>
      </c>
      <c r="H793" s="27"/>
      <c r="I793" s="25">
        <f t="shared" si="217"/>
        <v>-6874260.4177857134</v>
      </c>
      <c r="J793" s="25">
        <f>'[1]App.2-BA1_Fix Asset Cont.CGAAP'!J793</f>
        <v>-114559.58979999997</v>
      </c>
      <c r="K793" s="25">
        <f>'[1]App.2-BA1_Fix Asset Cont.CGAAP'!K793</f>
        <v>0</v>
      </c>
      <c r="L793" s="26">
        <f t="shared" si="218"/>
        <v>-6988820.0075857136</v>
      </c>
      <c r="M793" s="29">
        <f t="shared" si="219"/>
        <v>101200.08391428646</v>
      </c>
    </row>
    <row r="794" spans="1:13" ht="15">
      <c r="A794" s="23">
        <v>47</v>
      </c>
      <c r="B794" s="23">
        <v>1845</v>
      </c>
      <c r="C794" s="32" t="s">
        <v>32</v>
      </c>
      <c r="D794" s="25">
        <f t="shared" si="215"/>
        <v>9606691.0100000016</v>
      </c>
      <c r="E794" s="25">
        <f>'[1]App.2-BA1_Fix Asset Cont.CGAAP'!E794</f>
        <v>177403.95999999996</v>
      </c>
      <c r="F794" s="25">
        <f>'[1]App.2-BA1_Fix Asset Cont.CGAAP'!F794</f>
        <v>0</v>
      </c>
      <c r="G794" s="26">
        <f t="shared" si="216"/>
        <v>9784094.9700000025</v>
      </c>
      <c r="H794" s="27"/>
      <c r="I794" s="25">
        <f t="shared" si="217"/>
        <v>-4806065.3715371434</v>
      </c>
      <c r="J794" s="25">
        <f>'[1]App.2-BA1_Fix Asset Cont.CGAAP'!J794</f>
        <v>-374611.79878000007</v>
      </c>
      <c r="K794" s="25">
        <f>'[1]App.2-BA1_Fix Asset Cont.CGAAP'!K794</f>
        <v>0</v>
      </c>
      <c r="L794" s="26">
        <f t="shared" si="218"/>
        <v>-5180677.1703171432</v>
      </c>
      <c r="M794" s="29">
        <f t="shared" si="219"/>
        <v>4603417.7996828593</v>
      </c>
    </row>
    <row r="795" spans="1:13" ht="15">
      <c r="A795" s="23"/>
      <c r="B795" s="23">
        <v>1845</v>
      </c>
      <c r="C795" s="32" t="s">
        <v>32</v>
      </c>
      <c r="D795" s="25">
        <f t="shared" si="215"/>
        <v>1374946.0685000001</v>
      </c>
      <c r="E795" s="25">
        <f>'[1]App.2-BA1_Fix Asset Cont.CGAAP'!E795</f>
        <v>118269.31</v>
      </c>
      <c r="F795" s="25">
        <f>'[1]App.2-BA1_Fix Asset Cont.CGAAP'!F795</f>
        <v>0</v>
      </c>
      <c r="G795" s="26">
        <f t="shared" si="216"/>
        <v>1493215.3785000001</v>
      </c>
      <c r="H795" s="27"/>
      <c r="I795" s="25">
        <f t="shared" si="217"/>
        <v>-654404.62441714283</v>
      </c>
      <c r="J795" s="25">
        <f>'[1]App.2-BA1_Fix Asset Cont.CGAAP'!J795</f>
        <v>-47394.674039999976</v>
      </c>
      <c r="K795" s="25">
        <f>'[1]App.2-BA1_Fix Asset Cont.CGAAP'!K795</f>
        <v>0</v>
      </c>
      <c r="L795" s="26">
        <f t="shared" si="218"/>
        <v>-701799.29845714278</v>
      </c>
      <c r="M795" s="29">
        <f t="shared" si="219"/>
        <v>791416.08004285733</v>
      </c>
    </row>
    <row r="796" spans="1:13" ht="15">
      <c r="A796" s="23">
        <v>47</v>
      </c>
      <c r="B796" s="23">
        <v>1850</v>
      </c>
      <c r="C796" s="32" t="s">
        <v>33</v>
      </c>
      <c r="D796" s="25">
        <f t="shared" si="215"/>
        <v>8209663.9587313058</v>
      </c>
      <c r="E796" s="25">
        <f>'[1]App.2-BA1_Fix Asset Cont.CGAAP'!E796</f>
        <v>143707.16999999998</v>
      </c>
      <c r="F796" s="25">
        <f>'[1]App.2-BA1_Fix Asset Cont.CGAAP'!F796</f>
        <v>0</v>
      </c>
      <c r="G796" s="26">
        <f t="shared" si="216"/>
        <v>8353371.1287313057</v>
      </c>
      <c r="H796" s="27"/>
      <c r="I796" s="25">
        <f t="shared" si="217"/>
        <v>-6034989.1759174233</v>
      </c>
      <c r="J796" s="25">
        <f>'[1]App.2-BA1_Fix Asset Cont.CGAAP'!J796</f>
        <v>-154648.28105962454</v>
      </c>
      <c r="K796" s="25">
        <f>'[1]App.2-BA1_Fix Asset Cont.CGAAP'!K796</f>
        <v>0</v>
      </c>
      <c r="L796" s="26">
        <f t="shared" si="218"/>
        <v>-6189637.456977048</v>
      </c>
      <c r="M796" s="29">
        <f t="shared" si="219"/>
        <v>2163733.6717542578</v>
      </c>
    </row>
    <row r="797" spans="1:13" ht="15">
      <c r="A797" s="23"/>
      <c r="B797" s="23">
        <v>1850</v>
      </c>
      <c r="C797" s="32" t="s">
        <v>33</v>
      </c>
      <c r="D797" s="25">
        <f t="shared" si="215"/>
        <v>6483352.7522686934</v>
      </c>
      <c r="E797" s="25">
        <f>'[1]App.2-BA1_Fix Asset Cont.CGAAP'!E797</f>
        <v>143707.16999999998</v>
      </c>
      <c r="F797" s="25">
        <f>'[1]App.2-BA1_Fix Asset Cont.CGAAP'!F797</f>
        <v>0</v>
      </c>
      <c r="G797" s="26">
        <f t="shared" si="216"/>
        <v>6627059.9222686933</v>
      </c>
      <c r="H797" s="27"/>
      <c r="I797" s="25">
        <f t="shared" si="217"/>
        <v>-3530825.1248112167</v>
      </c>
      <c r="J797" s="25">
        <f>'[1]App.2-BA1_Fix Asset Cont.CGAAP'!J797</f>
        <v>-241238.21760469553</v>
      </c>
      <c r="K797" s="25">
        <f>'[1]App.2-BA1_Fix Asset Cont.CGAAP'!K797</f>
        <v>0</v>
      </c>
      <c r="L797" s="26">
        <f t="shared" si="218"/>
        <v>-3772063.3424159121</v>
      </c>
      <c r="M797" s="29">
        <f t="shared" si="219"/>
        <v>2854996.5798527813</v>
      </c>
    </row>
    <row r="798" spans="1:13" ht="15">
      <c r="A798" s="23"/>
      <c r="B798" s="23">
        <v>1850</v>
      </c>
      <c r="C798" s="32" t="s">
        <v>33</v>
      </c>
      <c r="D798" s="25">
        <f t="shared" si="215"/>
        <v>32638.14</v>
      </c>
      <c r="E798" s="25">
        <f>'[1]App.2-BA1_Fix Asset Cont.CGAAP'!E798</f>
        <v>0</v>
      </c>
      <c r="F798" s="25">
        <f>'[1]App.2-BA1_Fix Asset Cont.CGAAP'!F798</f>
        <v>0</v>
      </c>
      <c r="G798" s="26">
        <f t="shared" si="216"/>
        <v>32638.14</v>
      </c>
      <c r="H798" s="27"/>
      <c r="I798" s="25">
        <f t="shared" si="217"/>
        <v>-32638.14</v>
      </c>
      <c r="J798" s="25">
        <f>'[1]App.2-BA1_Fix Asset Cont.CGAAP'!J798</f>
        <v>0</v>
      </c>
      <c r="K798" s="25">
        <f>'[1]App.2-BA1_Fix Asset Cont.CGAAP'!K798</f>
        <v>0</v>
      </c>
      <c r="L798" s="26">
        <f t="shared" si="218"/>
        <v>-32638.14</v>
      </c>
      <c r="M798" s="29">
        <f t="shared" si="219"/>
        <v>0</v>
      </c>
    </row>
    <row r="799" spans="1:13" ht="15">
      <c r="A799" s="23">
        <v>47</v>
      </c>
      <c r="B799" s="23">
        <v>1855</v>
      </c>
      <c r="C799" s="32" t="s">
        <v>75</v>
      </c>
      <c r="D799" s="25">
        <f t="shared" si="215"/>
        <v>3744721.9775160002</v>
      </c>
      <c r="E799" s="25">
        <f>'[1]App.2-BA1_Fix Asset Cont.CGAAP'!E799</f>
        <v>155845.62</v>
      </c>
      <c r="F799" s="25">
        <f>'[1]App.2-BA1_Fix Asset Cont.CGAAP'!F799</f>
        <v>0</v>
      </c>
      <c r="G799" s="26">
        <f t="shared" si="216"/>
        <v>3900567.5975160003</v>
      </c>
      <c r="H799" s="27"/>
      <c r="I799" s="25">
        <f t="shared" si="217"/>
        <v>-2049643.5476188799</v>
      </c>
      <c r="J799" s="25">
        <f>'[1]App.2-BA1_Fix Asset Cont.CGAAP'!J799</f>
        <v>-135549.52757264007</v>
      </c>
      <c r="K799" s="25">
        <f>'[1]App.2-BA1_Fix Asset Cont.CGAAP'!K799</f>
        <v>0</v>
      </c>
      <c r="L799" s="26">
        <f t="shared" si="218"/>
        <v>-2185193.0751915202</v>
      </c>
      <c r="M799" s="29">
        <f t="shared" si="219"/>
        <v>1715374.5223244801</v>
      </c>
    </row>
    <row r="800" spans="1:13" ht="15">
      <c r="A800" s="23"/>
      <c r="B800" s="23">
        <v>1855</v>
      </c>
      <c r="C800" s="32" t="s">
        <v>75</v>
      </c>
      <c r="D800" s="25">
        <f t="shared" si="215"/>
        <v>1149047.1464840001</v>
      </c>
      <c r="E800" s="25">
        <f>'[1]App.2-BA1_Fix Asset Cont.CGAAP'!E800</f>
        <v>48517.389999999992</v>
      </c>
      <c r="F800" s="25">
        <f>'[1]App.2-BA1_Fix Asset Cont.CGAAP'!F800</f>
        <v>0</v>
      </c>
      <c r="G800" s="26">
        <f t="shared" si="216"/>
        <v>1197564.536484</v>
      </c>
      <c r="H800" s="27"/>
      <c r="I800" s="25">
        <f t="shared" si="217"/>
        <v>-935711.79666512017</v>
      </c>
      <c r="J800" s="25">
        <f>'[1]App.2-BA1_Fix Asset Cont.CGAAP'!J800</f>
        <v>-27034.685339359999</v>
      </c>
      <c r="K800" s="25">
        <f>'[1]App.2-BA1_Fix Asset Cont.CGAAP'!K800</f>
        <v>0</v>
      </c>
      <c r="L800" s="26">
        <f t="shared" si="218"/>
        <v>-962746.4820044802</v>
      </c>
      <c r="M800" s="29">
        <f t="shared" si="219"/>
        <v>234818.05447951984</v>
      </c>
    </row>
    <row r="801" spans="1:13" ht="15">
      <c r="A801" s="23">
        <v>47</v>
      </c>
      <c r="B801" s="23">
        <v>1860</v>
      </c>
      <c r="C801" s="32" t="s">
        <v>35</v>
      </c>
      <c r="D801" s="25">
        <f t="shared" si="215"/>
        <v>3035273.1886239992</v>
      </c>
      <c r="E801" s="25">
        <f>'[1]App.2-BA1_Fix Asset Cont.CGAAP'!E801</f>
        <v>114885.06</v>
      </c>
      <c r="F801" s="25">
        <f>'[1]App.2-BA1_Fix Asset Cont.CGAAP'!F801</f>
        <v>0</v>
      </c>
      <c r="G801" s="26">
        <f t="shared" si="216"/>
        <v>3150158.2486239993</v>
      </c>
      <c r="H801" s="27"/>
      <c r="I801" s="25">
        <f t="shared" si="217"/>
        <v>-2315290.7714757002</v>
      </c>
      <c r="J801" s="25">
        <f>'[1]App.2-BA1_Fix Asset Cont.CGAAP'!J801</f>
        <v>-58794.758852480001</v>
      </c>
      <c r="K801" s="25">
        <f>'[1]App.2-BA1_Fix Asset Cont.CGAAP'!K801</f>
        <v>0</v>
      </c>
      <c r="L801" s="26">
        <f t="shared" si="218"/>
        <v>-2374085.5303281802</v>
      </c>
      <c r="M801" s="29">
        <f t="shared" si="219"/>
        <v>776072.71829581913</v>
      </c>
    </row>
    <row r="802" spans="1:13" ht="15">
      <c r="A802" s="23"/>
      <c r="B802" s="23">
        <v>1860</v>
      </c>
      <c r="C802" s="32" t="s">
        <v>35</v>
      </c>
      <c r="D802" s="25">
        <f t="shared" si="215"/>
        <v>423541.06003500003</v>
      </c>
      <c r="E802" s="25">
        <f>'[1]App.2-BA1_Fix Asset Cont.CGAAP'!E802</f>
        <v>8837.3099999999977</v>
      </c>
      <c r="F802" s="25">
        <f>'[1]App.2-BA1_Fix Asset Cont.CGAAP'!F802</f>
        <v>0</v>
      </c>
      <c r="G802" s="26">
        <f t="shared" si="216"/>
        <v>432378.37003500003</v>
      </c>
      <c r="H802" s="27"/>
      <c r="I802" s="25">
        <f t="shared" si="217"/>
        <v>-217090.73247795994</v>
      </c>
      <c r="J802" s="25">
        <f>'[1]App.2-BA1_Fix Asset Cont.CGAAP'!J802</f>
        <v>-12965.408721399999</v>
      </c>
      <c r="K802" s="25">
        <f>'[1]App.2-BA1_Fix Asset Cont.CGAAP'!K802</f>
        <v>0</v>
      </c>
      <c r="L802" s="26">
        <f t="shared" si="218"/>
        <v>-230056.14119935993</v>
      </c>
      <c r="M802" s="29">
        <f t="shared" si="219"/>
        <v>202322.2288356401</v>
      </c>
    </row>
    <row r="803" spans="1:13" ht="15">
      <c r="A803" s="23"/>
      <c r="B803" s="23">
        <v>1860</v>
      </c>
      <c r="C803" s="32" t="s">
        <v>35</v>
      </c>
      <c r="D803" s="25">
        <f t="shared" si="215"/>
        <v>402376.0111399999</v>
      </c>
      <c r="E803" s="25">
        <f>'[1]App.2-BA1_Fix Asset Cont.CGAAP'!E803</f>
        <v>0</v>
      </c>
      <c r="F803" s="25">
        <f>'[1]App.2-BA1_Fix Asset Cont.CGAAP'!F803</f>
        <v>0</v>
      </c>
      <c r="G803" s="26">
        <f t="shared" si="216"/>
        <v>402376.0111399999</v>
      </c>
      <c r="H803" s="27"/>
      <c r="I803" s="25">
        <f t="shared" si="217"/>
        <v>-173096.07750519997</v>
      </c>
      <c r="J803" s="25">
        <f>'[1]App.2-BA1_Fix Asset Cont.CGAAP'!J803</f>
        <v>-16095.040445599996</v>
      </c>
      <c r="K803" s="25">
        <f>'[1]App.2-BA1_Fix Asset Cont.CGAAP'!K803</f>
        <v>0</v>
      </c>
      <c r="L803" s="26">
        <f t="shared" si="218"/>
        <v>-189191.11795079996</v>
      </c>
      <c r="M803" s="29">
        <f t="shared" si="219"/>
        <v>213184.89318919994</v>
      </c>
    </row>
    <row r="804" spans="1:13" ht="15">
      <c r="A804" s="23"/>
      <c r="B804" s="23">
        <v>1860</v>
      </c>
      <c r="C804" s="32" t="s">
        <v>35</v>
      </c>
      <c r="D804" s="25">
        <f t="shared" si="215"/>
        <v>222130.10800000007</v>
      </c>
      <c r="E804" s="25">
        <f>'[1]App.2-BA1_Fix Asset Cont.CGAAP'!E804</f>
        <v>0</v>
      </c>
      <c r="F804" s="25">
        <f>'[1]App.2-BA1_Fix Asset Cont.CGAAP'!F804</f>
        <v>0</v>
      </c>
      <c r="G804" s="26">
        <f t="shared" si="216"/>
        <v>222130.10800000007</v>
      </c>
      <c r="H804" s="27"/>
      <c r="I804" s="25">
        <f t="shared" si="217"/>
        <v>-86072.956320000027</v>
      </c>
      <c r="J804" s="25">
        <f>'[1]App.2-BA1_Fix Asset Cont.CGAAP'!J804</f>
        <v>-8885.2043200000026</v>
      </c>
      <c r="K804" s="25">
        <f>'[1]App.2-BA1_Fix Asset Cont.CGAAP'!K804</f>
        <v>0</v>
      </c>
      <c r="L804" s="26">
        <f t="shared" si="218"/>
        <v>-94958.160640000031</v>
      </c>
      <c r="M804" s="29">
        <f t="shared" si="219"/>
        <v>127171.94736000003</v>
      </c>
    </row>
    <row r="805" spans="1:13" ht="15">
      <c r="A805" s="30">
        <v>47</v>
      </c>
      <c r="B805" s="23">
        <v>1860</v>
      </c>
      <c r="C805" s="32" t="s">
        <v>35</v>
      </c>
      <c r="D805" s="25">
        <f t="shared" si="215"/>
        <v>3721714.9522009999</v>
      </c>
      <c r="E805" s="25">
        <f>'[1]App.2-BA1_Fix Asset Cont.CGAAP'!E805</f>
        <v>53023.880000000005</v>
      </c>
      <c r="F805" s="25">
        <f>'[1]App.2-BA1_Fix Asset Cont.CGAAP'!F805</f>
        <v>0</v>
      </c>
      <c r="G805" s="26">
        <f t="shared" si="216"/>
        <v>3774738.8322009998</v>
      </c>
      <c r="H805" s="27"/>
      <c r="I805" s="25">
        <f t="shared" si="217"/>
        <v>-1060055.0137428441</v>
      </c>
      <c r="J805" s="25">
        <f>'[1]App.2-BA1_Fix Asset Cont.CGAAP'!J805</f>
        <v>-246114.10475470533</v>
      </c>
      <c r="K805" s="25">
        <f>'[1]App.2-BA1_Fix Asset Cont.CGAAP'!K805</f>
        <v>0</v>
      </c>
      <c r="L805" s="26">
        <f t="shared" si="218"/>
        <v>-1306169.1184975496</v>
      </c>
      <c r="M805" s="29">
        <f t="shared" si="219"/>
        <v>2468569.7137034503</v>
      </c>
    </row>
    <row r="806" spans="1:13" ht="15">
      <c r="A806" s="30"/>
      <c r="B806" s="30">
        <v>1890</v>
      </c>
      <c r="C806" s="31" t="s">
        <v>36</v>
      </c>
      <c r="D806" s="25">
        <f t="shared" si="215"/>
        <v>468946.32000000007</v>
      </c>
      <c r="E806" s="25">
        <f>'[1]App.2-BA1_Fix Asset Cont.CGAAP'!E806</f>
        <v>0</v>
      </c>
      <c r="F806" s="25">
        <f>'[1]App.2-BA1_Fix Asset Cont.CGAAP'!F806</f>
        <v>0</v>
      </c>
      <c r="G806" s="26">
        <f t="shared" si="216"/>
        <v>468946.32000000007</v>
      </c>
      <c r="H806" s="27"/>
      <c r="I806" s="25">
        <f t="shared" si="217"/>
        <v>0</v>
      </c>
      <c r="J806" s="25">
        <f>'[1]App.2-BA1_Fix Asset Cont.CGAAP'!J806</f>
        <v>0</v>
      </c>
      <c r="K806" s="25">
        <f>'[1]App.2-BA1_Fix Asset Cont.CGAAP'!K806</f>
        <v>0</v>
      </c>
      <c r="L806" s="26">
        <f t="shared" si="218"/>
        <v>0</v>
      </c>
      <c r="M806" s="29">
        <f t="shared" si="219"/>
        <v>468946.32000000007</v>
      </c>
    </row>
    <row r="807" spans="1:13" ht="15">
      <c r="A807" s="30" t="s">
        <v>22</v>
      </c>
      <c r="B807" s="30">
        <v>1905</v>
      </c>
      <c r="C807" s="31" t="s">
        <v>23</v>
      </c>
      <c r="D807" s="25">
        <f t="shared" si="215"/>
        <v>17041.330000000002</v>
      </c>
      <c r="E807" s="25">
        <f>'[1]App.2-BA1_Fix Asset Cont.CGAAP'!E807</f>
        <v>0</v>
      </c>
      <c r="F807" s="25">
        <f>'[1]App.2-BA1_Fix Asset Cont.CGAAP'!F807</f>
        <v>0</v>
      </c>
      <c r="G807" s="26">
        <f t="shared" si="216"/>
        <v>17041.330000000002</v>
      </c>
      <c r="H807" s="27"/>
      <c r="I807" s="25">
        <f t="shared" si="217"/>
        <v>-17041.330000000002</v>
      </c>
      <c r="J807" s="25">
        <f>'[1]App.2-BA1_Fix Asset Cont.CGAAP'!J807</f>
        <v>0</v>
      </c>
      <c r="K807" s="25">
        <f>'[1]App.2-BA1_Fix Asset Cont.CGAAP'!K807</f>
        <v>0</v>
      </c>
      <c r="L807" s="26">
        <f t="shared" si="218"/>
        <v>-17041.330000000002</v>
      </c>
      <c r="M807" s="29">
        <f t="shared" si="219"/>
        <v>0</v>
      </c>
    </row>
    <row r="808" spans="1:13" ht="15">
      <c r="B808" s="23">
        <v>1908</v>
      </c>
      <c r="C808" s="32" t="s">
        <v>37</v>
      </c>
      <c r="D808" s="25">
        <f t="shared" si="215"/>
        <v>178434.27000000002</v>
      </c>
      <c r="E808" s="25">
        <f>'[1]App.2-BA1_Fix Asset Cont.CGAAP'!E808</f>
        <v>0</v>
      </c>
      <c r="F808" s="25">
        <f>'[1]App.2-BA1_Fix Asset Cont.CGAAP'!F808</f>
        <v>0</v>
      </c>
      <c r="G808" s="26">
        <f t="shared" si="216"/>
        <v>178434.27000000002</v>
      </c>
      <c r="H808" s="27"/>
      <c r="I808" s="25">
        <f t="shared" si="217"/>
        <v>-47180.790333333331</v>
      </c>
      <c r="J808" s="25">
        <f>'[1]App.2-BA1_Fix Asset Cont.CGAAP'!J808</f>
        <v>-10088.129666666666</v>
      </c>
      <c r="K808" s="25">
        <f>'[1]App.2-BA1_Fix Asset Cont.CGAAP'!K808</f>
        <v>0</v>
      </c>
      <c r="L808" s="26">
        <f t="shared" si="218"/>
        <v>-57268.92</v>
      </c>
      <c r="M808" s="29">
        <f t="shared" si="219"/>
        <v>121165.35000000002</v>
      </c>
    </row>
    <row r="809" spans="1:13" ht="15">
      <c r="A809" s="23">
        <v>47</v>
      </c>
      <c r="B809" s="23">
        <v>1908</v>
      </c>
      <c r="C809" s="32" t="s">
        <v>37</v>
      </c>
      <c r="D809" s="25">
        <f t="shared" si="215"/>
        <v>486801.40999999992</v>
      </c>
      <c r="E809" s="25">
        <f>'[1]App.2-BA1_Fix Asset Cont.CGAAP'!E809</f>
        <v>90000</v>
      </c>
      <c r="F809" s="25">
        <f>'[1]App.2-BA1_Fix Asset Cont.CGAAP'!F809</f>
        <v>0</v>
      </c>
      <c r="G809" s="26">
        <f t="shared" si="216"/>
        <v>576801.40999999992</v>
      </c>
      <c r="H809" s="27"/>
      <c r="I809" s="25">
        <f t="shared" si="217"/>
        <v>-100634.21316666665</v>
      </c>
      <c r="J809" s="25">
        <f>'[1]App.2-BA1_Fix Asset Cont.CGAAP'!J809</f>
        <v>-17726.714</v>
      </c>
      <c r="K809" s="25">
        <f>'[1]App.2-BA1_Fix Asset Cont.CGAAP'!K809</f>
        <v>0</v>
      </c>
      <c r="L809" s="26">
        <f t="shared" si="218"/>
        <v>-118360.92716666666</v>
      </c>
      <c r="M809" s="29">
        <f t="shared" si="219"/>
        <v>458440.48283333326</v>
      </c>
    </row>
    <row r="810" spans="1:13" ht="15">
      <c r="A810" s="23">
        <v>13</v>
      </c>
      <c r="B810" s="23">
        <v>1910</v>
      </c>
      <c r="C810" s="32" t="s">
        <v>25</v>
      </c>
      <c r="D810" s="25">
        <f t="shared" si="215"/>
        <v>21798.12</v>
      </c>
      <c r="E810" s="25">
        <f>'[1]App.2-BA1_Fix Asset Cont.CGAAP'!E810</f>
        <v>0</v>
      </c>
      <c r="F810" s="25">
        <f>'[1]App.2-BA1_Fix Asset Cont.CGAAP'!F810</f>
        <v>0</v>
      </c>
      <c r="G810" s="26">
        <f t="shared" si="216"/>
        <v>21798.12</v>
      </c>
      <c r="H810" s="27"/>
      <c r="I810" s="25">
        <f t="shared" si="217"/>
        <v>-21798.12</v>
      </c>
      <c r="J810" s="25">
        <f>'[1]App.2-BA1_Fix Asset Cont.CGAAP'!J810</f>
        <v>0</v>
      </c>
      <c r="K810" s="25">
        <f>'[1]App.2-BA1_Fix Asset Cont.CGAAP'!K810</f>
        <v>0</v>
      </c>
      <c r="L810" s="26">
        <f t="shared" si="218"/>
        <v>-21798.12</v>
      </c>
      <c r="M810" s="29">
        <f t="shared" si="219"/>
        <v>0</v>
      </c>
    </row>
    <row r="811" spans="1:13" ht="15">
      <c r="A811" s="23">
        <v>8</v>
      </c>
      <c r="B811" s="23">
        <v>1915</v>
      </c>
      <c r="C811" s="32" t="s">
        <v>38</v>
      </c>
      <c r="D811" s="25">
        <f t="shared" si="215"/>
        <v>385253.15</v>
      </c>
      <c r="E811" s="25">
        <f>'[1]App.2-BA1_Fix Asset Cont.CGAAP'!E811</f>
        <v>0</v>
      </c>
      <c r="F811" s="25">
        <f>'[1]App.2-BA1_Fix Asset Cont.CGAAP'!F811</f>
        <v>0</v>
      </c>
      <c r="G811" s="26">
        <f t="shared" si="216"/>
        <v>385253.15</v>
      </c>
      <c r="H811" s="27"/>
      <c r="I811" s="25">
        <f t="shared" si="217"/>
        <v>-354860.63700000005</v>
      </c>
      <c r="J811" s="25">
        <f>'[1]App.2-BA1_Fix Asset Cont.CGAAP'!J811</f>
        <v>-5513.49</v>
      </c>
      <c r="K811" s="25">
        <f>'[1]App.2-BA1_Fix Asset Cont.CGAAP'!K811</f>
        <v>0</v>
      </c>
      <c r="L811" s="26">
        <f t="shared" si="218"/>
        <v>-360374.12700000004</v>
      </c>
      <c r="M811" s="29">
        <f t="shared" si="219"/>
        <v>24879.022999999986</v>
      </c>
    </row>
    <row r="812" spans="1:13" ht="15">
      <c r="A812" s="23">
        <v>8</v>
      </c>
      <c r="B812" s="23">
        <v>1915</v>
      </c>
      <c r="C812" s="32" t="s">
        <v>39</v>
      </c>
      <c r="D812" s="25">
        <f t="shared" si="215"/>
        <v>0</v>
      </c>
      <c r="E812" s="25">
        <f>'[1]App.2-BA1_Fix Asset Cont.CGAAP'!E812</f>
        <v>0</v>
      </c>
      <c r="F812" s="25">
        <f>'[1]App.2-BA1_Fix Asset Cont.CGAAP'!F812</f>
        <v>0</v>
      </c>
      <c r="G812" s="26">
        <f t="shared" si="216"/>
        <v>0</v>
      </c>
      <c r="H812" s="27"/>
      <c r="I812" s="25">
        <f t="shared" si="217"/>
        <v>0</v>
      </c>
      <c r="J812" s="25">
        <f>'[1]App.2-BA1_Fix Asset Cont.CGAAP'!J812</f>
        <v>0</v>
      </c>
      <c r="K812" s="25">
        <f>'[1]App.2-BA1_Fix Asset Cont.CGAAP'!K812</f>
        <v>0</v>
      </c>
      <c r="L812" s="26">
        <f t="shared" si="218"/>
        <v>0</v>
      </c>
      <c r="M812" s="29">
        <f t="shared" si="219"/>
        <v>0</v>
      </c>
    </row>
    <row r="813" spans="1:13" ht="15">
      <c r="A813" s="23">
        <v>10</v>
      </c>
      <c r="B813" s="23">
        <v>1920</v>
      </c>
      <c r="C813" s="32" t="s">
        <v>40</v>
      </c>
      <c r="D813" s="25">
        <f t="shared" si="215"/>
        <v>540191.49000000011</v>
      </c>
      <c r="E813" s="25">
        <f>'[1]App.2-BA1_Fix Asset Cont.CGAAP'!E813</f>
        <v>0</v>
      </c>
      <c r="F813" s="25">
        <f>'[1]App.2-BA1_Fix Asset Cont.CGAAP'!F813</f>
        <v>0</v>
      </c>
      <c r="G813" s="26">
        <f t="shared" si="216"/>
        <v>540191.49000000011</v>
      </c>
      <c r="H813" s="27"/>
      <c r="I813" s="25">
        <f t="shared" si="217"/>
        <v>-540191.49</v>
      </c>
      <c r="J813" s="25">
        <f>'[1]App.2-BA1_Fix Asset Cont.CGAAP'!J813</f>
        <v>0</v>
      </c>
      <c r="K813" s="25">
        <f>'[1]App.2-BA1_Fix Asset Cont.CGAAP'!K813</f>
        <v>0</v>
      </c>
      <c r="L813" s="26">
        <f t="shared" si="218"/>
        <v>-540191.49</v>
      </c>
      <c r="M813" s="29">
        <f t="shared" si="219"/>
        <v>0</v>
      </c>
    </row>
    <row r="814" spans="1:13" ht="25.5">
      <c r="A814" s="23">
        <v>45</v>
      </c>
      <c r="B814" s="33">
        <v>1920</v>
      </c>
      <c r="C814" s="24" t="s">
        <v>41</v>
      </c>
      <c r="D814" s="25">
        <f t="shared" si="215"/>
        <v>75673.850000000006</v>
      </c>
      <c r="E814" s="25">
        <f>'[1]App.2-BA1_Fix Asset Cont.CGAAP'!E814</f>
        <v>0</v>
      </c>
      <c r="F814" s="25">
        <f>'[1]App.2-BA1_Fix Asset Cont.CGAAP'!F814</f>
        <v>0</v>
      </c>
      <c r="G814" s="26">
        <f t="shared" si="216"/>
        <v>75673.850000000006</v>
      </c>
      <c r="H814" s="27"/>
      <c r="I814" s="25">
        <f t="shared" si="217"/>
        <v>-75673.850000000006</v>
      </c>
      <c r="J814" s="25">
        <f>'[1]App.2-BA1_Fix Asset Cont.CGAAP'!J814</f>
        <v>0</v>
      </c>
      <c r="K814" s="25">
        <f>'[1]App.2-BA1_Fix Asset Cont.CGAAP'!K814</f>
        <v>0</v>
      </c>
      <c r="L814" s="26">
        <f t="shared" si="218"/>
        <v>-75673.850000000006</v>
      </c>
      <c r="M814" s="29">
        <f t="shared" si="219"/>
        <v>0</v>
      </c>
    </row>
    <row r="815" spans="1:13" ht="25.5">
      <c r="A815" s="23">
        <v>45.1</v>
      </c>
      <c r="B815" s="33">
        <v>1920</v>
      </c>
      <c r="C815" s="24" t="s">
        <v>42</v>
      </c>
      <c r="D815" s="25">
        <f t="shared" si="215"/>
        <v>732837.82000000007</v>
      </c>
      <c r="E815" s="25">
        <f>'[1]App.2-BA1_Fix Asset Cont.CGAAP'!E815</f>
        <v>30000</v>
      </c>
      <c r="F815" s="25">
        <f>'[1]App.2-BA1_Fix Asset Cont.CGAAP'!F815</f>
        <v>0</v>
      </c>
      <c r="G815" s="26">
        <f t="shared" si="216"/>
        <v>762837.82000000007</v>
      </c>
      <c r="H815" s="27"/>
      <c r="I815" s="25">
        <f t="shared" si="217"/>
        <v>-501182.94200000004</v>
      </c>
      <c r="J815" s="25">
        <f>'[1]App.2-BA1_Fix Asset Cont.CGAAP'!J815</f>
        <v>-82209.583999999988</v>
      </c>
      <c r="K815" s="25">
        <f>'[1]App.2-BA1_Fix Asset Cont.CGAAP'!K815</f>
        <v>0</v>
      </c>
      <c r="L815" s="26">
        <f t="shared" si="218"/>
        <v>-583392.52600000007</v>
      </c>
      <c r="M815" s="29">
        <f t="shared" si="219"/>
        <v>179445.29399999999</v>
      </c>
    </row>
    <row r="816" spans="1:13" ht="15">
      <c r="A816" s="23">
        <v>10</v>
      </c>
      <c r="B816" s="23">
        <v>1930</v>
      </c>
      <c r="C816" s="32" t="s">
        <v>43</v>
      </c>
      <c r="D816" s="25">
        <f t="shared" si="215"/>
        <v>2971819.01</v>
      </c>
      <c r="E816" s="25">
        <f>'[1]App.2-BA1_Fix Asset Cont.CGAAP'!E816</f>
        <v>105000</v>
      </c>
      <c r="F816" s="25">
        <f>'[1]App.2-BA1_Fix Asset Cont.CGAAP'!F816</f>
        <v>0</v>
      </c>
      <c r="G816" s="26">
        <f t="shared" si="216"/>
        <v>3076819.01</v>
      </c>
      <c r="H816" s="27"/>
      <c r="I816" s="25">
        <f t="shared" si="217"/>
        <v>-2447583.4849999999</v>
      </c>
      <c r="J816" s="25">
        <f>'[1]App.2-BA1_Fix Asset Cont.CGAAP'!J816</f>
        <v>-182887.00999999998</v>
      </c>
      <c r="K816" s="25">
        <f>'[1]App.2-BA1_Fix Asset Cont.CGAAP'!K816</f>
        <v>0</v>
      </c>
      <c r="L816" s="26">
        <f t="shared" si="218"/>
        <v>-2630470.4949999996</v>
      </c>
      <c r="M816" s="29">
        <f t="shared" si="219"/>
        <v>446348.51500000013</v>
      </c>
    </row>
    <row r="817" spans="1:13" ht="15">
      <c r="A817" s="23"/>
      <c r="B817" s="23">
        <v>1930</v>
      </c>
      <c r="C817" s="32" t="s">
        <v>43</v>
      </c>
      <c r="D817" s="25">
        <f t="shared" si="215"/>
        <v>145774.58000000002</v>
      </c>
      <c r="E817" s="25">
        <f>'[1]App.2-BA1_Fix Asset Cont.CGAAP'!E817</f>
        <v>30000</v>
      </c>
      <c r="F817" s="25">
        <f>'[1]App.2-BA1_Fix Asset Cont.CGAAP'!F817</f>
        <v>0</v>
      </c>
      <c r="G817" s="26">
        <f t="shared" si="216"/>
        <v>175774.58000000002</v>
      </c>
      <c r="H817" s="27"/>
      <c r="I817" s="25">
        <f t="shared" si="217"/>
        <v>-77367.567999999999</v>
      </c>
      <c r="J817" s="25">
        <f>'[1]App.2-BA1_Fix Asset Cont.CGAAP'!J817</f>
        <v>-26427.157999999999</v>
      </c>
      <c r="K817" s="25">
        <f>'[1]App.2-BA1_Fix Asset Cont.CGAAP'!K817</f>
        <v>0</v>
      </c>
      <c r="L817" s="26">
        <f t="shared" si="218"/>
        <v>-103794.726</v>
      </c>
      <c r="M817" s="29">
        <f t="shared" si="219"/>
        <v>71979.854000000021</v>
      </c>
    </row>
    <row r="818" spans="1:13" ht="15">
      <c r="A818" s="23">
        <v>8</v>
      </c>
      <c r="B818" s="23">
        <v>1935</v>
      </c>
      <c r="C818" s="32" t="s">
        <v>44</v>
      </c>
      <c r="D818" s="25">
        <f t="shared" si="215"/>
        <v>36199.29</v>
      </c>
      <c r="E818" s="25">
        <f>'[1]App.2-BA1_Fix Asset Cont.CGAAP'!E818</f>
        <v>0</v>
      </c>
      <c r="F818" s="25">
        <f>'[1]App.2-BA1_Fix Asset Cont.CGAAP'!F818</f>
        <v>0</v>
      </c>
      <c r="G818" s="26">
        <f t="shared" si="216"/>
        <v>36199.29</v>
      </c>
      <c r="H818" s="27"/>
      <c r="I818" s="25">
        <f t="shared" si="217"/>
        <v>-36199.29</v>
      </c>
      <c r="J818" s="25">
        <f>'[1]App.2-BA1_Fix Asset Cont.CGAAP'!J818</f>
        <v>0</v>
      </c>
      <c r="K818" s="25">
        <f>'[1]App.2-BA1_Fix Asset Cont.CGAAP'!K818</f>
        <v>0</v>
      </c>
      <c r="L818" s="26">
        <f t="shared" si="218"/>
        <v>-36199.29</v>
      </c>
      <c r="M818" s="29">
        <f t="shared" si="219"/>
        <v>0</v>
      </c>
    </row>
    <row r="819" spans="1:13" ht="15">
      <c r="A819" s="23">
        <v>8</v>
      </c>
      <c r="B819" s="23">
        <v>1940</v>
      </c>
      <c r="C819" s="32" t="s">
        <v>45</v>
      </c>
      <c r="D819" s="25">
        <f t="shared" si="215"/>
        <v>856577.82000000007</v>
      </c>
      <c r="E819" s="25">
        <f>'[1]App.2-BA1_Fix Asset Cont.CGAAP'!E819</f>
        <v>30000</v>
      </c>
      <c r="F819" s="25">
        <f>'[1]App.2-BA1_Fix Asset Cont.CGAAP'!F819</f>
        <v>0</v>
      </c>
      <c r="G819" s="26">
        <f t="shared" si="216"/>
        <v>886577.82000000007</v>
      </c>
      <c r="H819" s="27"/>
      <c r="I819" s="25">
        <f t="shared" si="217"/>
        <v>-724031.45750000014</v>
      </c>
      <c r="J819" s="25">
        <f>'[1]App.2-BA1_Fix Asset Cont.CGAAP'!J819</f>
        <v>-28838.580999999998</v>
      </c>
      <c r="K819" s="25">
        <f>'[1]App.2-BA1_Fix Asset Cont.CGAAP'!K819</f>
        <v>0</v>
      </c>
      <c r="L819" s="26">
        <f t="shared" si="218"/>
        <v>-752870.03850000014</v>
      </c>
      <c r="M819" s="29">
        <f t="shared" si="219"/>
        <v>133707.78149999992</v>
      </c>
    </row>
    <row r="820" spans="1:13" ht="15">
      <c r="A820" s="23">
        <v>8</v>
      </c>
      <c r="B820" s="23">
        <v>1945</v>
      </c>
      <c r="C820" s="32" t="s">
        <v>46</v>
      </c>
      <c r="D820" s="25">
        <f t="shared" si="215"/>
        <v>39169.78</v>
      </c>
      <c r="E820" s="25">
        <f>'[1]App.2-BA1_Fix Asset Cont.CGAAP'!E820</f>
        <v>0</v>
      </c>
      <c r="F820" s="25">
        <f>'[1]App.2-BA1_Fix Asset Cont.CGAAP'!F820</f>
        <v>0</v>
      </c>
      <c r="G820" s="26">
        <f t="shared" si="216"/>
        <v>39169.78</v>
      </c>
      <c r="H820" s="27"/>
      <c r="I820" s="25">
        <f t="shared" si="217"/>
        <v>-32730.477500000001</v>
      </c>
      <c r="J820" s="25">
        <f>'[1]App.2-BA1_Fix Asset Cont.CGAAP'!J820</f>
        <v>-3219.66</v>
      </c>
      <c r="K820" s="25">
        <f>'[1]App.2-BA1_Fix Asset Cont.CGAAP'!K820</f>
        <v>0</v>
      </c>
      <c r="L820" s="26">
        <f t="shared" si="218"/>
        <v>-35950.137499999997</v>
      </c>
      <c r="M820" s="29">
        <f t="shared" si="219"/>
        <v>3219.6425000000017</v>
      </c>
    </row>
    <row r="821" spans="1:13" ht="15">
      <c r="A821" s="23">
        <v>8</v>
      </c>
      <c r="B821" s="23">
        <v>1950</v>
      </c>
      <c r="C821" s="32" t="s">
        <v>47</v>
      </c>
      <c r="D821" s="25">
        <f t="shared" si="215"/>
        <v>0</v>
      </c>
      <c r="E821" s="25">
        <f>'[1]App.2-BA1_Fix Asset Cont.CGAAP'!E821</f>
        <v>0</v>
      </c>
      <c r="F821" s="25">
        <f>'[1]App.2-BA1_Fix Asset Cont.CGAAP'!F821</f>
        <v>0</v>
      </c>
      <c r="G821" s="26">
        <f t="shared" si="216"/>
        <v>0</v>
      </c>
      <c r="H821" s="27"/>
      <c r="I821" s="25">
        <f t="shared" si="217"/>
        <v>0</v>
      </c>
      <c r="J821" s="25">
        <f>'[1]App.2-BA1_Fix Asset Cont.CGAAP'!J821</f>
        <v>0</v>
      </c>
      <c r="K821" s="25">
        <f>'[1]App.2-BA1_Fix Asset Cont.CGAAP'!K821</f>
        <v>0</v>
      </c>
      <c r="L821" s="26">
        <f t="shared" si="218"/>
        <v>0</v>
      </c>
      <c r="M821" s="29">
        <f t="shared" si="219"/>
        <v>0</v>
      </c>
    </row>
    <row r="822" spans="1:13" ht="15">
      <c r="A822" s="23">
        <v>8</v>
      </c>
      <c r="B822" s="23">
        <v>1955</v>
      </c>
      <c r="C822" s="32" t="s">
        <v>48</v>
      </c>
      <c r="D822" s="25">
        <f t="shared" si="215"/>
        <v>106527.86</v>
      </c>
      <c r="E822" s="25">
        <f>'[1]App.2-BA1_Fix Asset Cont.CGAAP'!E822</f>
        <v>0</v>
      </c>
      <c r="F822" s="25">
        <f>'[1]App.2-BA1_Fix Asset Cont.CGAAP'!F822</f>
        <v>0</v>
      </c>
      <c r="G822" s="26">
        <f t="shared" si="216"/>
        <v>106527.86</v>
      </c>
      <c r="H822" s="27"/>
      <c r="I822" s="25">
        <f t="shared" si="217"/>
        <v>-106455.455</v>
      </c>
      <c r="J822" s="25">
        <f>'[1]App.2-BA1_Fix Asset Cont.CGAAP'!J822</f>
        <v>-36.200000000000003</v>
      </c>
      <c r="K822" s="25">
        <f>'[1]App.2-BA1_Fix Asset Cont.CGAAP'!K822</f>
        <v>0</v>
      </c>
      <c r="L822" s="26">
        <f t="shared" si="218"/>
        <v>-106491.655</v>
      </c>
      <c r="M822" s="29">
        <f t="shared" si="219"/>
        <v>36.205000000001746</v>
      </c>
    </row>
    <row r="823" spans="1:13" ht="15">
      <c r="A823" s="35">
        <v>8</v>
      </c>
      <c r="B823" s="35">
        <v>1955</v>
      </c>
      <c r="C823" s="36" t="s">
        <v>49</v>
      </c>
      <c r="D823" s="25">
        <f t="shared" si="215"/>
        <v>0</v>
      </c>
      <c r="E823" s="25">
        <f>'[1]App.2-BA1_Fix Asset Cont.CGAAP'!E823</f>
        <v>0</v>
      </c>
      <c r="F823" s="25">
        <f>'[1]App.2-BA1_Fix Asset Cont.CGAAP'!F823</f>
        <v>0</v>
      </c>
      <c r="G823" s="26">
        <f t="shared" si="216"/>
        <v>0</v>
      </c>
      <c r="H823" s="27"/>
      <c r="I823" s="25">
        <f t="shared" si="217"/>
        <v>0</v>
      </c>
      <c r="J823" s="25">
        <f>'[1]App.2-BA1_Fix Asset Cont.CGAAP'!J823</f>
        <v>0</v>
      </c>
      <c r="K823" s="25">
        <f>'[1]App.2-BA1_Fix Asset Cont.CGAAP'!K823</f>
        <v>0</v>
      </c>
      <c r="L823" s="26">
        <f t="shared" si="218"/>
        <v>0</v>
      </c>
      <c r="M823" s="29">
        <f t="shared" si="219"/>
        <v>0</v>
      </c>
    </row>
    <row r="824" spans="1:13" ht="15">
      <c r="A824" s="33">
        <v>8</v>
      </c>
      <c r="B824" s="33">
        <v>1960</v>
      </c>
      <c r="C824" s="24" t="s">
        <v>50</v>
      </c>
      <c r="D824" s="25">
        <f t="shared" si="215"/>
        <v>7842.42</v>
      </c>
      <c r="E824" s="25">
        <f>'[1]App.2-BA1_Fix Asset Cont.CGAAP'!E824</f>
        <v>0</v>
      </c>
      <c r="F824" s="25">
        <f>'[1]App.2-BA1_Fix Asset Cont.CGAAP'!F824</f>
        <v>0</v>
      </c>
      <c r="G824" s="26">
        <f t="shared" si="216"/>
        <v>7842.42</v>
      </c>
      <c r="H824" s="27"/>
      <c r="I824" s="25">
        <f t="shared" si="217"/>
        <v>-5489.7019999999993</v>
      </c>
      <c r="J824" s="25">
        <f>'[1]App.2-BA1_Fix Asset Cont.CGAAP'!J824</f>
        <v>-784.24</v>
      </c>
      <c r="K824" s="25">
        <f>'[1]App.2-BA1_Fix Asset Cont.CGAAP'!K824</f>
        <v>0</v>
      </c>
      <c r="L824" s="26">
        <f t="shared" si="218"/>
        <v>-6273.9419999999991</v>
      </c>
      <c r="M824" s="29">
        <f t="shared" si="219"/>
        <v>1568.478000000001</v>
      </c>
    </row>
    <row r="825" spans="1:13" ht="25.5">
      <c r="A825" s="1">
        <v>47</v>
      </c>
      <c r="B825" s="33">
        <v>1970</v>
      </c>
      <c r="C825" s="32" t="s">
        <v>51</v>
      </c>
      <c r="D825" s="25">
        <f t="shared" si="215"/>
        <v>245119.26</v>
      </c>
      <c r="E825" s="25">
        <f>'[1]App.2-BA1_Fix Asset Cont.CGAAP'!E825</f>
        <v>0</v>
      </c>
      <c r="F825" s="25">
        <f>'[1]App.2-BA1_Fix Asset Cont.CGAAP'!F825</f>
        <v>0</v>
      </c>
      <c r="G825" s="26">
        <f t="shared" si="216"/>
        <v>245119.26</v>
      </c>
      <c r="H825" s="27"/>
      <c r="I825" s="25">
        <f t="shared" si="217"/>
        <v>-225695.98600000003</v>
      </c>
      <c r="J825" s="25">
        <f>'[1]App.2-BA1_Fix Asset Cont.CGAAP'!J825</f>
        <v>-14622.220000000001</v>
      </c>
      <c r="K825" s="25">
        <f>'[1]App.2-BA1_Fix Asset Cont.CGAAP'!K825</f>
        <v>0</v>
      </c>
      <c r="L825" s="26">
        <f t="shared" si="218"/>
        <v>-240318.20600000003</v>
      </c>
      <c r="M825" s="29">
        <f t="shared" si="219"/>
        <v>4801.0539999999746</v>
      </c>
    </row>
    <row r="826" spans="1:13" ht="25.5">
      <c r="A826" s="23">
        <v>47</v>
      </c>
      <c r="B826" s="23">
        <v>1975</v>
      </c>
      <c r="C826" s="32" t="s">
        <v>52</v>
      </c>
      <c r="D826" s="25">
        <f t="shared" si="215"/>
        <v>0</v>
      </c>
      <c r="E826" s="25">
        <f>'[1]App.2-BA1_Fix Asset Cont.CGAAP'!E826</f>
        <v>0</v>
      </c>
      <c r="F826" s="25">
        <f>'[1]App.2-BA1_Fix Asset Cont.CGAAP'!F826</f>
        <v>0</v>
      </c>
      <c r="G826" s="26">
        <f t="shared" si="216"/>
        <v>0</v>
      </c>
      <c r="H826" s="27"/>
      <c r="I826" s="25">
        <f t="shared" si="217"/>
        <v>0</v>
      </c>
      <c r="J826" s="25">
        <f>'[1]App.2-BA1_Fix Asset Cont.CGAAP'!J826</f>
        <v>0</v>
      </c>
      <c r="K826" s="25">
        <f>'[1]App.2-BA1_Fix Asset Cont.CGAAP'!K826</f>
        <v>0</v>
      </c>
      <c r="L826" s="26">
        <f t="shared" si="218"/>
        <v>0</v>
      </c>
      <c r="M826" s="29">
        <f t="shared" si="219"/>
        <v>0</v>
      </c>
    </row>
    <row r="827" spans="1:13" ht="15">
      <c r="A827" s="23">
        <v>47</v>
      </c>
      <c r="B827" s="23">
        <v>1980</v>
      </c>
      <c r="C827" s="32" t="s">
        <v>53</v>
      </c>
      <c r="D827" s="25">
        <f t="shared" si="215"/>
        <v>427350.97000000003</v>
      </c>
      <c r="E827" s="25">
        <f>'[1]App.2-BA1_Fix Asset Cont.CGAAP'!E827</f>
        <v>50000</v>
      </c>
      <c r="F827" s="25">
        <f>'[1]App.2-BA1_Fix Asset Cont.CGAAP'!F827</f>
        <v>0</v>
      </c>
      <c r="G827" s="26">
        <f t="shared" si="216"/>
        <v>477350.97000000003</v>
      </c>
      <c r="H827" s="27"/>
      <c r="I827" s="25">
        <f t="shared" si="217"/>
        <v>-290641.42500000005</v>
      </c>
      <c r="J827" s="25">
        <f>'[1]App.2-BA1_Fix Asset Cont.CGAAP'!J827</f>
        <v>-24801.806</v>
      </c>
      <c r="K827" s="25">
        <f>'[1]App.2-BA1_Fix Asset Cont.CGAAP'!K827</f>
        <v>0</v>
      </c>
      <c r="L827" s="26">
        <f t="shared" si="218"/>
        <v>-315443.23100000003</v>
      </c>
      <c r="M827" s="29">
        <f t="shared" si="219"/>
        <v>161907.739</v>
      </c>
    </row>
    <row r="828" spans="1:13" ht="15">
      <c r="A828" s="23">
        <v>47</v>
      </c>
      <c r="B828" s="23">
        <v>1985</v>
      </c>
      <c r="C828" s="32" t="s">
        <v>54</v>
      </c>
      <c r="D828" s="25">
        <f t="shared" si="215"/>
        <v>0</v>
      </c>
      <c r="E828" s="25">
        <f>'[1]App.2-BA1_Fix Asset Cont.CGAAP'!E828</f>
        <v>0</v>
      </c>
      <c r="F828" s="25">
        <f>'[1]App.2-BA1_Fix Asset Cont.CGAAP'!F828</f>
        <v>0</v>
      </c>
      <c r="G828" s="26">
        <f t="shared" si="216"/>
        <v>0</v>
      </c>
      <c r="H828" s="27"/>
      <c r="I828" s="25">
        <f t="shared" si="217"/>
        <v>0</v>
      </c>
      <c r="J828" s="25">
        <f>'[1]App.2-BA1_Fix Asset Cont.CGAAP'!J828</f>
        <v>0</v>
      </c>
      <c r="K828" s="25">
        <f>'[1]App.2-BA1_Fix Asset Cont.CGAAP'!K828</f>
        <v>0</v>
      </c>
      <c r="L828" s="26">
        <f t="shared" si="218"/>
        <v>0</v>
      </c>
      <c r="M828" s="29">
        <f t="shared" si="219"/>
        <v>0</v>
      </c>
    </row>
    <row r="829" spans="1:13" ht="15">
      <c r="A829" s="1">
        <v>47</v>
      </c>
      <c r="B829" s="23">
        <v>1990</v>
      </c>
      <c r="C829" s="37" t="s">
        <v>55</v>
      </c>
      <c r="D829" s="25">
        <f t="shared" si="215"/>
        <v>0</v>
      </c>
      <c r="E829" s="25">
        <f>'[1]App.2-BA1_Fix Asset Cont.CGAAP'!E829</f>
        <v>0</v>
      </c>
      <c r="F829" s="25">
        <f>'[1]App.2-BA1_Fix Asset Cont.CGAAP'!F829</f>
        <v>0</v>
      </c>
      <c r="G829" s="26">
        <f t="shared" si="216"/>
        <v>0</v>
      </c>
      <c r="H829" s="27"/>
      <c r="I829" s="25">
        <f t="shared" si="217"/>
        <v>0</v>
      </c>
      <c r="J829" s="25">
        <f>'[1]App.2-BA1_Fix Asset Cont.CGAAP'!J829</f>
        <v>0</v>
      </c>
      <c r="K829" s="25">
        <f>'[1]App.2-BA1_Fix Asset Cont.CGAAP'!K829</f>
        <v>0</v>
      </c>
      <c r="L829" s="26">
        <f t="shared" si="218"/>
        <v>0</v>
      </c>
      <c r="M829" s="29">
        <f t="shared" si="219"/>
        <v>0</v>
      </c>
    </row>
    <row r="830" spans="1:13" ht="15">
      <c r="A830" s="23">
        <v>47</v>
      </c>
      <c r="B830" s="23">
        <v>1995</v>
      </c>
      <c r="C830" s="32" t="s">
        <v>56</v>
      </c>
      <c r="D830" s="25">
        <f t="shared" si="215"/>
        <v>-5046472.7300000004</v>
      </c>
      <c r="E830" s="25">
        <f>'[1]App.2-BA1_Fix Asset Cont.CGAAP'!E830</f>
        <v>-150000</v>
      </c>
      <c r="F830" s="25">
        <f>'[1]App.2-BA1_Fix Asset Cont.CGAAP'!F830</f>
        <v>0</v>
      </c>
      <c r="G830" s="26">
        <f t="shared" si="216"/>
        <v>-5196472.7300000004</v>
      </c>
      <c r="H830" s="27"/>
      <c r="I830" s="25">
        <f t="shared" si="217"/>
        <v>1691229.35710446</v>
      </c>
      <c r="J830" s="25">
        <f>'[1]App.2-BA1_Fix Asset Cont.CGAAP'!J830</f>
        <v>204858.90915222996</v>
      </c>
      <c r="K830" s="25">
        <f>'[1]App.2-BA1_Fix Asset Cont.CGAAP'!K830</f>
        <v>0</v>
      </c>
      <c r="L830" s="26">
        <f t="shared" si="218"/>
        <v>1896088.26625669</v>
      </c>
      <c r="M830" s="29">
        <f t="shared" si="219"/>
        <v>-3300384.4637433104</v>
      </c>
    </row>
    <row r="831" spans="1:13" ht="15">
      <c r="A831" s="38"/>
      <c r="B831" s="38">
        <v>2075</v>
      </c>
      <c r="C831" s="39" t="s">
        <v>175</v>
      </c>
      <c r="D831" s="25">
        <f t="shared" si="215"/>
        <v>294688.49</v>
      </c>
      <c r="E831" s="25">
        <f>'[1]App.2-BA1_Fix Asset Cont.CGAAP'!E831</f>
        <v>0</v>
      </c>
      <c r="F831" s="25">
        <f>'[1]App.2-BA1_Fix Asset Cont.CGAAP'!F831</f>
        <v>0</v>
      </c>
      <c r="G831" s="26">
        <f t="shared" si="216"/>
        <v>294688.49</v>
      </c>
      <c r="I831" s="25">
        <f t="shared" si="217"/>
        <v>-51570.478999999999</v>
      </c>
      <c r="J831" s="25">
        <f>'[1]App.2-BA1_Fix Asset Cont.CGAAP'!J831</f>
        <v>-14734.424500000001</v>
      </c>
      <c r="K831" s="25">
        <f>'[1]App.2-BA1_Fix Asset Cont.CGAAP'!K831</f>
        <v>0</v>
      </c>
      <c r="L831" s="26">
        <f t="shared" si="218"/>
        <v>-66304.9035</v>
      </c>
      <c r="M831" s="29">
        <f t="shared" si="219"/>
        <v>228383.58649999998</v>
      </c>
    </row>
    <row r="832" spans="1:13" ht="15">
      <c r="A832" s="38"/>
      <c r="B832" s="38">
        <v>2055</v>
      </c>
      <c r="C832" s="39" t="s">
        <v>176</v>
      </c>
      <c r="D832" s="25">
        <f t="shared" si="215"/>
        <v>0</v>
      </c>
      <c r="E832" s="25">
        <f>'[1]App.2-BA1_Fix Asset Cont.CGAAP'!E832</f>
        <v>0</v>
      </c>
      <c r="F832" s="25">
        <f>'[1]App.2-BA1_Fix Asset Cont.CGAAP'!F832</f>
        <v>0</v>
      </c>
      <c r="G832" s="26">
        <f t="shared" si="216"/>
        <v>0</v>
      </c>
      <c r="I832" s="25">
        <f t="shared" si="217"/>
        <v>0</v>
      </c>
      <c r="J832" s="25">
        <f>'[1]App.2-BA1_Fix Asset Cont.CGAAP'!J832</f>
        <v>0</v>
      </c>
      <c r="K832" s="25">
        <f>'[1]App.2-BA1_Fix Asset Cont.CGAAP'!K832</f>
        <v>0</v>
      </c>
      <c r="L832" s="26">
        <f t="shared" si="218"/>
        <v>0</v>
      </c>
      <c r="M832" s="29">
        <f t="shared" si="219"/>
        <v>0</v>
      </c>
    </row>
    <row r="833" spans="1:13" ht="15">
      <c r="A833" s="38"/>
      <c r="B833" s="38">
        <v>1609</v>
      </c>
      <c r="C833" s="39" t="s">
        <v>177</v>
      </c>
      <c r="D833" s="25">
        <f t="shared" si="215"/>
        <v>1710026</v>
      </c>
      <c r="E833" s="25">
        <f>'[1]App.2-BA1_Fix Asset Cont.CGAAP'!E833</f>
        <v>436468</v>
      </c>
      <c r="F833" s="25">
        <f>'[1]App.2-BA1_Fix Asset Cont.CGAAP'!F833</f>
        <v>0</v>
      </c>
      <c r="G833" s="26">
        <f t="shared" si="216"/>
        <v>2146494</v>
      </c>
      <c r="I833" s="25">
        <f t="shared" si="217"/>
        <v>-77611.737037037034</v>
      </c>
      <c r="J833" s="25">
        <f>'[1]App.2-BA1_Fix Asset Cont.CGAAP'!J833</f>
        <v>-95706.239936493599</v>
      </c>
      <c r="K833" s="25">
        <f>'[1]App.2-BA1_Fix Asset Cont.CGAAP'!K833</f>
        <v>0</v>
      </c>
      <c r="L833" s="26">
        <f t="shared" si="218"/>
        <v>-173317.97697353063</v>
      </c>
      <c r="M833" s="29">
        <f t="shared" si="219"/>
        <v>1973176.0230264694</v>
      </c>
    </row>
    <row r="834" spans="1:13">
      <c r="A834" s="38"/>
      <c r="B834" s="38"/>
      <c r="C834" s="41" t="s">
        <v>58</v>
      </c>
      <c r="D834" s="42">
        <f>SUM(D772:D833)</f>
        <v>93539230.125999957</v>
      </c>
      <c r="E834" s="42">
        <f t="shared" ref="E834:G834" si="220">SUM(E772:E833)</f>
        <v>17934392.080000002</v>
      </c>
      <c r="F834" s="42">
        <f t="shared" si="220"/>
        <v>0</v>
      </c>
      <c r="G834" s="42">
        <f t="shared" si="220"/>
        <v>111473622.20599999</v>
      </c>
      <c r="H834" s="42"/>
      <c r="I834" s="42">
        <f>SUM(I772:I833)</f>
        <v>-56211593.229253449</v>
      </c>
      <c r="J834" s="42">
        <f t="shared" ref="J834:M834" si="221">SUM(J772:J833)</f>
        <v>-3913420.0514292698</v>
      </c>
      <c r="K834" s="42">
        <f t="shared" si="221"/>
        <v>0</v>
      </c>
      <c r="L834" s="42">
        <f t="shared" si="221"/>
        <v>-60125013.280682698</v>
      </c>
      <c r="M834" s="42">
        <f t="shared" si="221"/>
        <v>51348608.925317295</v>
      </c>
    </row>
    <row r="835" spans="1:13" ht="37.5">
      <c r="A835" s="38"/>
      <c r="B835" s="38"/>
      <c r="C835" s="43" t="s">
        <v>59</v>
      </c>
      <c r="D835" s="25">
        <f t="shared" si="215"/>
        <v>0</v>
      </c>
      <c r="E835" s="25">
        <f>'[1]App.2-BA1_Fix Asset Cont.CGAAP'!E835</f>
        <v>0</v>
      </c>
      <c r="F835" s="25">
        <f>'[1]App.2-BA1_Fix Asset Cont.CGAAP'!F835</f>
        <v>0</v>
      </c>
      <c r="G835" s="26">
        <f t="shared" ref="G835:G836" si="222">D835+E835+F835</f>
        <v>0</v>
      </c>
      <c r="I835" s="25">
        <f t="shared" si="217"/>
        <v>0</v>
      </c>
      <c r="J835" s="25">
        <f>'[1]App.2-BA1_Fix Asset Cont.CGAAP'!J835</f>
        <v>0</v>
      </c>
      <c r="K835" s="25">
        <f>'[1]App.2-BA1_Fix Asset Cont.CGAAP'!K835</f>
        <v>0</v>
      </c>
      <c r="L835" s="26">
        <f t="shared" ref="L835:L836" si="223">I835+J835+K835</f>
        <v>0</v>
      </c>
      <c r="M835" s="29">
        <f t="shared" ref="M835:M836" si="224">G835+L835</f>
        <v>0</v>
      </c>
    </row>
    <row r="836" spans="1:13" ht="25.5">
      <c r="A836" s="38"/>
      <c r="B836" s="38"/>
      <c r="C836" s="44" t="s">
        <v>60</v>
      </c>
      <c r="D836" s="25">
        <f t="shared" si="215"/>
        <v>-294688.47000000067</v>
      </c>
      <c r="E836" s="25">
        <f>'[1]App.2-BA1_Fix Asset Cont.CGAAP'!E836</f>
        <v>0</v>
      </c>
      <c r="F836" s="25">
        <f>'[1]App.2-BA1_Fix Asset Cont.CGAAP'!F836</f>
        <v>0</v>
      </c>
      <c r="G836" s="26">
        <f t="shared" si="222"/>
        <v>-294688.47000000067</v>
      </c>
      <c r="I836" s="25">
        <f t="shared" si="217"/>
        <v>51570.478999999999</v>
      </c>
      <c r="J836" s="25">
        <f>'[1]App.2-BA1_Fix Asset Cont.CGAAP'!J836</f>
        <v>14734.424500000001</v>
      </c>
      <c r="K836" s="25">
        <f>'[1]App.2-BA1_Fix Asset Cont.CGAAP'!K836</f>
        <v>0</v>
      </c>
      <c r="L836" s="26">
        <f t="shared" si="223"/>
        <v>66304.9035</v>
      </c>
      <c r="M836" s="29">
        <f t="shared" si="224"/>
        <v>-228383.56650000066</v>
      </c>
    </row>
    <row r="837" spans="1:13">
      <c r="A837" s="38"/>
      <c r="B837" s="38"/>
      <c r="C837" s="41" t="s">
        <v>61</v>
      </c>
      <c r="D837" s="42">
        <f>SUM(D834:D836)</f>
        <v>93244541.655999959</v>
      </c>
      <c r="E837" s="42">
        <f t="shared" ref="E837:G837" si="225">SUM(E834:E836)</f>
        <v>17934392.080000002</v>
      </c>
      <c r="F837" s="42">
        <f t="shared" si="225"/>
        <v>0</v>
      </c>
      <c r="G837" s="42">
        <f t="shared" si="225"/>
        <v>111178933.73599999</v>
      </c>
      <c r="H837" s="42"/>
      <c r="I837" s="42">
        <f t="shared" ref="I837:M837" si="226">SUM(I834:I836)</f>
        <v>-56160022.750253446</v>
      </c>
      <c r="J837" s="42">
        <f t="shared" si="226"/>
        <v>-3898685.6269292696</v>
      </c>
      <c r="K837" s="42">
        <f t="shared" si="226"/>
        <v>0</v>
      </c>
      <c r="L837" s="42">
        <f t="shared" si="226"/>
        <v>-60058708.3771827</v>
      </c>
      <c r="M837" s="42">
        <f t="shared" si="226"/>
        <v>51120225.358817294</v>
      </c>
    </row>
    <row r="839" spans="1:13">
      <c r="I839" s="45" t="s">
        <v>62</v>
      </c>
      <c r="J839" s="46"/>
    </row>
    <row r="840" spans="1:13" ht="15">
      <c r="A840" s="38">
        <v>10</v>
      </c>
      <c r="B840" s="38"/>
      <c r="C840" s="39" t="s">
        <v>63</v>
      </c>
      <c r="I840" s="46" t="s">
        <v>63</v>
      </c>
      <c r="J840" s="46"/>
      <c r="K840" s="47"/>
    </row>
    <row r="841" spans="1:13" ht="15">
      <c r="A841" s="38">
        <v>8</v>
      </c>
      <c r="B841" s="38"/>
      <c r="C841" s="39" t="s">
        <v>44</v>
      </c>
      <c r="I841" s="46" t="s">
        <v>44</v>
      </c>
      <c r="J841" s="46"/>
      <c r="K841" s="48"/>
    </row>
    <row r="842" spans="1:13" ht="15">
      <c r="I842" s="49" t="s">
        <v>64</v>
      </c>
      <c r="K842" s="50">
        <f>J837-K840-K841</f>
        <v>-3898685.6269292696</v>
      </c>
    </row>
  </sheetData>
  <mergeCells count="33">
    <mergeCell ref="D770:G770"/>
    <mergeCell ref="A680:M680"/>
    <mergeCell ref="A681:M681"/>
    <mergeCell ref="D685:G685"/>
    <mergeCell ref="A765:M765"/>
    <mergeCell ref="A766:M766"/>
    <mergeCell ref="D189:G189"/>
    <mergeCell ref="A9:M9"/>
    <mergeCell ref="A10:M10"/>
    <mergeCell ref="D14:G14"/>
    <mergeCell ref="B90:M91"/>
    <mergeCell ref="B93:M94"/>
    <mergeCell ref="B96:M96"/>
    <mergeCell ref="A102:M102"/>
    <mergeCell ref="A103:M103"/>
    <mergeCell ref="D107:G107"/>
    <mergeCell ref="A184:M184"/>
    <mergeCell ref="A185:M185"/>
    <mergeCell ref="A597:M597"/>
    <mergeCell ref="A598:M598"/>
    <mergeCell ref="D602:G602"/>
    <mergeCell ref="D519:G519"/>
    <mergeCell ref="A266:M266"/>
    <mergeCell ref="A267:M267"/>
    <mergeCell ref="D271:G271"/>
    <mergeCell ref="A348:M348"/>
    <mergeCell ref="A349:M349"/>
    <mergeCell ref="D353:G353"/>
    <mergeCell ref="A430:M430"/>
    <mergeCell ref="A431:M431"/>
    <mergeCell ref="D435:G435"/>
    <mergeCell ref="A514:M514"/>
    <mergeCell ref="A515:M515"/>
  </mergeCells>
  <pageMargins left="0.7" right="0.7" top="0.26" bottom="0.28000000000000003" header="0.25" footer="0.26"/>
  <pageSetup scale="51" fitToHeight="0" orientation="portrait" r:id="rId1"/>
  <rowBreaks count="5" manualBreakCount="5">
    <brk id="182" max="16383" man="1"/>
    <brk id="264" max="16383" man="1"/>
    <brk id="346" max="16383" man="1"/>
    <brk id="428" max="16383" man="1"/>
    <brk id="511" max="16383" man="1"/>
  </rowBreaks>
</worksheet>
</file>

<file path=xl/worksheets/sheet10.xml><?xml version="1.0" encoding="utf-8"?>
<worksheet xmlns="http://schemas.openxmlformats.org/spreadsheetml/2006/main" xmlns:r="http://schemas.openxmlformats.org/officeDocument/2006/relationships">
  <sheetPr codeName="Sheet10"/>
  <dimension ref="A1:N216"/>
  <sheetViews>
    <sheetView topLeftCell="A187" workbookViewId="0"/>
  </sheetViews>
  <sheetFormatPr defaultRowHeight="12.75"/>
  <cols>
    <col min="1" max="1" width="9.140625" style="2"/>
    <col min="2" max="2" width="45" style="2" customWidth="1"/>
    <col min="3" max="5" width="12.85546875" style="2" customWidth="1"/>
    <col min="6" max="6" width="11.28515625" style="2" bestFit="1" customWidth="1"/>
    <col min="7" max="7" width="19.42578125" style="2" customWidth="1"/>
    <col min="8" max="8" width="7.7109375" style="2" customWidth="1"/>
    <col min="9" max="9" width="12.28515625" style="2" customWidth="1"/>
    <col min="10" max="10" width="12.7109375" style="2" customWidth="1"/>
    <col min="11" max="11" width="17.28515625" style="2" customWidth="1"/>
    <col min="12" max="12" width="11.85546875" style="2" customWidth="1"/>
    <col min="13" max="13" width="9.7109375" style="2" bestFit="1" customWidth="1"/>
    <col min="14" max="257" width="9.140625" style="2"/>
    <col min="258" max="258" width="2.7109375" style="2" customWidth="1"/>
    <col min="259" max="259" width="9.140625" style="2"/>
    <col min="260" max="260" width="40.28515625" style="2" bestFit="1" customWidth="1"/>
    <col min="261" max="261" width="12.85546875" style="2" customWidth="1"/>
    <col min="262" max="262" width="10" style="2" customWidth="1"/>
    <col min="263" max="263" width="19.42578125" style="2" customWidth="1"/>
    <col min="264" max="264" width="7.7109375" style="2" customWidth="1"/>
    <col min="265" max="265" width="12.28515625" style="2" customWidth="1"/>
    <col min="266" max="266" width="12.7109375" style="2" customWidth="1"/>
    <col min="267" max="267" width="13.5703125" style="2" customWidth="1"/>
    <col min="268" max="268" width="11.85546875" style="2" customWidth="1"/>
    <col min="269" max="513" width="9.140625" style="2"/>
    <col min="514" max="514" width="2.7109375" style="2" customWidth="1"/>
    <col min="515" max="515" width="9.140625" style="2"/>
    <col min="516" max="516" width="40.28515625" style="2" bestFit="1" customWidth="1"/>
    <col min="517" max="517" width="12.85546875" style="2" customWidth="1"/>
    <col min="518" max="518" width="10" style="2" customWidth="1"/>
    <col min="519" max="519" width="19.42578125" style="2" customWidth="1"/>
    <col min="520" max="520" width="7.7109375" style="2" customWidth="1"/>
    <col min="521" max="521" width="12.28515625" style="2" customWidth="1"/>
    <col min="522" max="522" width="12.7109375" style="2" customWidth="1"/>
    <col min="523" max="523" width="13.5703125" style="2" customWidth="1"/>
    <col min="524" max="524" width="11.85546875" style="2" customWidth="1"/>
    <col min="525" max="769" width="9.140625" style="2"/>
    <col min="770" max="770" width="2.7109375" style="2" customWidth="1"/>
    <col min="771" max="771" width="9.140625" style="2"/>
    <col min="772" max="772" width="40.28515625" style="2" bestFit="1" customWidth="1"/>
    <col min="773" max="773" width="12.85546875" style="2" customWidth="1"/>
    <col min="774" max="774" width="10" style="2" customWidth="1"/>
    <col min="775" max="775" width="19.42578125" style="2" customWidth="1"/>
    <col min="776" max="776" width="7.7109375" style="2" customWidth="1"/>
    <col min="777" max="777" width="12.28515625" style="2" customWidth="1"/>
    <col min="778" max="778" width="12.7109375" style="2" customWidth="1"/>
    <col min="779" max="779" width="13.5703125" style="2" customWidth="1"/>
    <col min="780" max="780" width="11.85546875" style="2" customWidth="1"/>
    <col min="781" max="1025" width="9.140625" style="2"/>
    <col min="1026" max="1026" width="2.7109375" style="2" customWidth="1"/>
    <col min="1027" max="1027" width="9.140625" style="2"/>
    <col min="1028" max="1028" width="40.28515625" style="2" bestFit="1" customWidth="1"/>
    <col min="1029" max="1029" width="12.85546875" style="2" customWidth="1"/>
    <col min="1030" max="1030" width="10" style="2" customWidth="1"/>
    <col min="1031" max="1031" width="19.42578125" style="2" customWidth="1"/>
    <col min="1032" max="1032" width="7.7109375" style="2" customWidth="1"/>
    <col min="1033" max="1033" width="12.28515625" style="2" customWidth="1"/>
    <col min="1034" max="1034" width="12.7109375" style="2" customWidth="1"/>
    <col min="1035" max="1035" width="13.5703125" style="2" customWidth="1"/>
    <col min="1036" max="1036" width="11.85546875" style="2" customWidth="1"/>
    <col min="1037" max="1281" width="9.140625" style="2"/>
    <col min="1282" max="1282" width="2.7109375" style="2" customWidth="1"/>
    <col min="1283" max="1283" width="9.140625" style="2"/>
    <col min="1284" max="1284" width="40.28515625" style="2" bestFit="1" customWidth="1"/>
    <col min="1285" max="1285" width="12.85546875" style="2" customWidth="1"/>
    <col min="1286" max="1286" width="10" style="2" customWidth="1"/>
    <col min="1287" max="1287" width="19.42578125" style="2" customWidth="1"/>
    <col min="1288" max="1288" width="7.7109375" style="2" customWidth="1"/>
    <col min="1289" max="1289" width="12.28515625" style="2" customWidth="1"/>
    <col min="1290" max="1290" width="12.7109375" style="2" customWidth="1"/>
    <col min="1291" max="1291" width="13.5703125" style="2" customWidth="1"/>
    <col min="1292" max="1292" width="11.85546875" style="2" customWidth="1"/>
    <col min="1293" max="1537" width="9.140625" style="2"/>
    <col min="1538" max="1538" width="2.7109375" style="2" customWidth="1"/>
    <col min="1539" max="1539" width="9.140625" style="2"/>
    <col min="1540" max="1540" width="40.28515625" style="2" bestFit="1" customWidth="1"/>
    <col min="1541" max="1541" width="12.85546875" style="2" customWidth="1"/>
    <col min="1542" max="1542" width="10" style="2" customWidth="1"/>
    <col min="1543" max="1543" width="19.42578125" style="2" customWidth="1"/>
    <col min="1544" max="1544" width="7.7109375" style="2" customWidth="1"/>
    <col min="1545" max="1545" width="12.28515625" style="2" customWidth="1"/>
    <col min="1546" max="1546" width="12.7109375" style="2" customWidth="1"/>
    <col min="1547" max="1547" width="13.5703125" style="2" customWidth="1"/>
    <col min="1548" max="1548" width="11.85546875" style="2" customWidth="1"/>
    <col min="1549" max="1793" width="9.140625" style="2"/>
    <col min="1794" max="1794" width="2.7109375" style="2" customWidth="1"/>
    <col min="1795" max="1795" width="9.140625" style="2"/>
    <col min="1796" max="1796" width="40.28515625" style="2" bestFit="1" customWidth="1"/>
    <col min="1797" max="1797" width="12.85546875" style="2" customWidth="1"/>
    <col min="1798" max="1798" width="10" style="2" customWidth="1"/>
    <col min="1799" max="1799" width="19.42578125" style="2" customWidth="1"/>
    <col min="1800" max="1800" width="7.7109375" style="2" customWidth="1"/>
    <col min="1801" max="1801" width="12.28515625" style="2" customWidth="1"/>
    <col min="1802" max="1802" width="12.7109375" style="2" customWidth="1"/>
    <col min="1803" max="1803" width="13.5703125" style="2" customWidth="1"/>
    <col min="1804" max="1804" width="11.85546875" style="2" customWidth="1"/>
    <col min="1805" max="2049" width="9.140625" style="2"/>
    <col min="2050" max="2050" width="2.7109375" style="2" customWidth="1"/>
    <col min="2051" max="2051" width="9.140625" style="2"/>
    <col min="2052" max="2052" width="40.28515625" style="2" bestFit="1" customWidth="1"/>
    <col min="2053" max="2053" width="12.85546875" style="2" customWidth="1"/>
    <col min="2054" max="2054" width="10" style="2" customWidth="1"/>
    <col min="2055" max="2055" width="19.42578125" style="2" customWidth="1"/>
    <col min="2056" max="2056" width="7.7109375" style="2" customWidth="1"/>
    <col min="2057" max="2057" width="12.28515625" style="2" customWidth="1"/>
    <col min="2058" max="2058" width="12.7109375" style="2" customWidth="1"/>
    <col min="2059" max="2059" width="13.5703125" style="2" customWidth="1"/>
    <col min="2060" max="2060" width="11.85546875" style="2" customWidth="1"/>
    <col min="2061" max="2305" width="9.140625" style="2"/>
    <col min="2306" max="2306" width="2.7109375" style="2" customWidth="1"/>
    <col min="2307" max="2307" width="9.140625" style="2"/>
    <col min="2308" max="2308" width="40.28515625" style="2" bestFit="1" customWidth="1"/>
    <col min="2309" max="2309" width="12.85546875" style="2" customWidth="1"/>
    <col min="2310" max="2310" width="10" style="2" customWidth="1"/>
    <col min="2311" max="2311" width="19.42578125" style="2" customWidth="1"/>
    <col min="2312" max="2312" width="7.7109375" style="2" customWidth="1"/>
    <col min="2313" max="2313" width="12.28515625" style="2" customWidth="1"/>
    <col min="2314" max="2314" width="12.7109375" style="2" customWidth="1"/>
    <col min="2315" max="2315" width="13.5703125" style="2" customWidth="1"/>
    <col min="2316" max="2316" width="11.85546875" style="2" customWidth="1"/>
    <col min="2317" max="2561" width="9.140625" style="2"/>
    <col min="2562" max="2562" width="2.7109375" style="2" customWidth="1"/>
    <col min="2563" max="2563" width="9.140625" style="2"/>
    <col min="2564" max="2564" width="40.28515625" style="2" bestFit="1" customWidth="1"/>
    <col min="2565" max="2565" width="12.85546875" style="2" customWidth="1"/>
    <col min="2566" max="2566" width="10" style="2" customWidth="1"/>
    <col min="2567" max="2567" width="19.42578125" style="2" customWidth="1"/>
    <col min="2568" max="2568" width="7.7109375" style="2" customWidth="1"/>
    <col min="2569" max="2569" width="12.28515625" style="2" customWidth="1"/>
    <col min="2570" max="2570" width="12.7109375" style="2" customWidth="1"/>
    <col min="2571" max="2571" width="13.5703125" style="2" customWidth="1"/>
    <col min="2572" max="2572" width="11.85546875" style="2" customWidth="1"/>
    <col min="2573" max="2817" width="9.140625" style="2"/>
    <col min="2818" max="2818" width="2.7109375" style="2" customWidth="1"/>
    <col min="2819" max="2819" width="9.140625" style="2"/>
    <col min="2820" max="2820" width="40.28515625" style="2" bestFit="1" customWidth="1"/>
    <col min="2821" max="2821" width="12.85546875" style="2" customWidth="1"/>
    <col min="2822" max="2822" width="10" style="2" customWidth="1"/>
    <col min="2823" max="2823" width="19.42578125" style="2" customWidth="1"/>
    <col min="2824" max="2824" width="7.7109375" style="2" customWidth="1"/>
    <col min="2825" max="2825" width="12.28515625" style="2" customWidth="1"/>
    <col min="2826" max="2826" width="12.7109375" style="2" customWidth="1"/>
    <col min="2827" max="2827" width="13.5703125" style="2" customWidth="1"/>
    <col min="2828" max="2828" width="11.85546875" style="2" customWidth="1"/>
    <col min="2829" max="3073" width="9.140625" style="2"/>
    <col min="3074" max="3074" width="2.7109375" style="2" customWidth="1"/>
    <col min="3075" max="3075" width="9.140625" style="2"/>
    <col min="3076" max="3076" width="40.28515625" style="2" bestFit="1" customWidth="1"/>
    <col min="3077" max="3077" width="12.85546875" style="2" customWidth="1"/>
    <col min="3078" max="3078" width="10" style="2" customWidth="1"/>
    <col min="3079" max="3079" width="19.42578125" style="2" customWidth="1"/>
    <col min="3080" max="3080" width="7.7109375" style="2" customWidth="1"/>
    <col min="3081" max="3081" width="12.28515625" style="2" customWidth="1"/>
    <col min="3082" max="3082" width="12.7109375" style="2" customWidth="1"/>
    <col min="3083" max="3083" width="13.5703125" style="2" customWidth="1"/>
    <col min="3084" max="3084" width="11.85546875" style="2" customWidth="1"/>
    <col min="3085" max="3329" width="9.140625" style="2"/>
    <col min="3330" max="3330" width="2.7109375" style="2" customWidth="1"/>
    <col min="3331" max="3331" width="9.140625" style="2"/>
    <col min="3332" max="3332" width="40.28515625" style="2" bestFit="1" customWidth="1"/>
    <col min="3333" max="3333" width="12.85546875" style="2" customWidth="1"/>
    <col min="3334" max="3334" width="10" style="2" customWidth="1"/>
    <col min="3335" max="3335" width="19.42578125" style="2" customWidth="1"/>
    <col min="3336" max="3336" width="7.7109375" style="2" customWidth="1"/>
    <col min="3337" max="3337" width="12.28515625" style="2" customWidth="1"/>
    <col min="3338" max="3338" width="12.7109375" style="2" customWidth="1"/>
    <col min="3339" max="3339" width="13.5703125" style="2" customWidth="1"/>
    <col min="3340" max="3340" width="11.85546875" style="2" customWidth="1"/>
    <col min="3341" max="3585" width="9.140625" style="2"/>
    <col min="3586" max="3586" width="2.7109375" style="2" customWidth="1"/>
    <col min="3587" max="3587" width="9.140625" style="2"/>
    <col min="3588" max="3588" width="40.28515625" style="2" bestFit="1" customWidth="1"/>
    <col min="3589" max="3589" width="12.85546875" style="2" customWidth="1"/>
    <col min="3590" max="3590" width="10" style="2" customWidth="1"/>
    <col min="3591" max="3591" width="19.42578125" style="2" customWidth="1"/>
    <col min="3592" max="3592" width="7.7109375" style="2" customWidth="1"/>
    <col min="3593" max="3593" width="12.28515625" style="2" customWidth="1"/>
    <col min="3594" max="3594" width="12.7109375" style="2" customWidth="1"/>
    <col min="3595" max="3595" width="13.5703125" style="2" customWidth="1"/>
    <col min="3596" max="3596" width="11.85546875" style="2" customWidth="1"/>
    <col min="3597" max="3841" width="9.140625" style="2"/>
    <col min="3842" max="3842" width="2.7109375" style="2" customWidth="1"/>
    <col min="3843" max="3843" width="9.140625" style="2"/>
    <col min="3844" max="3844" width="40.28515625" style="2" bestFit="1" customWidth="1"/>
    <col min="3845" max="3845" width="12.85546875" style="2" customWidth="1"/>
    <col min="3846" max="3846" width="10" style="2" customWidth="1"/>
    <col min="3847" max="3847" width="19.42578125" style="2" customWidth="1"/>
    <col min="3848" max="3848" width="7.7109375" style="2" customWidth="1"/>
    <col min="3849" max="3849" width="12.28515625" style="2" customWidth="1"/>
    <col min="3850" max="3850" width="12.7109375" style="2" customWidth="1"/>
    <col min="3851" max="3851" width="13.5703125" style="2" customWidth="1"/>
    <col min="3852" max="3852" width="11.85546875" style="2" customWidth="1"/>
    <col min="3853" max="4097" width="9.140625" style="2"/>
    <col min="4098" max="4098" width="2.7109375" style="2" customWidth="1"/>
    <col min="4099" max="4099" width="9.140625" style="2"/>
    <col min="4100" max="4100" width="40.28515625" style="2" bestFit="1" customWidth="1"/>
    <col min="4101" max="4101" width="12.85546875" style="2" customWidth="1"/>
    <col min="4102" max="4102" width="10" style="2" customWidth="1"/>
    <col min="4103" max="4103" width="19.42578125" style="2" customWidth="1"/>
    <col min="4104" max="4104" width="7.7109375" style="2" customWidth="1"/>
    <col min="4105" max="4105" width="12.28515625" style="2" customWidth="1"/>
    <col min="4106" max="4106" width="12.7109375" style="2" customWidth="1"/>
    <col min="4107" max="4107" width="13.5703125" style="2" customWidth="1"/>
    <col min="4108" max="4108" width="11.85546875" style="2" customWidth="1"/>
    <col min="4109" max="4353" width="9.140625" style="2"/>
    <col min="4354" max="4354" width="2.7109375" style="2" customWidth="1"/>
    <col min="4355" max="4355" width="9.140625" style="2"/>
    <col min="4356" max="4356" width="40.28515625" style="2" bestFit="1" customWidth="1"/>
    <col min="4357" max="4357" width="12.85546875" style="2" customWidth="1"/>
    <col min="4358" max="4358" width="10" style="2" customWidth="1"/>
    <col min="4359" max="4359" width="19.42578125" style="2" customWidth="1"/>
    <col min="4360" max="4360" width="7.7109375" style="2" customWidth="1"/>
    <col min="4361" max="4361" width="12.28515625" style="2" customWidth="1"/>
    <col min="4362" max="4362" width="12.7109375" style="2" customWidth="1"/>
    <col min="4363" max="4363" width="13.5703125" style="2" customWidth="1"/>
    <col min="4364" max="4364" width="11.85546875" style="2" customWidth="1"/>
    <col min="4365" max="4609" width="9.140625" style="2"/>
    <col min="4610" max="4610" width="2.7109375" style="2" customWidth="1"/>
    <col min="4611" max="4611" width="9.140625" style="2"/>
    <col min="4612" max="4612" width="40.28515625" style="2" bestFit="1" customWidth="1"/>
    <col min="4613" max="4613" width="12.85546875" style="2" customWidth="1"/>
    <col min="4614" max="4614" width="10" style="2" customWidth="1"/>
    <col min="4615" max="4615" width="19.42578125" style="2" customWidth="1"/>
    <col min="4616" max="4616" width="7.7109375" style="2" customWidth="1"/>
    <col min="4617" max="4617" width="12.28515625" style="2" customWidth="1"/>
    <col min="4618" max="4618" width="12.7109375" style="2" customWidth="1"/>
    <col min="4619" max="4619" width="13.5703125" style="2" customWidth="1"/>
    <col min="4620" max="4620" width="11.85546875" style="2" customWidth="1"/>
    <col min="4621" max="4865" width="9.140625" style="2"/>
    <col min="4866" max="4866" width="2.7109375" style="2" customWidth="1"/>
    <col min="4867" max="4867" width="9.140625" style="2"/>
    <col min="4868" max="4868" width="40.28515625" style="2" bestFit="1" customWidth="1"/>
    <col min="4869" max="4869" width="12.85546875" style="2" customWidth="1"/>
    <col min="4870" max="4870" width="10" style="2" customWidth="1"/>
    <col min="4871" max="4871" width="19.42578125" style="2" customWidth="1"/>
    <col min="4872" max="4872" width="7.7109375" style="2" customWidth="1"/>
    <col min="4873" max="4873" width="12.28515625" style="2" customWidth="1"/>
    <col min="4874" max="4874" width="12.7109375" style="2" customWidth="1"/>
    <col min="4875" max="4875" width="13.5703125" style="2" customWidth="1"/>
    <col min="4876" max="4876" width="11.85546875" style="2" customWidth="1"/>
    <col min="4877" max="5121" width="9.140625" style="2"/>
    <col min="5122" max="5122" width="2.7109375" style="2" customWidth="1"/>
    <col min="5123" max="5123" width="9.140625" style="2"/>
    <col min="5124" max="5124" width="40.28515625" style="2" bestFit="1" customWidth="1"/>
    <col min="5125" max="5125" width="12.85546875" style="2" customWidth="1"/>
    <col min="5126" max="5126" width="10" style="2" customWidth="1"/>
    <col min="5127" max="5127" width="19.42578125" style="2" customWidth="1"/>
    <col min="5128" max="5128" width="7.7109375" style="2" customWidth="1"/>
    <col min="5129" max="5129" width="12.28515625" style="2" customWidth="1"/>
    <col min="5130" max="5130" width="12.7109375" style="2" customWidth="1"/>
    <col min="5131" max="5131" width="13.5703125" style="2" customWidth="1"/>
    <col min="5132" max="5132" width="11.85546875" style="2" customWidth="1"/>
    <col min="5133" max="5377" width="9.140625" style="2"/>
    <col min="5378" max="5378" width="2.7109375" style="2" customWidth="1"/>
    <col min="5379" max="5379" width="9.140625" style="2"/>
    <col min="5380" max="5380" width="40.28515625" style="2" bestFit="1" customWidth="1"/>
    <col min="5381" max="5381" width="12.85546875" style="2" customWidth="1"/>
    <col min="5382" max="5382" width="10" style="2" customWidth="1"/>
    <col min="5383" max="5383" width="19.42578125" style="2" customWidth="1"/>
    <col min="5384" max="5384" width="7.7109375" style="2" customWidth="1"/>
    <col min="5385" max="5385" width="12.28515625" style="2" customWidth="1"/>
    <col min="5386" max="5386" width="12.7109375" style="2" customWidth="1"/>
    <col min="5387" max="5387" width="13.5703125" style="2" customWidth="1"/>
    <col min="5388" max="5388" width="11.85546875" style="2" customWidth="1"/>
    <col min="5389" max="5633" width="9.140625" style="2"/>
    <col min="5634" max="5634" width="2.7109375" style="2" customWidth="1"/>
    <col min="5635" max="5635" width="9.140625" style="2"/>
    <col min="5636" max="5636" width="40.28515625" style="2" bestFit="1" customWidth="1"/>
    <col min="5637" max="5637" width="12.85546875" style="2" customWidth="1"/>
    <col min="5638" max="5638" width="10" style="2" customWidth="1"/>
    <col min="5639" max="5639" width="19.42578125" style="2" customWidth="1"/>
    <col min="5640" max="5640" width="7.7109375" style="2" customWidth="1"/>
    <col min="5641" max="5641" width="12.28515625" style="2" customWidth="1"/>
    <col min="5642" max="5642" width="12.7109375" style="2" customWidth="1"/>
    <col min="5643" max="5643" width="13.5703125" style="2" customWidth="1"/>
    <col min="5644" max="5644" width="11.85546875" style="2" customWidth="1"/>
    <col min="5645" max="5889" width="9.140625" style="2"/>
    <col min="5890" max="5890" width="2.7109375" style="2" customWidth="1"/>
    <col min="5891" max="5891" width="9.140625" style="2"/>
    <col min="5892" max="5892" width="40.28515625" style="2" bestFit="1" customWidth="1"/>
    <col min="5893" max="5893" width="12.85546875" style="2" customWidth="1"/>
    <col min="5894" max="5894" width="10" style="2" customWidth="1"/>
    <col min="5895" max="5895" width="19.42578125" style="2" customWidth="1"/>
    <col min="5896" max="5896" width="7.7109375" style="2" customWidth="1"/>
    <col min="5897" max="5897" width="12.28515625" style="2" customWidth="1"/>
    <col min="5898" max="5898" width="12.7109375" style="2" customWidth="1"/>
    <col min="5899" max="5899" width="13.5703125" style="2" customWidth="1"/>
    <col min="5900" max="5900" width="11.85546875" style="2" customWidth="1"/>
    <col min="5901" max="6145" width="9.140625" style="2"/>
    <col min="6146" max="6146" width="2.7109375" style="2" customWidth="1"/>
    <col min="6147" max="6147" width="9.140625" style="2"/>
    <col min="6148" max="6148" width="40.28515625" style="2" bestFit="1" customWidth="1"/>
    <col min="6149" max="6149" width="12.85546875" style="2" customWidth="1"/>
    <col min="6150" max="6150" width="10" style="2" customWidth="1"/>
    <col min="6151" max="6151" width="19.42578125" style="2" customWidth="1"/>
    <col min="6152" max="6152" width="7.7109375" style="2" customWidth="1"/>
    <col min="6153" max="6153" width="12.28515625" style="2" customWidth="1"/>
    <col min="6154" max="6154" width="12.7109375" style="2" customWidth="1"/>
    <col min="6155" max="6155" width="13.5703125" style="2" customWidth="1"/>
    <col min="6156" max="6156" width="11.85546875" style="2" customWidth="1"/>
    <col min="6157" max="6401" width="9.140625" style="2"/>
    <col min="6402" max="6402" width="2.7109375" style="2" customWidth="1"/>
    <col min="6403" max="6403" width="9.140625" style="2"/>
    <col min="6404" max="6404" width="40.28515625" style="2" bestFit="1" customWidth="1"/>
    <col min="6405" max="6405" width="12.85546875" style="2" customWidth="1"/>
    <col min="6406" max="6406" width="10" style="2" customWidth="1"/>
    <col min="6407" max="6407" width="19.42578125" style="2" customWidth="1"/>
    <col min="6408" max="6408" width="7.7109375" style="2" customWidth="1"/>
    <col min="6409" max="6409" width="12.28515625" style="2" customWidth="1"/>
    <col min="6410" max="6410" width="12.7109375" style="2" customWidth="1"/>
    <col min="6411" max="6411" width="13.5703125" style="2" customWidth="1"/>
    <col min="6412" max="6412" width="11.85546875" style="2" customWidth="1"/>
    <col min="6413" max="6657" width="9.140625" style="2"/>
    <col min="6658" max="6658" width="2.7109375" style="2" customWidth="1"/>
    <col min="6659" max="6659" width="9.140625" style="2"/>
    <col min="6660" max="6660" width="40.28515625" style="2" bestFit="1" customWidth="1"/>
    <col min="6661" max="6661" width="12.85546875" style="2" customWidth="1"/>
    <col min="6662" max="6662" width="10" style="2" customWidth="1"/>
    <col min="6663" max="6663" width="19.42578125" style="2" customWidth="1"/>
    <col min="6664" max="6664" width="7.7109375" style="2" customWidth="1"/>
    <col min="6665" max="6665" width="12.28515625" style="2" customWidth="1"/>
    <col min="6666" max="6666" width="12.7109375" style="2" customWidth="1"/>
    <col min="6667" max="6667" width="13.5703125" style="2" customWidth="1"/>
    <col min="6668" max="6668" width="11.85546875" style="2" customWidth="1"/>
    <col min="6669" max="6913" width="9.140625" style="2"/>
    <col min="6914" max="6914" width="2.7109375" style="2" customWidth="1"/>
    <col min="6915" max="6915" width="9.140625" style="2"/>
    <col min="6916" max="6916" width="40.28515625" style="2" bestFit="1" customWidth="1"/>
    <col min="6917" max="6917" width="12.85546875" style="2" customWidth="1"/>
    <col min="6918" max="6918" width="10" style="2" customWidth="1"/>
    <col min="6919" max="6919" width="19.42578125" style="2" customWidth="1"/>
    <col min="6920" max="6920" width="7.7109375" style="2" customWidth="1"/>
    <col min="6921" max="6921" width="12.28515625" style="2" customWidth="1"/>
    <col min="6922" max="6922" width="12.7109375" style="2" customWidth="1"/>
    <col min="6923" max="6923" width="13.5703125" style="2" customWidth="1"/>
    <col min="6924" max="6924" width="11.85546875" style="2" customWidth="1"/>
    <col min="6925" max="7169" width="9.140625" style="2"/>
    <col min="7170" max="7170" width="2.7109375" style="2" customWidth="1"/>
    <col min="7171" max="7171" width="9.140625" style="2"/>
    <col min="7172" max="7172" width="40.28515625" style="2" bestFit="1" customWidth="1"/>
    <col min="7173" max="7173" width="12.85546875" style="2" customWidth="1"/>
    <col min="7174" max="7174" width="10" style="2" customWidth="1"/>
    <col min="7175" max="7175" width="19.42578125" style="2" customWidth="1"/>
    <col min="7176" max="7176" width="7.7109375" style="2" customWidth="1"/>
    <col min="7177" max="7177" width="12.28515625" style="2" customWidth="1"/>
    <col min="7178" max="7178" width="12.7109375" style="2" customWidth="1"/>
    <col min="7179" max="7179" width="13.5703125" style="2" customWidth="1"/>
    <col min="7180" max="7180" width="11.85546875" style="2" customWidth="1"/>
    <col min="7181" max="7425" width="9.140625" style="2"/>
    <col min="7426" max="7426" width="2.7109375" style="2" customWidth="1"/>
    <col min="7427" max="7427" width="9.140625" style="2"/>
    <col min="7428" max="7428" width="40.28515625" style="2" bestFit="1" customWidth="1"/>
    <col min="7429" max="7429" width="12.85546875" style="2" customWidth="1"/>
    <col min="7430" max="7430" width="10" style="2" customWidth="1"/>
    <col min="7431" max="7431" width="19.42578125" style="2" customWidth="1"/>
    <col min="7432" max="7432" width="7.7109375" style="2" customWidth="1"/>
    <col min="7433" max="7433" width="12.28515625" style="2" customWidth="1"/>
    <col min="7434" max="7434" width="12.7109375" style="2" customWidth="1"/>
    <col min="7435" max="7435" width="13.5703125" style="2" customWidth="1"/>
    <col min="7436" max="7436" width="11.85546875" style="2" customWidth="1"/>
    <col min="7437" max="7681" width="9.140625" style="2"/>
    <col min="7682" max="7682" width="2.7109375" style="2" customWidth="1"/>
    <col min="7683" max="7683" width="9.140625" style="2"/>
    <col min="7684" max="7684" width="40.28515625" style="2" bestFit="1" customWidth="1"/>
    <col min="7685" max="7685" width="12.85546875" style="2" customWidth="1"/>
    <col min="7686" max="7686" width="10" style="2" customWidth="1"/>
    <col min="7687" max="7687" width="19.42578125" style="2" customWidth="1"/>
    <col min="7688" max="7688" width="7.7109375" style="2" customWidth="1"/>
    <col min="7689" max="7689" width="12.28515625" style="2" customWidth="1"/>
    <col min="7690" max="7690" width="12.7109375" style="2" customWidth="1"/>
    <col min="7691" max="7691" width="13.5703125" style="2" customWidth="1"/>
    <col min="7692" max="7692" width="11.85546875" style="2" customWidth="1"/>
    <col min="7693" max="7937" width="9.140625" style="2"/>
    <col min="7938" max="7938" width="2.7109375" style="2" customWidth="1"/>
    <col min="7939" max="7939" width="9.140625" style="2"/>
    <col min="7940" max="7940" width="40.28515625" style="2" bestFit="1" customWidth="1"/>
    <col min="7941" max="7941" width="12.85546875" style="2" customWidth="1"/>
    <col min="7942" max="7942" width="10" style="2" customWidth="1"/>
    <col min="7943" max="7943" width="19.42578125" style="2" customWidth="1"/>
    <col min="7944" max="7944" width="7.7109375" style="2" customWidth="1"/>
    <col min="7945" max="7945" width="12.28515625" style="2" customWidth="1"/>
    <col min="7946" max="7946" width="12.7109375" style="2" customWidth="1"/>
    <col min="7947" max="7947" width="13.5703125" style="2" customWidth="1"/>
    <col min="7948" max="7948" width="11.85546875" style="2" customWidth="1"/>
    <col min="7949" max="8193" width="9.140625" style="2"/>
    <col min="8194" max="8194" width="2.7109375" style="2" customWidth="1"/>
    <col min="8195" max="8195" width="9.140625" style="2"/>
    <col min="8196" max="8196" width="40.28515625" style="2" bestFit="1" customWidth="1"/>
    <col min="8197" max="8197" width="12.85546875" style="2" customWidth="1"/>
    <col min="8198" max="8198" width="10" style="2" customWidth="1"/>
    <col min="8199" max="8199" width="19.42578125" style="2" customWidth="1"/>
    <col min="8200" max="8200" width="7.7109375" style="2" customWidth="1"/>
    <col min="8201" max="8201" width="12.28515625" style="2" customWidth="1"/>
    <col min="8202" max="8202" width="12.7109375" style="2" customWidth="1"/>
    <col min="8203" max="8203" width="13.5703125" style="2" customWidth="1"/>
    <col min="8204" max="8204" width="11.85546875" style="2" customWidth="1"/>
    <col min="8205" max="8449" width="9.140625" style="2"/>
    <col min="8450" max="8450" width="2.7109375" style="2" customWidth="1"/>
    <col min="8451" max="8451" width="9.140625" style="2"/>
    <col min="8452" max="8452" width="40.28515625" style="2" bestFit="1" customWidth="1"/>
    <col min="8453" max="8453" width="12.85546875" style="2" customWidth="1"/>
    <col min="8454" max="8454" width="10" style="2" customWidth="1"/>
    <col min="8455" max="8455" width="19.42578125" style="2" customWidth="1"/>
    <col min="8456" max="8456" width="7.7109375" style="2" customWidth="1"/>
    <col min="8457" max="8457" width="12.28515625" style="2" customWidth="1"/>
    <col min="8458" max="8458" width="12.7109375" style="2" customWidth="1"/>
    <col min="8459" max="8459" width="13.5703125" style="2" customWidth="1"/>
    <col min="8460" max="8460" width="11.85546875" style="2" customWidth="1"/>
    <col min="8461" max="8705" width="9.140625" style="2"/>
    <col min="8706" max="8706" width="2.7109375" style="2" customWidth="1"/>
    <col min="8707" max="8707" width="9.140625" style="2"/>
    <col min="8708" max="8708" width="40.28515625" style="2" bestFit="1" customWidth="1"/>
    <col min="8709" max="8709" width="12.85546875" style="2" customWidth="1"/>
    <col min="8710" max="8710" width="10" style="2" customWidth="1"/>
    <col min="8711" max="8711" width="19.42578125" style="2" customWidth="1"/>
    <col min="8712" max="8712" width="7.7109375" style="2" customWidth="1"/>
    <col min="8713" max="8713" width="12.28515625" style="2" customWidth="1"/>
    <col min="8714" max="8714" width="12.7109375" style="2" customWidth="1"/>
    <col min="8715" max="8715" width="13.5703125" style="2" customWidth="1"/>
    <col min="8716" max="8716" width="11.85546875" style="2" customWidth="1"/>
    <col min="8717" max="8961" width="9.140625" style="2"/>
    <col min="8962" max="8962" width="2.7109375" style="2" customWidth="1"/>
    <col min="8963" max="8963" width="9.140625" style="2"/>
    <col min="8964" max="8964" width="40.28515625" style="2" bestFit="1" customWidth="1"/>
    <col min="8965" max="8965" width="12.85546875" style="2" customWidth="1"/>
    <col min="8966" max="8966" width="10" style="2" customWidth="1"/>
    <col min="8967" max="8967" width="19.42578125" style="2" customWidth="1"/>
    <col min="8968" max="8968" width="7.7109375" style="2" customWidth="1"/>
    <col min="8969" max="8969" width="12.28515625" style="2" customWidth="1"/>
    <col min="8970" max="8970" width="12.7109375" style="2" customWidth="1"/>
    <col min="8971" max="8971" width="13.5703125" style="2" customWidth="1"/>
    <col min="8972" max="8972" width="11.85546875" style="2" customWidth="1"/>
    <col min="8973" max="9217" width="9.140625" style="2"/>
    <col min="9218" max="9218" width="2.7109375" style="2" customWidth="1"/>
    <col min="9219" max="9219" width="9.140625" style="2"/>
    <col min="9220" max="9220" width="40.28515625" style="2" bestFit="1" customWidth="1"/>
    <col min="9221" max="9221" width="12.85546875" style="2" customWidth="1"/>
    <col min="9222" max="9222" width="10" style="2" customWidth="1"/>
    <col min="9223" max="9223" width="19.42578125" style="2" customWidth="1"/>
    <col min="9224" max="9224" width="7.7109375" style="2" customWidth="1"/>
    <col min="9225" max="9225" width="12.28515625" style="2" customWidth="1"/>
    <col min="9226" max="9226" width="12.7109375" style="2" customWidth="1"/>
    <col min="9227" max="9227" width="13.5703125" style="2" customWidth="1"/>
    <col min="9228" max="9228" width="11.85546875" style="2" customWidth="1"/>
    <col min="9229" max="9473" width="9.140625" style="2"/>
    <col min="9474" max="9474" width="2.7109375" style="2" customWidth="1"/>
    <col min="9475" max="9475" width="9.140625" style="2"/>
    <col min="9476" max="9476" width="40.28515625" style="2" bestFit="1" customWidth="1"/>
    <col min="9477" max="9477" width="12.85546875" style="2" customWidth="1"/>
    <col min="9478" max="9478" width="10" style="2" customWidth="1"/>
    <col min="9479" max="9479" width="19.42578125" style="2" customWidth="1"/>
    <col min="9480" max="9480" width="7.7109375" style="2" customWidth="1"/>
    <col min="9481" max="9481" width="12.28515625" style="2" customWidth="1"/>
    <col min="9482" max="9482" width="12.7109375" style="2" customWidth="1"/>
    <col min="9483" max="9483" width="13.5703125" style="2" customWidth="1"/>
    <col min="9484" max="9484" width="11.85546875" style="2" customWidth="1"/>
    <col min="9485" max="9729" width="9.140625" style="2"/>
    <col min="9730" max="9730" width="2.7109375" style="2" customWidth="1"/>
    <col min="9731" max="9731" width="9.140625" style="2"/>
    <col min="9732" max="9732" width="40.28515625" style="2" bestFit="1" customWidth="1"/>
    <col min="9733" max="9733" width="12.85546875" style="2" customWidth="1"/>
    <col min="9734" max="9734" width="10" style="2" customWidth="1"/>
    <col min="9735" max="9735" width="19.42578125" style="2" customWidth="1"/>
    <col min="9736" max="9736" width="7.7109375" style="2" customWidth="1"/>
    <col min="9737" max="9737" width="12.28515625" style="2" customWidth="1"/>
    <col min="9738" max="9738" width="12.7109375" style="2" customWidth="1"/>
    <col min="9739" max="9739" width="13.5703125" style="2" customWidth="1"/>
    <col min="9740" max="9740" width="11.85546875" style="2" customWidth="1"/>
    <col min="9741" max="9985" width="9.140625" style="2"/>
    <col min="9986" max="9986" width="2.7109375" style="2" customWidth="1"/>
    <col min="9987" max="9987" width="9.140625" style="2"/>
    <col min="9988" max="9988" width="40.28515625" style="2" bestFit="1" customWidth="1"/>
    <col min="9989" max="9989" width="12.85546875" style="2" customWidth="1"/>
    <col min="9990" max="9990" width="10" style="2" customWidth="1"/>
    <col min="9991" max="9991" width="19.42578125" style="2" customWidth="1"/>
    <col min="9992" max="9992" width="7.7109375" style="2" customWidth="1"/>
    <col min="9993" max="9993" width="12.28515625" style="2" customWidth="1"/>
    <col min="9994" max="9994" width="12.7109375" style="2" customWidth="1"/>
    <col min="9995" max="9995" width="13.5703125" style="2" customWidth="1"/>
    <col min="9996" max="9996" width="11.85546875" style="2" customWidth="1"/>
    <col min="9997" max="10241" width="9.140625" style="2"/>
    <col min="10242" max="10242" width="2.7109375" style="2" customWidth="1"/>
    <col min="10243" max="10243" width="9.140625" style="2"/>
    <col min="10244" max="10244" width="40.28515625" style="2" bestFit="1" customWidth="1"/>
    <col min="10245" max="10245" width="12.85546875" style="2" customWidth="1"/>
    <col min="10246" max="10246" width="10" style="2" customWidth="1"/>
    <col min="10247" max="10247" width="19.42578125" style="2" customWidth="1"/>
    <col min="10248" max="10248" width="7.7109375" style="2" customWidth="1"/>
    <col min="10249" max="10249" width="12.28515625" style="2" customWidth="1"/>
    <col min="10250" max="10250" width="12.7109375" style="2" customWidth="1"/>
    <col min="10251" max="10251" width="13.5703125" style="2" customWidth="1"/>
    <col min="10252" max="10252" width="11.85546875" style="2" customWidth="1"/>
    <col min="10253" max="10497" width="9.140625" style="2"/>
    <col min="10498" max="10498" width="2.7109375" style="2" customWidth="1"/>
    <col min="10499" max="10499" width="9.140625" style="2"/>
    <col min="10500" max="10500" width="40.28515625" style="2" bestFit="1" customWidth="1"/>
    <col min="10501" max="10501" width="12.85546875" style="2" customWidth="1"/>
    <col min="10502" max="10502" width="10" style="2" customWidth="1"/>
    <col min="10503" max="10503" width="19.42578125" style="2" customWidth="1"/>
    <col min="10504" max="10504" width="7.7109375" style="2" customWidth="1"/>
    <col min="10505" max="10505" width="12.28515625" style="2" customWidth="1"/>
    <col min="10506" max="10506" width="12.7109375" style="2" customWidth="1"/>
    <col min="10507" max="10507" width="13.5703125" style="2" customWidth="1"/>
    <col min="10508" max="10508" width="11.85546875" style="2" customWidth="1"/>
    <col min="10509" max="10753" width="9.140625" style="2"/>
    <col min="10754" max="10754" width="2.7109375" style="2" customWidth="1"/>
    <col min="10755" max="10755" width="9.140625" style="2"/>
    <col min="10756" max="10756" width="40.28515625" style="2" bestFit="1" customWidth="1"/>
    <col min="10757" max="10757" width="12.85546875" style="2" customWidth="1"/>
    <col min="10758" max="10758" width="10" style="2" customWidth="1"/>
    <col min="10759" max="10759" width="19.42578125" style="2" customWidth="1"/>
    <col min="10760" max="10760" width="7.7109375" style="2" customWidth="1"/>
    <col min="10761" max="10761" width="12.28515625" style="2" customWidth="1"/>
    <col min="10762" max="10762" width="12.7109375" style="2" customWidth="1"/>
    <col min="10763" max="10763" width="13.5703125" style="2" customWidth="1"/>
    <col min="10764" max="10764" width="11.85546875" style="2" customWidth="1"/>
    <col min="10765" max="11009" width="9.140625" style="2"/>
    <col min="11010" max="11010" width="2.7109375" style="2" customWidth="1"/>
    <col min="11011" max="11011" width="9.140625" style="2"/>
    <col min="11012" max="11012" width="40.28515625" style="2" bestFit="1" customWidth="1"/>
    <col min="11013" max="11013" width="12.85546875" style="2" customWidth="1"/>
    <col min="11014" max="11014" width="10" style="2" customWidth="1"/>
    <col min="11015" max="11015" width="19.42578125" style="2" customWidth="1"/>
    <col min="11016" max="11016" width="7.7109375" style="2" customWidth="1"/>
    <col min="11017" max="11017" width="12.28515625" style="2" customWidth="1"/>
    <col min="11018" max="11018" width="12.7109375" style="2" customWidth="1"/>
    <col min="11019" max="11019" width="13.5703125" style="2" customWidth="1"/>
    <col min="11020" max="11020" width="11.85546875" style="2" customWidth="1"/>
    <col min="11021" max="11265" width="9.140625" style="2"/>
    <col min="11266" max="11266" width="2.7109375" style="2" customWidth="1"/>
    <col min="11267" max="11267" width="9.140625" style="2"/>
    <col min="11268" max="11268" width="40.28515625" style="2" bestFit="1" customWidth="1"/>
    <col min="11269" max="11269" width="12.85546875" style="2" customWidth="1"/>
    <col min="11270" max="11270" width="10" style="2" customWidth="1"/>
    <col min="11271" max="11271" width="19.42578125" style="2" customWidth="1"/>
    <col min="11272" max="11272" width="7.7109375" style="2" customWidth="1"/>
    <col min="11273" max="11273" width="12.28515625" style="2" customWidth="1"/>
    <col min="11274" max="11274" width="12.7109375" style="2" customWidth="1"/>
    <col min="11275" max="11275" width="13.5703125" style="2" customWidth="1"/>
    <col min="11276" max="11276" width="11.85546875" style="2" customWidth="1"/>
    <col min="11277" max="11521" width="9.140625" style="2"/>
    <col min="11522" max="11522" width="2.7109375" style="2" customWidth="1"/>
    <col min="11523" max="11523" width="9.140625" style="2"/>
    <col min="11524" max="11524" width="40.28515625" style="2" bestFit="1" customWidth="1"/>
    <col min="11525" max="11525" width="12.85546875" style="2" customWidth="1"/>
    <col min="11526" max="11526" width="10" style="2" customWidth="1"/>
    <col min="11527" max="11527" width="19.42578125" style="2" customWidth="1"/>
    <col min="11528" max="11528" width="7.7109375" style="2" customWidth="1"/>
    <col min="11529" max="11529" width="12.28515625" style="2" customWidth="1"/>
    <col min="11530" max="11530" width="12.7109375" style="2" customWidth="1"/>
    <col min="11531" max="11531" width="13.5703125" style="2" customWidth="1"/>
    <col min="11532" max="11532" width="11.85546875" style="2" customWidth="1"/>
    <col min="11533" max="11777" width="9.140625" style="2"/>
    <col min="11778" max="11778" width="2.7109375" style="2" customWidth="1"/>
    <col min="11779" max="11779" width="9.140625" style="2"/>
    <col min="11780" max="11780" width="40.28515625" style="2" bestFit="1" customWidth="1"/>
    <col min="11781" max="11781" width="12.85546875" style="2" customWidth="1"/>
    <col min="11782" max="11782" width="10" style="2" customWidth="1"/>
    <col min="11783" max="11783" width="19.42578125" style="2" customWidth="1"/>
    <col min="11784" max="11784" width="7.7109375" style="2" customWidth="1"/>
    <col min="11785" max="11785" width="12.28515625" style="2" customWidth="1"/>
    <col min="11786" max="11786" width="12.7109375" style="2" customWidth="1"/>
    <col min="11787" max="11787" width="13.5703125" style="2" customWidth="1"/>
    <col min="11788" max="11788" width="11.85546875" style="2" customWidth="1"/>
    <col min="11789" max="12033" width="9.140625" style="2"/>
    <col min="12034" max="12034" width="2.7109375" style="2" customWidth="1"/>
    <col min="12035" max="12035" width="9.140625" style="2"/>
    <col min="12036" max="12036" width="40.28515625" style="2" bestFit="1" customWidth="1"/>
    <col min="12037" max="12037" width="12.85546875" style="2" customWidth="1"/>
    <col min="12038" max="12038" width="10" style="2" customWidth="1"/>
    <col min="12039" max="12039" width="19.42578125" style="2" customWidth="1"/>
    <col min="12040" max="12040" width="7.7109375" style="2" customWidth="1"/>
    <col min="12041" max="12041" width="12.28515625" style="2" customWidth="1"/>
    <col min="12042" max="12042" width="12.7109375" style="2" customWidth="1"/>
    <col min="12043" max="12043" width="13.5703125" style="2" customWidth="1"/>
    <col min="12044" max="12044" width="11.85546875" style="2" customWidth="1"/>
    <col min="12045" max="12289" width="9.140625" style="2"/>
    <col min="12290" max="12290" width="2.7109375" style="2" customWidth="1"/>
    <col min="12291" max="12291" width="9.140625" style="2"/>
    <col min="12292" max="12292" width="40.28515625" style="2" bestFit="1" customWidth="1"/>
    <col min="12293" max="12293" width="12.85546875" style="2" customWidth="1"/>
    <col min="12294" max="12294" width="10" style="2" customWidth="1"/>
    <col min="12295" max="12295" width="19.42578125" style="2" customWidth="1"/>
    <col min="12296" max="12296" width="7.7109375" style="2" customWidth="1"/>
    <col min="12297" max="12297" width="12.28515625" style="2" customWidth="1"/>
    <col min="12298" max="12298" width="12.7109375" style="2" customWidth="1"/>
    <col min="12299" max="12299" width="13.5703125" style="2" customWidth="1"/>
    <col min="12300" max="12300" width="11.85546875" style="2" customWidth="1"/>
    <col min="12301" max="12545" width="9.140625" style="2"/>
    <col min="12546" max="12546" width="2.7109375" style="2" customWidth="1"/>
    <col min="12547" max="12547" width="9.140625" style="2"/>
    <col min="12548" max="12548" width="40.28515625" style="2" bestFit="1" customWidth="1"/>
    <col min="12549" max="12549" width="12.85546875" style="2" customWidth="1"/>
    <col min="12550" max="12550" width="10" style="2" customWidth="1"/>
    <col min="12551" max="12551" width="19.42578125" style="2" customWidth="1"/>
    <col min="12552" max="12552" width="7.7109375" style="2" customWidth="1"/>
    <col min="12553" max="12553" width="12.28515625" style="2" customWidth="1"/>
    <col min="12554" max="12554" width="12.7109375" style="2" customWidth="1"/>
    <col min="12555" max="12555" width="13.5703125" style="2" customWidth="1"/>
    <col min="12556" max="12556" width="11.85546875" style="2" customWidth="1"/>
    <col min="12557" max="12801" width="9.140625" style="2"/>
    <col min="12802" max="12802" width="2.7109375" style="2" customWidth="1"/>
    <col min="12803" max="12803" width="9.140625" style="2"/>
    <col min="12804" max="12804" width="40.28515625" style="2" bestFit="1" customWidth="1"/>
    <col min="12805" max="12805" width="12.85546875" style="2" customWidth="1"/>
    <col min="12806" max="12806" width="10" style="2" customWidth="1"/>
    <col min="12807" max="12807" width="19.42578125" style="2" customWidth="1"/>
    <col min="12808" max="12808" width="7.7109375" style="2" customWidth="1"/>
    <col min="12809" max="12809" width="12.28515625" style="2" customWidth="1"/>
    <col min="12810" max="12810" width="12.7109375" style="2" customWidth="1"/>
    <col min="12811" max="12811" width="13.5703125" style="2" customWidth="1"/>
    <col min="12812" max="12812" width="11.85546875" style="2" customWidth="1"/>
    <col min="12813" max="13057" width="9.140625" style="2"/>
    <col min="13058" max="13058" width="2.7109375" style="2" customWidth="1"/>
    <col min="13059" max="13059" width="9.140625" style="2"/>
    <col min="13060" max="13060" width="40.28515625" style="2" bestFit="1" customWidth="1"/>
    <col min="13061" max="13061" width="12.85546875" style="2" customWidth="1"/>
    <col min="13062" max="13062" width="10" style="2" customWidth="1"/>
    <col min="13063" max="13063" width="19.42578125" style="2" customWidth="1"/>
    <col min="13064" max="13064" width="7.7109375" style="2" customWidth="1"/>
    <col min="13065" max="13065" width="12.28515625" style="2" customWidth="1"/>
    <col min="13066" max="13066" width="12.7109375" style="2" customWidth="1"/>
    <col min="13067" max="13067" width="13.5703125" style="2" customWidth="1"/>
    <col min="13068" max="13068" width="11.85546875" style="2" customWidth="1"/>
    <col min="13069" max="13313" width="9.140625" style="2"/>
    <col min="13314" max="13314" width="2.7109375" style="2" customWidth="1"/>
    <col min="13315" max="13315" width="9.140625" style="2"/>
    <col min="13316" max="13316" width="40.28515625" style="2" bestFit="1" customWidth="1"/>
    <col min="13317" max="13317" width="12.85546875" style="2" customWidth="1"/>
    <col min="13318" max="13318" width="10" style="2" customWidth="1"/>
    <col min="13319" max="13319" width="19.42578125" style="2" customWidth="1"/>
    <col min="13320" max="13320" width="7.7109375" style="2" customWidth="1"/>
    <col min="13321" max="13321" width="12.28515625" style="2" customWidth="1"/>
    <col min="13322" max="13322" width="12.7109375" style="2" customWidth="1"/>
    <col min="13323" max="13323" width="13.5703125" style="2" customWidth="1"/>
    <col min="13324" max="13324" width="11.85546875" style="2" customWidth="1"/>
    <col min="13325" max="13569" width="9.140625" style="2"/>
    <col min="13570" max="13570" width="2.7109375" style="2" customWidth="1"/>
    <col min="13571" max="13571" width="9.140625" style="2"/>
    <col min="13572" max="13572" width="40.28515625" style="2" bestFit="1" customWidth="1"/>
    <col min="13573" max="13573" width="12.85546875" style="2" customWidth="1"/>
    <col min="13574" max="13574" width="10" style="2" customWidth="1"/>
    <col min="13575" max="13575" width="19.42578125" style="2" customWidth="1"/>
    <col min="13576" max="13576" width="7.7109375" style="2" customWidth="1"/>
    <col min="13577" max="13577" width="12.28515625" style="2" customWidth="1"/>
    <col min="13578" max="13578" width="12.7109375" style="2" customWidth="1"/>
    <col min="13579" max="13579" width="13.5703125" style="2" customWidth="1"/>
    <col min="13580" max="13580" width="11.85546875" style="2" customWidth="1"/>
    <col min="13581" max="13825" width="9.140625" style="2"/>
    <col min="13826" max="13826" width="2.7109375" style="2" customWidth="1"/>
    <col min="13827" max="13827" width="9.140625" style="2"/>
    <col min="13828" max="13828" width="40.28515625" style="2" bestFit="1" customWidth="1"/>
    <col min="13829" max="13829" width="12.85546875" style="2" customWidth="1"/>
    <col min="13830" max="13830" width="10" style="2" customWidth="1"/>
    <col min="13831" max="13831" width="19.42578125" style="2" customWidth="1"/>
    <col min="13832" max="13832" width="7.7109375" style="2" customWidth="1"/>
    <col min="13833" max="13833" width="12.28515625" style="2" customWidth="1"/>
    <col min="13834" max="13834" width="12.7109375" style="2" customWidth="1"/>
    <col min="13835" max="13835" width="13.5703125" style="2" customWidth="1"/>
    <col min="13836" max="13836" width="11.85546875" style="2" customWidth="1"/>
    <col min="13837" max="14081" width="9.140625" style="2"/>
    <col min="14082" max="14082" width="2.7109375" style="2" customWidth="1"/>
    <col min="14083" max="14083" width="9.140625" style="2"/>
    <col min="14084" max="14084" width="40.28515625" style="2" bestFit="1" customWidth="1"/>
    <col min="14085" max="14085" width="12.85546875" style="2" customWidth="1"/>
    <col min="14086" max="14086" width="10" style="2" customWidth="1"/>
    <col min="14087" max="14087" width="19.42578125" style="2" customWidth="1"/>
    <col min="14088" max="14088" width="7.7109375" style="2" customWidth="1"/>
    <col min="14089" max="14089" width="12.28515625" style="2" customWidth="1"/>
    <col min="14090" max="14090" width="12.7109375" style="2" customWidth="1"/>
    <col min="14091" max="14091" width="13.5703125" style="2" customWidth="1"/>
    <col min="14092" max="14092" width="11.85546875" style="2" customWidth="1"/>
    <col min="14093" max="14337" width="9.140625" style="2"/>
    <col min="14338" max="14338" width="2.7109375" style="2" customWidth="1"/>
    <col min="14339" max="14339" width="9.140625" style="2"/>
    <col min="14340" max="14340" width="40.28515625" style="2" bestFit="1" customWidth="1"/>
    <col min="14341" max="14341" width="12.85546875" style="2" customWidth="1"/>
    <col min="14342" max="14342" width="10" style="2" customWidth="1"/>
    <col min="14343" max="14343" width="19.42578125" style="2" customWidth="1"/>
    <col min="14344" max="14344" width="7.7109375" style="2" customWidth="1"/>
    <col min="14345" max="14345" width="12.28515625" style="2" customWidth="1"/>
    <col min="14346" max="14346" width="12.7109375" style="2" customWidth="1"/>
    <col min="14347" max="14347" width="13.5703125" style="2" customWidth="1"/>
    <col min="14348" max="14348" width="11.85546875" style="2" customWidth="1"/>
    <col min="14349" max="14593" width="9.140625" style="2"/>
    <col min="14594" max="14594" width="2.7109375" style="2" customWidth="1"/>
    <col min="14595" max="14595" width="9.140625" style="2"/>
    <col min="14596" max="14596" width="40.28515625" style="2" bestFit="1" customWidth="1"/>
    <col min="14597" max="14597" width="12.85546875" style="2" customWidth="1"/>
    <col min="14598" max="14598" width="10" style="2" customWidth="1"/>
    <col min="14599" max="14599" width="19.42578125" style="2" customWidth="1"/>
    <col min="14600" max="14600" width="7.7109375" style="2" customWidth="1"/>
    <col min="14601" max="14601" width="12.28515625" style="2" customWidth="1"/>
    <col min="14602" max="14602" width="12.7109375" style="2" customWidth="1"/>
    <col min="14603" max="14603" width="13.5703125" style="2" customWidth="1"/>
    <col min="14604" max="14604" width="11.85546875" style="2" customWidth="1"/>
    <col min="14605" max="14849" width="9.140625" style="2"/>
    <col min="14850" max="14850" width="2.7109375" style="2" customWidth="1"/>
    <col min="14851" max="14851" width="9.140625" style="2"/>
    <col min="14852" max="14852" width="40.28515625" style="2" bestFit="1" customWidth="1"/>
    <col min="14853" max="14853" width="12.85546875" style="2" customWidth="1"/>
    <col min="14854" max="14854" width="10" style="2" customWidth="1"/>
    <col min="14855" max="14855" width="19.42578125" style="2" customWidth="1"/>
    <col min="14856" max="14856" width="7.7109375" style="2" customWidth="1"/>
    <col min="14857" max="14857" width="12.28515625" style="2" customWidth="1"/>
    <col min="14858" max="14858" width="12.7109375" style="2" customWidth="1"/>
    <col min="14859" max="14859" width="13.5703125" style="2" customWidth="1"/>
    <col min="14860" max="14860" width="11.85546875" style="2" customWidth="1"/>
    <col min="14861" max="15105" width="9.140625" style="2"/>
    <col min="15106" max="15106" width="2.7109375" style="2" customWidth="1"/>
    <col min="15107" max="15107" width="9.140625" style="2"/>
    <col min="15108" max="15108" width="40.28515625" style="2" bestFit="1" customWidth="1"/>
    <col min="15109" max="15109" width="12.85546875" style="2" customWidth="1"/>
    <col min="15110" max="15110" width="10" style="2" customWidth="1"/>
    <col min="15111" max="15111" width="19.42578125" style="2" customWidth="1"/>
    <col min="15112" max="15112" width="7.7109375" style="2" customWidth="1"/>
    <col min="15113" max="15113" width="12.28515625" style="2" customWidth="1"/>
    <col min="15114" max="15114" width="12.7109375" style="2" customWidth="1"/>
    <col min="15115" max="15115" width="13.5703125" style="2" customWidth="1"/>
    <col min="15116" max="15116" width="11.85546875" style="2" customWidth="1"/>
    <col min="15117" max="15361" width="9.140625" style="2"/>
    <col min="15362" max="15362" width="2.7109375" style="2" customWidth="1"/>
    <col min="15363" max="15363" width="9.140625" style="2"/>
    <col min="15364" max="15364" width="40.28515625" style="2" bestFit="1" customWidth="1"/>
    <col min="15365" max="15365" width="12.85546875" style="2" customWidth="1"/>
    <col min="15366" max="15366" width="10" style="2" customWidth="1"/>
    <col min="15367" max="15367" width="19.42578125" style="2" customWidth="1"/>
    <col min="15368" max="15368" width="7.7109375" style="2" customWidth="1"/>
    <col min="15369" max="15369" width="12.28515625" style="2" customWidth="1"/>
    <col min="15370" max="15370" width="12.7109375" style="2" customWidth="1"/>
    <col min="15371" max="15371" width="13.5703125" style="2" customWidth="1"/>
    <col min="15372" max="15372" width="11.85546875" style="2" customWidth="1"/>
    <col min="15373" max="15617" width="9.140625" style="2"/>
    <col min="15618" max="15618" width="2.7109375" style="2" customWidth="1"/>
    <col min="15619" max="15619" width="9.140625" style="2"/>
    <col min="15620" max="15620" width="40.28515625" style="2" bestFit="1" customWidth="1"/>
    <col min="15621" max="15621" width="12.85546875" style="2" customWidth="1"/>
    <col min="15622" max="15622" width="10" style="2" customWidth="1"/>
    <col min="15623" max="15623" width="19.42578125" style="2" customWidth="1"/>
    <col min="15624" max="15624" width="7.7109375" style="2" customWidth="1"/>
    <col min="15625" max="15625" width="12.28515625" style="2" customWidth="1"/>
    <col min="15626" max="15626" width="12.7109375" style="2" customWidth="1"/>
    <col min="15627" max="15627" width="13.5703125" style="2" customWidth="1"/>
    <col min="15628" max="15628" width="11.85546875" style="2" customWidth="1"/>
    <col min="15629" max="15873" width="9.140625" style="2"/>
    <col min="15874" max="15874" width="2.7109375" style="2" customWidth="1"/>
    <col min="15875" max="15875" width="9.140625" style="2"/>
    <col min="15876" max="15876" width="40.28515625" style="2" bestFit="1" customWidth="1"/>
    <col min="15877" max="15877" width="12.85546875" style="2" customWidth="1"/>
    <col min="15878" max="15878" width="10" style="2" customWidth="1"/>
    <col min="15879" max="15879" width="19.42578125" style="2" customWidth="1"/>
    <col min="15880" max="15880" width="7.7109375" style="2" customWidth="1"/>
    <col min="15881" max="15881" width="12.28515625" style="2" customWidth="1"/>
    <col min="15882" max="15882" width="12.7109375" style="2" customWidth="1"/>
    <col min="15883" max="15883" width="13.5703125" style="2" customWidth="1"/>
    <col min="15884" max="15884" width="11.85546875" style="2" customWidth="1"/>
    <col min="15885" max="16129" width="9.140625" style="2"/>
    <col min="16130" max="16130" width="2.7109375" style="2" customWidth="1"/>
    <col min="16131" max="16131" width="9.140625" style="2"/>
    <col min="16132" max="16132" width="40.28515625" style="2" bestFit="1" customWidth="1"/>
    <col min="16133" max="16133" width="12.85546875" style="2" customWidth="1"/>
    <col min="16134" max="16134" width="10" style="2" customWidth="1"/>
    <col min="16135" max="16135" width="19.42578125" style="2" customWidth="1"/>
    <col min="16136" max="16136" width="7.7109375" style="2" customWidth="1"/>
    <col min="16137" max="16137" width="12.28515625" style="2" customWidth="1"/>
    <col min="16138" max="16138" width="12.7109375" style="2" customWidth="1"/>
    <col min="16139" max="16139" width="13.5703125" style="2" customWidth="1"/>
    <col min="16140" max="16140" width="11.85546875" style="2" customWidth="1"/>
    <col min="16141" max="16384" width="9.140625" style="2"/>
  </cols>
  <sheetData>
    <row r="1" spans="1:13">
      <c r="G1" s="103"/>
      <c r="H1" s="116"/>
      <c r="I1" s="103"/>
      <c r="J1" s="103"/>
      <c r="K1" s="4" t="s">
        <v>0</v>
      </c>
      <c r="L1" s="5">
        <v>0</v>
      </c>
      <c r="M1" s="103"/>
    </row>
    <row r="2" spans="1:13">
      <c r="G2" s="103"/>
      <c r="H2" s="116"/>
      <c r="I2" s="103"/>
      <c r="J2" s="103"/>
      <c r="K2" s="4" t="s">
        <v>1</v>
      </c>
      <c r="L2" s="6"/>
      <c r="M2" s="103"/>
    </row>
    <row r="3" spans="1:13">
      <c r="G3" s="103"/>
      <c r="H3" s="116"/>
      <c r="I3" s="103"/>
      <c r="J3" s="103"/>
      <c r="K3" s="4" t="s">
        <v>2</v>
      </c>
      <c r="L3" s="6"/>
      <c r="M3" s="103"/>
    </row>
    <row r="4" spans="1:13">
      <c r="G4" s="103"/>
      <c r="H4" s="116"/>
      <c r="I4" s="103"/>
      <c r="J4" s="103"/>
      <c r="K4" s="4" t="s">
        <v>3</v>
      </c>
      <c r="L4" s="6"/>
      <c r="M4" s="103"/>
    </row>
    <row r="5" spans="1:13">
      <c r="G5" s="103"/>
      <c r="H5" s="116"/>
      <c r="I5" s="103"/>
      <c r="J5" s="103"/>
      <c r="K5" s="4" t="s">
        <v>4</v>
      </c>
      <c r="L5" s="7"/>
      <c r="M5" s="103"/>
    </row>
    <row r="6" spans="1:13">
      <c r="G6" s="103"/>
      <c r="H6" s="116"/>
      <c r="I6" s="103"/>
      <c r="J6" s="103"/>
      <c r="K6" s="4"/>
      <c r="L6" s="8"/>
      <c r="M6" s="103"/>
    </row>
    <row r="7" spans="1:13">
      <c r="G7" s="103"/>
      <c r="H7" s="116"/>
      <c r="I7" s="103"/>
      <c r="J7" s="104"/>
      <c r="K7" s="4" t="s">
        <v>5</v>
      </c>
      <c r="L7" s="7"/>
      <c r="M7" s="104"/>
    </row>
    <row r="9" spans="1:13" ht="18">
      <c r="A9" s="240" t="s">
        <v>337</v>
      </c>
      <c r="B9" s="240"/>
      <c r="C9" s="240"/>
      <c r="D9" s="240"/>
      <c r="E9" s="240"/>
      <c r="F9" s="240"/>
      <c r="G9" s="240"/>
      <c r="H9" s="240"/>
      <c r="I9" s="240"/>
      <c r="J9" s="240"/>
      <c r="K9" s="240"/>
      <c r="L9" s="240"/>
    </row>
    <row r="10" spans="1:13" ht="18">
      <c r="A10" s="240" t="s">
        <v>78</v>
      </c>
      <c r="B10" s="240"/>
      <c r="C10" s="240"/>
      <c r="D10" s="240"/>
      <c r="E10" s="240"/>
      <c r="F10" s="240"/>
      <c r="G10" s="240"/>
      <c r="H10" s="240"/>
      <c r="I10" s="240"/>
      <c r="J10" s="240"/>
      <c r="K10" s="240"/>
      <c r="L10" s="240"/>
    </row>
    <row r="11" spans="1:13">
      <c r="A11" s="224" t="s">
        <v>338</v>
      </c>
      <c r="B11" s="224"/>
      <c r="C11" s="224"/>
      <c r="D11" s="224"/>
      <c r="E11" s="224"/>
      <c r="F11" s="224"/>
      <c r="G11" s="224"/>
      <c r="H11" s="224"/>
      <c r="I11" s="224"/>
      <c r="J11" s="224"/>
      <c r="K11" s="224"/>
      <c r="L11" s="224"/>
    </row>
    <row r="12" spans="1:13" ht="18">
      <c r="A12" s="150"/>
      <c r="B12" s="150"/>
      <c r="C12" s="61" t="s">
        <v>80</v>
      </c>
      <c r="D12" s="106">
        <v>2012</v>
      </c>
      <c r="E12" s="117" t="s">
        <v>135</v>
      </c>
      <c r="H12" s="150"/>
      <c r="I12" s="150"/>
      <c r="J12" s="150"/>
    </row>
    <row r="13" spans="1:13" ht="13.5" thickBot="1"/>
    <row r="14" spans="1:13" ht="63.75">
      <c r="A14" s="225" t="s">
        <v>82</v>
      </c>
      <c r="B14" s="227" t="s">
        <v>13</v>
      </c>
      <c r="C14" s="62" t="s">
        <v>136</v>
      </c>
      <c r="D14" s="62" t="s">
        <v>137</v>
      </c>
      <c r="E14" s="62" t="s">
        <v>138</v>
      </c>
      <c r="F14" s="62" t="s">
        <v>15</v>
      </c>
      <c r="G14" s="62" t="s">
        <v>139</v>
      </c>
      <c r="H14" s="62" t="s">
        <v>140</v>
      </c>
      <c r="I14" s="62" t="s">
        <v>141</v>
      </c>
      <c r="J14" s="64" t="s">
        <v>339</v>
      </c>
      <c r="K14" s="229" t="s">
        <v>340</v>
      </c>
      <c r="L14" s="64" t="s">
        <v>91</v>
      </c>
    </row>
    <row r="15" spans="1:13" ht="14.25">
      <c r="A15" s="309"/>
      <c r="B15" s="310"/>
      <c r="C15" s="118" t="s">
        <v>95</v>
      </c>
      <c r="D15" s="118" t="s">
        <v>144</v>
      </c>
      <c r="E15" s="118" t="s">
        <v>145</v>
      </c>
      <c r="F15" s="118" t="s">
        <v>96</v>
      </c>
      <c r="G15" s="119" t="s">
        <v>146</v>
      </c>
      <c r="H15" s="118" t="s">
        <v>98</v>
      </c>
      <c r="I15" s="118" t="s">
        <v>99</v>
      </c>
      <c r="J15" s="201" t="s">
        <v>147</v>
      </c>
      <c r="K15" s="311"/>
      <c r="L15" s="201" t="s">
        <v>128</v>
      </c>
    </row>
    <row r="16" spans="1:13" ht="25.5">
      <c r="A16" s="74">
        <v>1611</v>
      </c>
      <c r="B16" s="24" t="s">
        <v>19</v>
      </c>
      <c r="C16" s="25"/>
      <c r="D16" s="25"/>
      <c r="E16" s="42">
        <f>C16-D16</f>
        <v>0</v>
      </c>
      <c r="F16" s="25"/>
      <c r="G16" s="42">
        <f>E16+0.5*F16</f>
        <v>0</v>
      </c>
      <c r="H16" s="75"/>
      <c r="I16" s="202">
        <f t="shared" ref="I16:I55" si="0">IF(H16=0,0,1/H16)</f>
        <v>0</v>
      </c>
      <c r="J16" s="42">
        <f t="shared" ref="J16:J55" si="1">IF(H16=0,0,G16/H16)</f>
        <v>0</v>
      </c>
      <c r="K16" s="25"/>
      <c r="L16" s="42">
        <f t="shared" ref="L16:L55" si="2">IF(ISERROR(+J16-K16), 0, +J16-K16)</f>
        <v>0</v>
      </c>
    </row>
    <row r="17" spans="1:12" ht="15">
      <c r="A17" s="74">
        <v>1612</v>
      </c>
      <c r="B17" s="24" t="s">
        <v>21</v>
      </c>
      <c r="C17" s="25"/>
      <c r="D17" s="25"/>
      <c r="E17" s="42">
        <f t="shared" ref="E17:E55" si="3">C17-D17</f>
        <v>0</v>
      </c>
      <c r="F17" s="25"/>
      <c r="G17" s="42">
        <f t="shared" ref="G17:G55" si="4">E17+0.5*F17</f>
        <v>0</v>
      </c>
      <c r="H17" s="75"/>
      <c r="I17" s="76">
        <f t="shared" si="0"/>
        <v>0</v>
      </c>
      <c r="J17" s="42">
        <f t="shared" si="1"/>
        <v>0</v>
      </c>
      <c r="K17" s="25"/>
      <c r="L17" s="42">
        <f t="shared" si="2"/>
        <v>0</v>
      </c>
    </row>
    <row r="18" spans="1:12" ht="15">
      <c r="A18" s="77">
        <v>1805</v>
      </c>
      <c r="B18" s="31" t="s">
        <v>23</v>
      </c>
      <c r="C18" s="25"/>
      <c r="D18" s="25"/>
      <c r="E18" s="42">
        <f t="shared" si="3"/>
        <v>0</v>
      </c>
      <c r="F18" s="25"/>
      <c r="G18" s="42">
        <f t="shared" si="4"/>
        <v>0</v>
      </c>
      <c r="H18" s="75"/>
      <c r="I18" s="76">
        <f t="shared" si="0"/>
        <v>0</v>
      </c>
      <c r="J18" s="42">
        <f t="shared" si="1"/>
        <v>0</v>
      </c>
      <c r="K18" s="25"/>
      <c r="L18" s="42">
        <f t="shared" si="2"/>
        <v>0</v>
      </c>
    </row>
    <row r="19" spans="1:12" ht="15">
      <c r="A19" s="74">
        <v>1808</v>
      </c>
      <c r="B19" s="32" t="s">
        <v>24</v>
      </c>
      <c r="C19" s="25"/>
      <c r="D19" s="25"/>
      <c r="E19" s="42">
        <f t="shared" si="3"/>
        <v>0</v>
      </c>
      <c r="F19" s="25"/>
      <c r="G19" s="42">
        <f t="shared" si="4"/>
        <v>0</v>
      </c>
      <c r="H19" s="75"/>
      <c r="I19" s="76">
        <f t="shared" si="0"/>
        <v>0</v>
      </c>
      <c r="J19" s="42">
        <f t="shared" si="1"/>
        <v>0</v>
      </c>
      <c r="K19" s="25"/>
      <c r="L19" s="42">
        <f t="shared" si="2"/>
        <v>0</v>
      </c>
    </row>
    <row r="20" spans="1:12" ht="15">
      <c r="A20" s="74">
        <v>1810</v>
      </c>
      <c r="B20" s="32" t="s">
        <v>25</v>
      </c>
      <c r="C20" s="25"/>
      <c r="D20" s="25"/>
      <c r="E20" s="42">
        <f t="shared" si="3"/>
        <v>0</v>
      </c>
      <c r="F20" s="25"/>
      <c r="G20" s="42">
        <f t="shared" si="4"/>
        <v>0</v>
      </c>
      <c r="H20" s="75"/>
      <c r="I20" s="76">
        <f t="shared" si="0"/>
        <v>0</v>
      </c>
      <c r="J20" s="42">
        <f t="shared" si="1"/>
        <v>0</v>
      </c>
      <c r="K20" s="25"/>
      <c r="L20" s="42">
        <f t="shared" si="2"/>
        <v>0</v>
      </c>
    </row>
    <row r="21" spans="1:12" ht="15">
      <c r="A21" s="74">
        <v>1815</v>
      </c>
      <c r="B21" s="32" t="s">
        <v>26</v>
      </c>
      <c r="C21" s="25"/>
      <c r="D21" s="25"/>
      <c r="E21" s="42">
        <f t="shared" si="3"/>
        <v>0</v>
      </c>
      <c r="F21" s="25"/>
      <c r="G21" s="42">
        <f t="shared" si="4"/>
        <v>0</v>
      </c>
      <c r="H21" s="75"/>
      <c r="I21" s="76">
        <f t="shared" si="0"/>
        <v>0</v>
      </c>
      <c r="J21" s="42">
        <f t="shared" si="1"/>
        <v>0</v>
      </c>
      <c r="K21" s="25"/>
      <c r="L21" s="42">
        <f t="shared" si="2"/>
        <v>0</v>
      </c>
    </row>
    <row r="22" spans="1:12" ht="15">
      <c r="A22" s="74">
        <v>1820</v>
      </c>
      <c r="B22" s="24" t="s">
        <v>27</v>
      </c>
      <c r="C22" s="25"/>
      <c r="D22" s="25"/>
      <c r="E22" s="42">
        <f t="shared" si="3"/>
        <v>0</v>
      </c>
      <c r="F22" s="25"/>
      <c r="G22" s="42">
        <f t="shared" si="4"/>
        <v>0</v>
      </c>
      <c r="H22" s="75"/>
      <c r="I22" s="76">
        <f t="shared" si="0"/>
        <v>0</v>
      </c>
      <c r="J22" s="42">
        <f t="shared" si="1"/>
        <v>0</v>
      </c>
      <c r="K22" s="25"/>
      <c r="L22" s="42">
        <f t="shared" si="2"/>
        <v>0</v>
      </c>
    </row>
    <row r="23" spans="1:12" ht="15">
      <c r="A23" s="74">
        <v>1825</v>
      </c>
      <c r="B23" s="32" t="s">
        <v>28</v>
      </c>
      <c r="C23" s="25"/>
      <c r="D23" s="25"/>
      <c r="E23" s="42">
        <f t="shared" si="3"/>
        <v>0</v>
      </c>
      <c r="F23" s="25"/>
      <c r="G23" s="42">
        <f t="shared" si="4"/>
        <v>0</v>
      </c>
      <c r="H23" s="75"/>
      <c r="I23" s="76">
        <f t="shared" si="0"/>
        <v>0</v>
      </c>
      <c r="J23" s="42">
        <f t="shared" si="1"/>
        <v>0</v>
      </c>
      <c r="K23" s="25"/>
      <c r="L23" s="42">
        <f t="shared" si="2"/>
        <v>0</v>
      </c>
    </row>
    <row r="24" spans="1:12" ht="15">
      <c r="A24" s="74">
        <v>1830</v>
      </c>
      <c r="B24" s="32" t="s">
        <v>29</v>
      </c>
      <c r="C24" s="25"/>
      <c r="D24" s="25"/>
      <c r="E24" s="42">
        <f t="shared" si="3"/>
        <v>0</v>
      </c>
      <c r="F24" s="25"/>
      <c r="G24" s="42">
        <f t="shared" si="4"/>
        <v>0</v>
      </c>
      <c r="H24" s="75"/>
      <c r="I24" s="76">
        <f t="shared" si="0"/>
        <v>0</v>
      </c>
      <c r="J24" s="42">
        <f t="shared" si="1"/>
        <v>0</v>
      </c>
      <c r="K24" s="25"/>
      <c r="L24" s="42">
        <f t="shared" si="2"/>
        <v>0</v>
      </c>
    </row>
    <row r="25" spans="1:12" ht="15">
      <c r="A25" s="74">
        <v>1835</v>
      </c>
      <c r="B25" s="32" t="s">
        <v>30</v>
      </c>
      <c r="C25" s="25"/>
      <c r="D25" s="25"/>
      <c r="E25" s="42">
        <f t="shared" si="3"/>
        <v>0</v>
      </c>
      <c r="F25" s="25"/>
      <c r="G25" s="42">
        <f t="shared" si="4"/>
        <v>0</v>
      </c>
      <c r="H25" s="75"/>
      <c r="I25" s="76">
        <f t="shared" si="0"/>
        <v>0</v>
      </c>
      <c r="J25" s="42">
        <f t="shared" si="1"/>
        <v>0</v>
      </c>
      <c r="K25" s="25"/>
      <c r="L25" s="42">
        <f t="shared" si="2"/>
        <v>0</v>
      </c>
    </row>
    <row r="26" spans="1:12" ht="15">
      <c r="A26" s="74">
        <v>1840</v>
      </c>
      <c r="B26" s="32" t="s">
        <v>31</v>
      </c>
      <c r="C26" s="25"/>
      <c r="D26" s="25"/>
      <c r="E26" s="42">
        <f t="shared" si="3"/>
        <v>0</v>
      </c>
      <c r="F26" s="25"/>
      <c r="G26" s="42">
        <f t="shared" si="4"/>
        <v>0</v>
      </c>
      <c r="H26" s="75"/>
      <c r="I26" s="76">
        <f t="shared" si="0"/>
        <v>0</v>
      </c>
      <c r="J26" s="42">
        <f t="shared" si="1"/>
        <v>0</v>
      </c>
      <c r="K26" s="25"/>
      <c r="L26" s="42">
        <f t="shared" si="2"/>
        <v>0</v>
      </c>
    </row>
    <row r="27" spans="1:12" ht="15">
      <c r="A27" s="74">
        <v>1845</v>
      </c>
      <c r="B27" s="32" t="s">
        <v>32</v>
      </c>
      <c r="C27" s="25"/>
      <c r="D27" s="25"/>
      <c r="E27" s="42">
        <f t="shared" si="3"/>
        <v>0</v>
      </c>
      <c r="F27" s="25"/>
      <c r="G27" s="42">
        <f t="shared" si="4"/>
        <v>0</v>
      </c>
      <c r="H27" s="75"/>
      <c r="I27" s="76">
        <f t="shared" si="0"/>
        <v>0</v>
      </c>
      <c r="J27" s="42">
        <f t="shared" si="1"/>
        <v>0</v>
      </c>
      <c r="K27" s="25"/>
      <c r="L27" s="42">
        <f t="shared" si="2"/>
        <v>0</v>
      </c>
    </row>
    <row r="28" spans="1:12" ht="15">
      <c r="A28" s="74">
        <v>1850</v>
      </c>
      <c r="B28" s="32" t="s">
        <v>33</v>
      </c>
      <c r="C28" s="25"/>
      <c r="D28" s="25"/>
      <c r="E28" s="42">
        <f t="shared" si="3"/>
        <v>0</v>
      </c>
      <c r="F28" s="25"/>
      <c r="G28" s="42">
        <f t="shared" si="4"/>
        <v>0</v>
      </c>
      <c r="H28" s="75"/>
      <c r="I28" s="76">
        <f t="shared" si="0"/>
        <v>0</v>
      </c>
      <c r="J28" s="42">
        <f t="shared" si="1"/>
        <v>0</v>
      </c>
      <c r="K28" s="25"/>
      <c r="L28" s="42">
        <f t="shared" si="2"/>
        <v>0</v>
      </c>
    </row>
    <row r="29" spans="1:12" ht="15">
      <c r="A29" s="74">
        <v>1855</v>
      </c>
      <c r="B29" s="32" t="s">
        <v>34</v>
      </c>
      <c r="C29" s="25"/>
      <c r="D29" s="25"/>
      <c r="E29" s="42">
        <f t="shared" si="3"/>
        <v>0</v>
      </c>
      <c r="F29" s="25"/>
      <c r="G29" s="42">
        <f t="shared" si="4"/>
        <v>0</v>
      </c>
      <c r="H29" s="75"/>
      <c r="I29" s="76">
        <f t="shared" si="0"/>
        <v>0</v>
      </c>
      <c r="J29" s="42">
        <f t="shared" si="1"/>
        <v>0</v>
      </c>
      <c r="K29" s="25"/>
      <c r="L29" s="42">
        <f t="shared" si="2"/>
        <v>0</v>
      </c>
    </row>
    <row r="30" spans="1:12" ht="15">
      <c r="A30" s="74">
        <v>1860</v>
      </c>
      <c r="B30" s="32" t="s">
        <v>35</v>
      </c>
      <c r="C30" s="25"/>
      <c r="D30" s="25"/>
      <c r="E30" s="42">
        <f t="shared" si="3"/>
        <v>0</v>
      </c>
      <c r="F30" s="25"/>
      <c r="G30" s="42">
        <f t="shared" si="4"/>
        <v>0</v>
      </c>
      <c r="H30" s="75"/>
      <c r="I30" s="76">
        <f t="shared" si="0"/>
        <v>0</v>
      </c>
      <c r="J30" s="42">
        <f t="shared" si="1"/>
        <v>0</v>
      </c>
      <c r="K30" s="25"/>
      <c r="L30" s="42">
        <f t="shared" si="2"/>
        <v>0</v>
      </c>
    </row>
    <row r="31" spans="1:12" ht="15">
      <c r="A31" s="77">
        <v>1860</v>
      </c>
      <c r="B31" s="31" t="s">
        <v>106</v>
      </c>
      <c r="C31" s="25"/>
      <c r="D31" s="25"/>
      <c r="E31" s="42">
        <f t="shared" si="3"/>
        <v>0</v>
      </c>
      <c r="F31" s="25"/>
      <c r="G31" s="42">
        <f t="shared" si="4"/>
        <v>0</v>
      </c>
      <c r="H31" s="75"/>
      <c r="I31" s="76">
        <f t="shared" si="0"/>
        <v>0</v>
      </c>
      <c r="J31" s="42">
        <f t="shared" si="1"/>
        <v>0</v>
      </c>
      <c r="K31" s="25"/>
      <c r="L31" s="42">
        <f t="shared" si="2"/>
        <v>0</v>
      </c>
    </row>
    <row r="32" spans="1:12" ht="15">
      <c r="A32" s="77">
        <v>1905</v>
      </c>
      <c r="B32" s="31" t="s">
        <v>23</v>
      </c>
      <c r="C32" s="25"/>
      <c r="D32" s="25"/>
      <c r="E32" s="42">
        <f t="shared" si="3"/>
        <v>0</v>
      </c>
      <c r="F32" s="25"/>
      <c r="G32" s="42">
        <f t="shared" si="4"/>
        <v>0</v>
      </c>
      <c r="H32" s="75"/>
      <c r="I32" s="76">
        <f t="shared" si="0"/>
        <v>0</v>
      </c>
      <c r="J32" s="42">
        <f t="shared" si="1"/>
        <v>0</v>
      </c>
      <c r="K32" s="25"/>
      <c r="L32" s="42">
        <f t="shared" si="2"/>
        <v>0</v>
      </c>
    </row>
    <row r="33" spans="1:12" ht="15">
      <c r="A33" s="74">
        <v>1908</v>
      </c>
      <c r="B33" s="32" t="s">
        <v>37</v>
      </c>
      <c r="C33" s="25"/>
      <c r="D33" s="25"/>
      <c r="E33" s="42">
        <f t="shared" si="3"/>
        <v>0</v>
      </c>
      <c r="F33" s="25"/>
      <c r="G33" s="42">
        <f t="shared" si="4"/>
        <v>0</v>
      </c>
      <c r="H33" s="75"/>
      <c r="I33" s="76">
        <f t="shared" si="0"/>
        <v>0</v>
      </c>
      <c r="J33" s="42">
        <f t="shared" si="1"/>
        <v>0</v>
      </c>
      <c r="K33" s="25"/>
      <c r="L33" s="42">
        <f t="shared" si="2"/>
        <v>0</v>
      </c>
    </row>
    <row r="34" spans="1:12" ht="15">
      <c r="A34" s="74">
        <v>1910</v>
      </c>
      <c r="B34" s="32" t="s">
        <v>25</v>
      </c>
      <c r="C34" s="25"/>
      <c r="D34" s="25"/>
      <c r="E34" s="42">
        <f t="shared" si="3"/>
        <v>0</v>
      </c>
      <c r="F34" s="25"/>
      <c r="G34" s="42">
        <f t="shared" si="4"/>
        <v>0</v>
      </c>
      <c r="H34" s="75"/>
      <c r="I34" s="76">
        <f t="shared" si="0"/>
        <v>0</v>
      </c>
      <c r="J34" s="42">
        <f t="shared" si="1"/>
        <v>0</v>
      </c>
      <c r="K34" s="25"/>
      <c r="L34" s="42">
        <f t="shared" si="2"/>
        <v>0</v>
      </c>
    </row>
    <row r="35" spans="1:12" ht="15">
      <c r="A35" s="74">
        <v>1915</v>
      </c>
      <c r="B35" s="32" t="s">
        <v>38</v>
      </c>
      <c r="C35" s="25"/>
      <c r="D35" s="25"/>
      <c r="E35" s="42">
        <f t="shared" si="3"/>
        <v>0</v>
      </c>
      <c r="F35" s="25"/>
      <c r="G35" s="42">
        <f t="shared" si="4"/>
        <v>0</v>
      </c>
      <c r="H35" s="75"/>
      <c r="I35" s="76">
        <f t="shared" si="0"/>
        <v>0</v>
      </c>
      <c r="J35" s="42">
        <f t="shared" si="1"/>
        <v>0</v>
      </c>
      <c r="K35" s="25"/>
      <c r="L35" s="42">
        <f t="shared" si="2"/>
        <v>0</v>
      </c>
    </row>
    <row r="36" spans="1:12" ht="15">
      <c r="A36" s="74">
        <v>1915</v>
      </c>
      <c r="B36" s="32" t="s">
        <v>39</v>
      </c>
      <c r="C36" s="25"/>
      <c r="D36" s="25"/>
      <c r="E36" s="42">
        <f t="shared" si="3"/>
        <v>0</v>
      </c>
      <c r="F36" s="25"/>
      <c r="G36" s="42">
        <f t="shared" si="4"/>
        <v>0</v>
      </c>
      <c r="H36" s="75"/>
      <c r="I36" s="76">
        <f t="shared" si="0"/>
        <v>0</v>
      </c>
      <c r="J36" s="42">
        <f t="shared" si="1"/>
        <v>0</v>
      </c>
      <c r="K36" s="25"/>
      <c r="L36" s="42">
        <f t="shared" si="2"/>
        <v>0</v>
      </c>
    </row>
    <row r="37" spans="1:12" ht="15">
      <c r="A37" s="74">
        <v>1920</v>
      </c>
      <c r="B37" s="32" t="s">
        <v>40</v>
      </c>
      <c r="C37" s="25"/>
      <c r="D37" s="25"/>
      <c r="E37" s="42">
        <f t="shared" si="3"/>
        <v>0</v>
      </c>
      <c r="F37" s="25"/>
      <c r="G37" s="42">
        <f t="shared" si="4"/>
        <v>0</v>
      </c>
      <c r="H37" s="75"/>
      <c r="I37" s="76">
        <f t="shared" si="0"/>
        <v>0</v>
      </c>
      <c r="J37" s="42">
        <f t="shared" si="1"/>
        <v>0</v>
      </c>
      <c r="K37" s="25"/>
      <c r="L37" s="42">
        <f t="shared" si="2"/>
        <v>0</v>
      </c>
    </row>
    <row r="38" spans="1:12" ht="15">
      <c r="A38" s="78">
        <v>1920</v>
      </c>
      <c r="B38" s="24" t="s">
        <v>41</v>
      </c>
      <c r="C38" s="25"/>
      <c r="D38" s="25"/>
      <c r="E38" s="42">
        <f t="shared" si="3"/>
        <v>0</v>
      </c>
      <c r="F38" s="25"/>
      <c r="G38" s="42">
        <f t="shared" si="4"/>
        <v>0</v>
      </c>
      <c r="H38" s="75"/>
      <c r="I38" s="76">
        <f t="shared" si="0"/>
        <v>0</v>
      </c>
      <c r="J38" s="42">
        <f t="shared" si="1"/>
        <v>0</v>
      </c>
      <c r="K38" s="25"/>
      <c r="L38" s="42">
        <f t="shared" si="2"/>
        <v>0</v>
      </c>
    </row>
    <row r="39" spans="1:12" ht="15">
      <c r="A39" s="78">
        <v>1920</v>
      </c>
      <c r="B39" s="24" t="s">
        <v>42</v>
      </c>
      <c r="C39" s="25"/>
      <c r="D39" s="25"/>
      <c r="E39" s="42">
        <f t="shared" si="3"/>
        <v>0</v>
      </c>
      <c r="F39" s="25"/>
      <c r="G39" s="42">
        <f t="shared" si="4"/>
        <v>0</v>
      </c>
      <c r="H39" s="75"/>
      <c r="I39" s="76">
        <f t="shared" si="0"/>
        <v>0</v>
      </c>
      <c r="J39" s="42">
        <f t="shared" si="1"/>
        <v>0</v>
      </c>
      <c r="K39" s="25"/>
      <c r="L39" s="42">
        <f t="shared" si="2"/>
        <v>0</v>
      </c>
    </row>
    <row r="40" spans="1:12" ht="15">
      <c r="A40" s="74">
        <v>1930</v>
      </c>
      <c r="B40" s="32" t="s">
        <v>43</v>
      </c>
      <c r="C40" s="25"/>
      <c r="D40" s="25"/>
      <c r="E40" s="42">
        <f t="shared" si="3"/>
        <v>0</v>
      </c>
      <c r="F40" s="25"/>
      <c r="G40" s="42">
        <f t="shared" si="4"/>
        <v>0</v>
      </c>
      <c r="H40" s="75"/>
      <c r="I40" s="76">
        <f t="shared" si="0"/>
        <v>0</v>
      </c>
      <c r="J40" s="42">
        <f t="shared" si="1"/>
        <v>0</v>
      </c>
      <c r="K40" s="25"/>
      <c r="L40" s="42">
        <f t="shared" si="2"/>
        <v>0</v>
      </c>
    </row>
    <row r="41" spans="1:12" ht="15">
      <c r="A41" s="74">
        <v>1935</v>
      </c>
      <c r="B41" s="32" t="s">
        <v>44</v>
      </c>
      <c r="C41" s="25"/>
      <c r="D41" s="25"/>
      <c r="E41" s="42">
        <f t="shared" si="3"/>
        <v>0</v>
      </c>
      <c r="F41" s="25"/>
      <c r="G41" s="42">
        <f t="shared" si="4"/>
        <v>0</v>
      </c>
      <c r="H41" s="75"/>
      <c r="I41" s="76">
        <f t="shared" si="0"/>
        <v>0</v>
      </c>
      <c r="J41" s="42">
        <f t="shared" si="1"/>
        <v>0</v>
      </c>
      <c r="K41" s="25"/>
      <c r="L41" s="42">
        <f t="shared" si="2"/>
        <v>0</v>
      </c>
    </row>
    <row r="42" spans="1:12" ht="15">
      <c r="A42" s="74">
        <v>1940</v>
      </c>
      <c r="B42" s="32" t="s">
        <v>45</v>
      </c>
      <c r="C42" s="25"/>
      <c r="D42" s="25"/>
      <c r="E42" s="42">
        <f t="shared" si="3"/>
        <v>0</v>
      </c>
      <c r="F42" s="25"/>
      <c r="G42" s="42">
        <f t="shared" si="4"/>
        <v>0</v>
      </c>
      <c r="H42" s="75"/>
      <c r="I42" s="76">
        <f t="shared" si="0"/>
        <v>0</v>
      </c>
      <c r="J42" s="42">
        <f t="shared" si="1"/>
        <v>0</v>
      </c>
      <c r="K42" s="25"/>
      <c r="L42" s="42">
        <f t="shared" si="2"/>
        <v>0</v>
      </c>
    </row>
    <row r="43" spans="1:12" ht="15">
      <c r="A43" s="74">
        <v>1945</v>
      </c>
      <c r="B43" s="32" t="s">
        <v>46</v>
      </c>
      <c r="C43" s="25"/>
      <c r="D43" s="25"/>
      <c r="E43" s="42">
        <f t="shared" si="3"/>
        <v>0</v>
      </c>
      <c r="F43" s="25"/>
      <c r="G43" s="42">
        <f t="shared" si="4"/>
        <v>0</v>
      </c>
      <c r="H43" s="75"/>
      <c r="I43" s="76">
        <f t="shared" si="0"/>
        <v>0</v>
      </c>
      <c r="J43" s="42">
        <f t="shared" si="1"/>
        <v>0</v>
      </c>
      <c r="K43" s="25"/>
      <c r="L43" s="42">
        <f t="shared" si="2"/>
        <v>0</v>
      </c>
    </row>
    <row r="44" spans="1:12" ht="15">
      <c r="A44" s="74">
        <v>1950</v>
      </c>
      <c r="B44" s="32" t="s">
        <v>47</v>
      </c>
      <c r="C44" s="25"/>
      <c r="D44" s="25"/>
      <c r="E44" s="42">
        <f t="shared" si="3"/>
        <v>0</v>
      </c>
      <c r="F44" s="25"/>
      <c r="G44" s="42">
        <f t="shared" si="4"/>
        <v>0</v>
      </c>
      <c r="H44" s="75"/>
      <c r="I44" s="76">
        <f t="shared" si="0"/>
        <v>0</v>
      </c>
      <c r="J44" s="42">
        <f t="shared" si="1"/>
        <v>0</v>
      </c>
      <c r="K44" s="25"/>
      <c r="L44" s="42">
        <f t="shared" si="2"/>
        <v>0</v>
      </c>
    </row>
    <row r="45" spans="1:12" ht="15">
      <c r="A45" s="74">
        <v>1955</v>
      </c>
      <c r="B45" s="32" t="s">
        <v>48</v>
      </c>
      <c r="C45" s="25"/>
      <c r="D45" s="25"/>
      <c r="E45" s="42">
        <f t="shared" si="3"/>
        <v>0</v>
      </c>
      <c r="F45" s="25"/>
      <c r="G45" s="42">
        <f t="shared" si="4"/>
        <v>0</v>
      </c>
      <c r="H45" s="75"/>
      <c r="I45" s="76">
        <f t="shared" si="0"/>
        <v>0</v>
      </c>
      <c r="J45" s="42">
        <f t="shared" si="1"/>
        <v>0</v>
      </c>
      <c r="K45" s="25"/>
      <c r="L45" s="42">
        <f t="shared" si="2"/>
        <v>0</v>
      </c>
    </row>
    <row r="46" spans="1:12" ht="15">
      <c r="A46" s="79">
        <v>1955</v>
      </c>
      <c r="B46" s="36" t="s">
        <v>49</v>
      </c>
      <c r="C46" s="25"/>
      <c r="D46" s="25"/>
      <c r="E46" s="42">
        <f t="shared" si="3"/>
        <v>0</v>
      </c>
      <c r="F46" s="25"/>
      <c r="G46" s="42">
        <f t="shared" si="4"/>
        <v>0</v>
      </c>
      <c r="H46" s="75"/>
      <c r="I46" s="76">
        <f t="shared" si="0"/>
        <v>0</v>
      </c>
      <c r="J46" s="42">
        <f t="shared" si="1"/>
        <v>0</v>
      </c>
      <c r="K46" s="25"/>
      <c r="L46" s="42">
        <f t="shared" si="2"/>
        <v>0</v>
      </c>
    </row>
    <row r="47" spans="1:12" ht="15">
      <c r="A47" s="78">
        <v>1960</v>
      </c>
      <c r="B47" s="24" t="s">
        <v>50</v>
      </c>
      <c r="C47" s="25"/>
      <c r="D47" s="25"/>
      <c r="E47" s="42">
        <f t="shared" si="3"/>
        <v>0</v>
      </c>
      <c r="F47" s="25"/>
      <c r="G47" s="42">
        <f t="shared" si="4"/>
        <v>0</v>
      </c>
      <c r="H47" s="75"/>
      <c r="I47" s="76">
        <f t="shared" si="0"/>
        <v>0</v>
      </c>
      <c r="J47" s="42">
        <f t="shared" si="1"/>
        <v>0</v>
      </c>
      <c r="K47" s="25"/>
      <c r="L47" s="42">
        <f t="shared" si="2"/>
        <v>0</v>
      </c>
    </row>
    <row r="48" spans="1:12" ht="15">
      <c r="A48" s="78">
        <v>1970</v>
      </c>
      <c r="B48" s="203" t="s">
        <v>341</v>
      </c>
      <c r="C48" s="25"/>
      <c r="D48" s="25"/>
      <c r="E48" s="42">
        <f t="shared" si="3"/>
        <v>0</v>
      </c>
      <c r="F48" s="25"/>
      <c r="G48" s="42">
        <f t="shared" si="4"/>
        <v>0</v>
      </c>
      <c r="H48" s="75"/>
      <c r="I48" s="76">
        <f t="shared" si="0"/>
        <v>0</v>
      </c>
      <c r="J48" s="42">
        <f t="shared" si="1"/>
        <v>0</v>
      </c>
      <c r="K48" s="25"/>
      <c r="L48" s="42">
        <f t="shared" si="2"/>
        <v>0</v>
      </c>
    </row>
    <row r="49" spans="1:14" ht="15">
      <c r="A49" s="74">
        <v>1975</v>
      </c>
      <c r="B49" s="32" t="s">
        <v>52</v>
      </c>
      <c r="C49" s="25"/>
      <c r="D49" s="25"/>
      <c r="E49" s="42">
        <f t="shared" si="3"/>
        <v>0</v>
      </c>
      <c r="F49" s="25"/>
      <c r="G49" s="42">
        <f t="shared" si="4"/>
        <v>0</v>
      </c>
      <c r="H49" s="75"/>
      <c r="I49" s="76">
        <f t="shared" si="0"/>
        <v>0</v>
      </c>
      <c r="J49" s="42">
        <f t="shared" si="1"/>
        <v>0</v>
      </c>
      <c r="K49" s="25"/>
      <c r="L49" s="42">
        <f t="shared" si="2"/>
        <v>0</v>
      </c>
    </row>
    <row r="50" spans="1:14" ht="15">
      <c r="A50" s="74">
        <v>1980</v>
      </c>
      <c r="B50" s="32" t="s">
        <v>53</v>
      </c>
      <c r="C50" s="25"/>
      <c r="D50" s="25"/>
      <c r="E50" s="42">
        <f t="shared" si="3"/>
        <v>0</v>
      </c>
      <c r="F50" s="25"/>
      <c r="G50" s="42">
        <f t="shared" si="4"/>
        <v>0</v>
      </c>
      <c r="H50" s="75"/>
      <c r="I50" s="76">
        <f t="shared" si="0"/>
        <v>0</v>
      </c>
      <c r="J50" s="42">
        <f t="shared" si="1"/>
        <v>0</v>
      </c>
      <c r="K50" s="25"/>
      <c r="L50" s="42">
        <f t="shared" si="2"/>
        <v>0</v>
      </c>
    </row>
    <row r="51" spans="1:14" ht="15">
      <c r="A51" s="74">
        <v>1985</v>
      </c>
      <c r="B51" s="32" t="s">
        <v>54</v>
      </c>
      <c r="C51" s="25"/>
      <c r="D51" s="25"/>
      <c r="E51" s="42">
        <f t="shared" si="3"/>
        <v>0</v>
      </c>
      <c r="F51" s="25"/>
      <c r="G51" s="42">
        <f t="shared" si="4"/>
        <v>0</v>
      </c>
      <c r="H51" s="75"/>
      <c r="I51" s="76">
        <f t="shared" si="0"/>
        <v>0</v>
      </c>
      <c r="J51" s="42">
        <f t="shared" si="1"/>
        <v>0</v>
      </c>
      <c r="K51" s="25"/>
      <c r="L51" s="42">
        <f t="shared" si="2"/>
        <v>0</v>
      </c>
    </row>
    <row r="52" spans="1:14" ht="15">
      <c r="A52" s="74">
        <v>1990</v>
      </c>
      <c r="B52" s="37" t="s">
        <v>55</v>
      </c>
      <c r="C52" s="25"/>
      <c r="D52" s="25"/>
      <c r="E52" s="42">
        <f t="shared" si="3"/>
        <v>0</v>
      </c>
      <c r="F52" s="25"/>
      <c r="G52" s="42">
        <f t="shared" si="4"/>
        <v>0</v>
      </c>
      <c r="H52" s="75"/>
      <c r="I52" s="76">
        <f t="shared" si="0"/>
        <v>0</v>
      </c>
      <c r="J52" s="42">
        <f t="shared" si="1"/>
        <v>0</v>
      </c>
      <c r="K52" s="25"/>
      <c r="L52" s="42">
        <f t="shared" si="2"/>
        <v>0</v>
      </c>
    </row>
    <row r="53" spans="1:14" ht="15">
      <c r="A53" s="74">
        <v>1995</v>
      </c>
      <c r="B53" s="32" t="s">
        <v>56</v>
      </c>
      <c r="C53" s="25"/>
      <c r="D53" s="25"/>
      <c r="E53" s="42">
        <f t="shared" si="3"/>
        <v>0</v>
      </c>
      <c r="F53" s="25"/>
      <c r="G53" s="42">
        <f t="shared" si="4"/>
        <v>0</v>
      </c>
      <c r="H53" s="75"/>
      <c r="I53" s="76">
        <f t="shared" si="0"/>
        <v>0</v>
      </c>
      <c r="J53" s="42">
        <f t="shared" si="1"/>
        <v>0</v>
      </c>
      <c r="K53" s="25"/>
      <c r="L53" s="42">
        <f t="shared" si="2"/>
        <v>0</v>
      </c>
    </row>
    <row r="54" spans="1:14" ht="15">
      <c r="A54" s="81" t="s">
        <v>107</v>
      </c>
      <c r="B54" s="82"/>
      <c r="C54" s="25"/>
      <c r="D54" s="25"/>
      <c r="E54" s="42">
        <f t="shared" si="3"/>
        <v>0</v>
      </c>
      <c r="F54" s="25"/>
      <c r="G54" s="42">
        <f t="shared" si="4"/>
        <v>0</v>
      </c>
      <c r="H54" s="75"/>
      <c r="I54" s="76">
        <f t="shared" si="0"/>
        <v>0</v>
      </c>
      <c r="J54" s="42">
        <f t="shared" si="1"/>
        <v>0</v>
      </c>
      <c r="K54" s="25"/>
      <c r="L54" s="42">
        <f t="shared" si="2"/>
        <v>0</v>
      </c>
    </row>
    <row r="55" spans="1:14" ht="15.75" thickBot="1">
      <c r="A55" s="83"/>
      <c r="B55" s="84"/>
      <c r="C55" s="25"/>
      <c r="D55" s="25"/>
      <c r="E55" s="42">
        <f t="shared" si="3"/>
        <v>0</v>
      </c>
      <c r="F55" s="25"/>
      <c r="G55" s="42">
        <f t="shared" si="4"/>
        <v>0</v>
      </c>
      <c r="H55" s="204"/>
      <c r="I55" s="86">
        <f t="shared" si="0"/>
        <v>0</v>
      </c>
      <c r="J55" s="42">
        <f t="shared" si="1"/>
        <v>0</v>
      </c>
      <c r="K55" s="25"/>
      <c r="L55" s="42">
        <f t="shared" si="2"/>
        <v>0</v>
      </c>
    </row>
    <row r="56" spans="1:14" ht="14.25" thickTop="1" thickBot="1">
      <c r="A56" s="87"/>
      <c r="B56" s="88" t="s">
        <v>73</v>
      </c>
      <c r="C56" s="42">
        <f>SUM(C16:C55)</f>
        <v>0</v>
      </c>
      <c r="D56" s="42">
        <f>SUM(D16:D55)</f>
        <v>0</v>
      </c>
      <c r="E56" s="42">
        <f>SUM(E16:E55)</f>
        <v>0</v>
      </c>
      <c r="F56" s="42">
        <f>SUM(F16:F55)</f>
        <v>0</v>
      </c>
      <c r="G56" s="42">
        <f>SUM(G16:G55)</f>
        <v>0</v>
      </c>
      <c r="H56" s="121"/>
      <c r="I56" s="89"/>
      <c r="J56" s="42">
        <f>SUM(J16:J55)</f>
        <v>0</v>
      </c>
      <c r="K56" s="42">
        <f>SUM(K16:K55)</f>
        <v>0</v>
      </c>
      <c r="L56" s="42">
        <f>SUM(L16:L55)</f>
        <v>0</v>
      </c>
    </row>
    <row r="58" spans="1:14">
      <c r="A58" s="148" t="s">
        <v>65</v>
      </c>
      <c r="B58" s="9"/>
      <c r="C58" s="9"/>
      <c r="D58" s="9"/>
      <c r="E58" s="9"/>
      <c r="F58" s="9"/>
      <c r="G58" s="9"/>
      <c r="H58" s="9"/>
      <c r="I58" s="9"/>
      <c r="J58" s="9"/>
    </row>
    <row r="59" spans="1:14">
      <c r="A59" s="9"/>
      <c r="B59" s="9"/>
      <c r="C59" s="9"/>
      <c r="D59" s="9"/>
      <c r="E59" s="9"/>
      <c r="F59" s="9"/>
      <c r="G59" s="9"/>
      <c r="H59" s="9"/>
      <c r="I59" s="9"/>
      <c r="J59" s="9"/>
    </row>
    <row r="60" spans="1:14">
      <c r="A60" s="97">
        <v>1</v>
      </c>
      <c r="B60" s="218" t="s">
        <v>109</v>
      </c>
      <c r="C60" s="218"/>
      <c r="D60" s="218"/>
      <c r="E60" s="218"/>
      <c r="F60" s="218"/>
      <c r="G60" s="218"/>
      <c r="H60" s="218"/>
      <c r="I60" s="218"/>
      <c r="J60" s="218"/>
      <c r="K60" s="218"/>
      <c r="L60" s="218"/>
    </row>
    <row r="61" spans="1:14">
      <c r="A61" s="1">
        <v>2</v>
      </c>
      <c r="B61" s="312" t="s">
        <v>110</v>
      </c>
      <c r="C61" s="312"/>
      <c r="D61" s="312"/>
      <c r="E61" s="312"/>
      <c r="F61" s="312"/>
      <c r="G61" s="312"/>
      <c r="H61" s="312"/>
      <c r="I61" s="312"/>
      <c r="J61" s="312"/>
      <c r="K61" s="9"/>
    </row>
    <row r="62" spans="1:14">
      <c r="A62" s="1"/>
      <c r="B62" s="312"/>
      <c r="C62" s="312"/>
      <c r="D62" s="312"/>
      <c r="E62" s="312"/>
      <c r="F62" s="312"/>
      <c r="G62" s="312"/>
      <c r="H62" s="312"/>
      <c r="I62" s="312"/>
      <c r="J62" s="312"/>
      <c r="K62" s="9"/>
    </row>
    <row r="63" spans="1:14">
      <c r="A63" s="4" t="s">
        <v>342</v>
      </c>
      <c r="B63" s="239" t="s">
        <v>116</v>
      </c>
      <c r="C63" s="239"/>
      <c r="D63" s="239"/>
      <c r="E63" s="239"/>
      <c r="F63" s="239"/>
      <c r="G63" s="239"/>
      <c r="H63" s="239"/>
      <c r="I63" s="239"/>
      <c r="J63" s="239"/>
      <c r="K63" s="239"/>
      <c r="L63" s="239"/>
      <c r="M63" s="149"/>
      <c r="N63" s="149"/>
    </row>
    <row r="64" spans="1:14">
      <c r="B64" s="239"/>
      <c r="C64" s="239"/>
      <c r="D64" s="239"/>
      <c r="E64" s="239"/>
      <c r="F64" s="239"/>
      <c r="G64" s="239"/>
      <c r="H64" s="239"/>
      <c r="I64" s="239"/>
      <c r="J64" s="239"/>
      <c r="K64" s="239"/>
      <c r="L64" s="239"/>
      <c r="M64" s="149"/>
      <c r="N64" s="149"/>
    </row>
    <row r="65" spans="1:14">
      <c r="B65" s="149"/>
      <c r="C65" s="149"/>
      <c r="D65" s="149"/>
      <c r="E65" s="149"/>
      <c r="F65" s="149"/>
      <c r="G65" s="149"/>
      <c r="H65" s="149"/>
      <c r="I65" s="149"/>
      <c r="J65" s="149"/>
      <c r="K65" s="149"/>
      <c r="L65" s="149"/>
      <c r="M65" s="149"/>
      <c r="N65" s="149"/>
    </row>
    <row r="70" spans="1:14" ht="18">
      <c r="A70" s="240" t="s">
        <v>337</v>
      </c>
      <c r="B70" s="240"/>
      <c r="C70" s="240"/>
      <c r="D70" s="240"/>
      <c r="E70" s="240"/>
      <c r="F70" s="240"/>
      <c r="G70" s="240"/>
      <c r="H70" s="240"/>
      <c r="I70" s="240"/>
      <c r="J70" s="240"/>
      <c r="K70" s="240"/>
      <c r="L70" s="240"/>
    </row>
    <row r="71" spans="1:14" ht="18">
      <c r="A71" s="240" t="s">
        <v>78</v>
      </c>
      <c r="B71" s="240"/>
      <c r="C71" s="240"/>
      <c r="D71" s="240"/>
      <c r="E71" s="240"/>
      <c r="F71" s="240"/>
      <c r="G71" s="240"/>
      <c r="H71" s="240"/>
      <c r="I71" s="240"/>
      <c r="J71" s="240"/>
      <c r="K71" s="240"/>
      <c r="L71" s="240"/>
    </row>
    <row r="72" spans="1:14">
      <c r="A72" s="224"/>
      <c r="B72" s="224"/>
      <c r="C72" s="224"/>
      <c r="D72" s="224"/>
      <c r="E72" s="224"/>
      <c r="F72" s="224"/>
      <c r="G72" s="224"/>
      <c r="H72" s="224"/>
      <c r="I72" s="224"/>
      <c r="J72" s="224"/>
      <c r="K72" s="224"/>
      <c r="L72" s="224"/>
    </row>
    <row r="73" spans="1:14" ht="18">
      <c r="A73" s="150"/>
      <c r="B73" s="150"/>
      <c r="C73" s="61" t="s">
        <v>80</v>
      </c>
      <c r="D73" s="106">
        <v>2010</v>
      </c>
      <c r="E73" s="117" t="s">
        <v>135</v>
      </c>
      <c r="H73" s="150"/>
      <c r="I73" s="150"/>
      <c r="J73" s="150"/>
    </row>
    <row r="74" spans="1:14" ht="13.5" thickBot="1"/>
    <row r="75" spans="1:14" ht="63.75">
      <c r="A75" s="225" t="s">
        <v>82</v>
      </c>
      <c r="B75" s="227" t="s">
        <v>13</v>
      </c>
      <c r="C75" s="62" t="s">
        <v>343</v>
      </c>
      <c r="D75" s="62" t="s">
        <v>137</v>
      </c>
      <c r="E75" s="62" t="s">
        <v>138</v>
      </c>
      <c r="F75" s="62" t="s">
        <v>15</v>
      </c>
      <c r="G75" s="62" t="s">
        <v>139</v>
      </c>
      <c r="H75" s="62" t="s">
        <v>140</v>
      </c>
      <c r="I75" s="62" t="s">
        <v>141</v>
      </c>
      <c r="J75" s="64" t="s">
        <v>339</v>
      </c>
      <c r="K75" s="229" t="s">
        <v>344</v>
      </c>
      <c r="L75" s="64" t="s">
        <v>91</v>
      </c>
    </row>
    <row r="76" spans="1:14" ht="14.25">
      <c r="A76" s="309"/>
      <c r="B76" s="310"/>
      <c r="C76" s="118" t="s">
        <v>95</v>
      </c>
      <c r="D76" s="118" t="s">
        <v>144</v>
      </c>
      <c r="E76" s="118" t="s">
        <v>145</v>
      </c>
      <c r="F76" s="118" t="s">
        <v>96</v>
      </c>
      <c r="G76" s="119" t="s">
        <v>146</v>
      </c>
      <c r="H76" s="118" t="s">
        <v>98</v>
      </c>
      <c r="I76" s="118" t="s">
        <v>99</v>
      </c>
      <c r="J76" s="201" t="s">
        <v>147</v>
      </c>
      <c r="K76" s="311"/>
      <c r="L76" s="201" t="s">
        <v>128</v>
      </c>
    </row>
    <row r="77" spans="1:14" ht="25.5">
      <c r="A77" s="23">
        <v>1611</v>
      </c>
      <c r="B77" s="24" t="s">
        <v>19</v>
      </c>
      <c r="C77" s="25">
        <f>'[1]App.2-BA1_Fix Asset Cont.CGAAP'!D16</f>
        <v>470603.83</v>
      </c>
      <c r="D77" s="25">
        <v>406574.55000000005</v>
      </c>
      <c r="E77" s="42">
        <f>C77-D77</f>
        <v>64029.27999999997</v>
      </c>
      <c r="F77" s="25">
        <f>'[1]App.2-BA1_Fix Asset Cont.CGAAP'!E16</f>
        <v>46600</v>
      </c>
      <c r="G77" s="42">
        <f>E77+0.5*F77</f>
        <v>87329.27999999997</v>
      </c>
      <c r="H77" s="72">
        <v>5</v>
      </c>
      <c r="I77" s="202">
        <f t="shared" ref="I77:I138" si="5">IF(H77=0,0,1/H77)</f>
        <v>0.2</v>
      </c>
      <c r="J77" s="42">
        <f t="shared" ref="J77:J138" si="6">IF(H77=0,0,G77/H77)</f>
        <v>17465.855999999992</v>
      </c>
      <c r="K77" s="25">
        <f>-'[1]App.2-BA1_Fix Asset Cont.CGAAP'!J16</f>
        <v>17465.509999999998</v>
      </c>
      <c r="L77" s="42">
        <f t="shared" ref="L77:L138" si="7">IF(ISERROR(+J77-K77), 0, +J77-K77)</f>
        <v>0.34599999999409192</v>
      </c>
    </row>
    <row r="78" spans="1:14" ht="15">
      <c r="A78" s="23">
        <v>1612</v>
      </c>
      <c r="B78" s="24" t="s">
        <v>21</v>
      </c>
      <c r="C78" s="25">
        <f>'[1]App.2-BA1_Fix Asset Cont.CGAAP'!D17</f>
        <v>0</v>
      </c>
      <c r="D78" s="25"/>
      <c r="E78" s="42">
        <f t="shared" ref="E78:E138" si="8">C78-D78</f>
        <v>0</v>
      </c>
      <c r="F78" s="25">
        <f>'[1]App.2-BA1_Fix Asset Cont.CGAAP'!E17</f>
        <v>0</v>
      </c>
      <c r="G78" s="42">
        <f t="shared" ref="G78:G138" si="9">E78+0.5*F78</f>
        <v>0</v>
      </c>
      <c r="H78" s="75"/>
      <c r="I78" s="76">
        <f t="shared" si="5"/>
        <v>0</v>
      </c>
      <c r="J78" s="42">
        <f t="shared" si="6"/>
        <v>0</v>
      </c>
      <c r="K78" s="25">
        <f>-'[1]App.2-BA1_Fix Asset Cont.CGAAP'!J17</f>
        <v>0</v>
      </c>
      <c r="L78" s="42">
        <f t="shared" si="7"/>
        <v>0</v>
      </c>
    </row>
    <row r="79" spans="1:14" ht="15">
      <c r="A79" s="30">
        <v>1805</v>
      </c>
      <c r="B79" s="31" t="s">
        <v>193</v>
      </c>
      <c r="C79" s="25">
        <f>'[1]App.2-BA1_Fix Asset Cont.CGAAP'!D18</f>
        <v>339324.38</v>
      </c>
      <c r="D79" s="25"/>
      <c r="E79" s="42">
        <f t="shared" si="8"/>
        <v>339324.38</v>
      </c>
      <c r="F79" s="25">
        <f>'[1]App.2-BA1_Fix Asset Cont.CGAAP'!E18</f>
        <v>878494.3</v>
      </c>
      <c r="G79" s="42">
        <f t="shared" si="9"/>
        <v>778571.53</v>
      </c>
      <c r="H79" s="75"/>
      <c r="I79" s="76">
        <f t="shared" si="5"/>
        <v>0</v>
      </c>
      <c r="J79" s="42">
        <f t="shared" si="6"/>
        <v>0</v>
      </c>
      <c r="K79" s="25">
        <f>-'[1]App.2-BA1_Fix Asset Cont.CGAAP'!J18</f>
        <v>0</v>
      </c>
      <c r="L79" s="42">
        <f t="shared" si="7"/>
        <v>0</v>
      </c>
    </row>
    <row r="80" spans="1:14" ht="15">
      <c r="A80" s="23">
        <v>1808</v>
      </c>
      <c r="B80" s="32" t="s">
        <v>24</v>
      </c>
      <c r="C80" s="25">
        <f>'[1]App.2-BA1_Fix Asset Cont.CGAAP'!D19</f>
        <v>1598122.15</v>
      </c>
      <c r="D80" s="25"/>
      <c r="E80" s="42">
        <f t="shared" si="8"/>
        <v>1598122.15</v>
      </c>
      <c r="F80" s="25">
        <f>'[1]App.2-BA1_Fix Asset Cont.CGAAP'!E19</f>
        <v>0</v>
      </c>
      <c r="G80" s="42">
        <f t="shared" si="9"/>
        <v>1598122.15</v>
      </c>
      <c r="H80" s="75">
        <v>53.171701018414765</v>
      </c>
      <c r="I80" s="76">
        <f t="shared" si="5"/>
        <v>1.8806996594930705E-2</v>
      </c>
      <c r="J80" s="42">
        <f t="shared" si="6"/>
        <v>30055.877833333336</v>
      </c>
      <c r="K80" s="25">
        <f>-'[1]App.2-BA1_Fix Asset Cont.CGAAP'!J19</f>
        <v>30055.759999999998</v>
      </c>
      <c r="L80" s="42">
        <f t="shared" si="7"/>
        <v>0.11783333333733026</v>
      </c>
    </row>
    <row r="81" spans="1:13" ht="15">
      <c r="A81" s="23">
        <v>1808</v>
      </c>
      <c r="B81" s="32" t="s">
        <v>24</v>
      </c>
      <c r="C81" s="25">
        <f>'[1]App.2-BA1_Fix Asset Cont.CGAAP'!D20</f>
        <v>98383.75</v>
      </c>
      <c r="D81" s="25">
        <v>-3467.449999999998</v>
      </c>
      <c r="E81" s="42">
        <f t="shared" si="8"/>
        <v>101851.2</v>
      </c>
      <c r="F81" s="25">
        <f>'[1]App.2-BA1_Fix Asset Cont.CGAAP'!E20</f>
        <v>0</v>
      </c>
      <c r="G81" s="42">
        <f t="shared" si="9"/>
        <v>101851.2</v>
      </c>
      <c r="H81" s="75">
        <v>30</v>
      </c>
      <c r="I81" s="76">
        <f t="shared" si="5"/>
        <v>3.3333333333333333E-2</v>
      </c>
      <c r="J81" s="42">
        <f t="shared" si="6"/>
        <v>3395.04</v>
      </c>
      <c r="K81" s="25">
        <f>-'[1]App.2-BA1_Fix Asset Cont.CGAAP'!J20</f>
        <v>3394.83</v>
      </c>
      <c r="L81" s="42">
        <f t="shared" si="7"/>
        <v>0.21000000000003638</v>
      </c>
    </row>
    <row r="82" spans="1:13" ht="15">
      <c r="A82" s="23">
        <v>1810</v>
      </c>
      <c r="B82" s="32" t="s">
        <v>25</v>
      </c>
      <c r="C82" s="25">
        <f>'[1]App.2-BA1_Fix Asset Cont.CGAAP'!D21</f>
        <v>0</v>
      </c>
      <c r="D82" s="25"/>
      <c r="E82" s="42">
        <f t="shared" si="8"/>
        <v>0</v>
      </c>
      <c r="F82" s="25">
        <f>'[1]App.2-BA1_Fix Asset Cont.CGAAP'!E21</f>
        <v>0</v>
      </c>
      <c r="G82" s="42">
        <f t="shared" si="9"/>
        <v>0</v>
      </c>
      <c r="H82" s="75"/>
      <c r="I82" s="76">
        <f t="shared" si="5"/>
        <v>0</v>
      </c>
      <c r="J82" s="42">
        <f t="shared" si="6"/>
        <v>0</v>
      </c>
      <c r="K82" s="25">
        <f>-'[1]App.2-BA1_Fix Asset Cont.CGAAP'!J21</f>
        <v>0</v>
      </c>
      <c r="L82" s="42">
        <f t="shared" si="7"/>
        <v>0</v>
      </c>
    </row>
    <row r="83" spans="1:13" ht="15">
      <c r="A83" s="23">
        <v>1815</v>
      </c>
      <c r="B83" s="32" t="s">
        <v>26</v>
      </c>
      <c r="C83" s="25">
        <f>'[1]App.2-BA1_Fix Asset Cont.CGAAP'!D22</f>
        <v>0</v>
      </c>
      <c r="D83" s="25"/>
      <c r="E83" s="42">
        <f t="shared" si="8"/>
        <v>0</v>
      </c>
      <c r="F83" s="25">
        <f>'[1]App.2-BA1_Fix Asset Cont.CGAAP'!E22</f>
        <v>957.48</v>
      </c>
      <c r="G83" s="42">
        <f t="shared" si="9"/>
        <v>478.74</v>
      </c>
      <c r="H83" s="75"/>
      <c r="I83" s="76">
        <f t="shared" si="5"/>
        <v>0</v>
      </c>
      <c r="J83" s="42">
        <f t="shared" si="6"/>
        <v>0</v>
      </c>
      <c r="K83" s="25">
        <f>-'[1]App.2-BA1_Fix Asset Cont.CGAAP'!J22</f>
        <v>0</v>
      </c>
      <c r="L83" s="42">
        <f t="shared" si="7"/>
        <v>0</v>
      </c>
    </row>
    <row r="84" spans="1:13" ht="15">
      <c r="A84" s="23">
        <v>1815</v>
      </c>
      <c r="B84" s="32" t="s">
        <v>26</v>
      </c>
      <c r="C84" s="25">
        <f>'[1]App.2-BA1_Fix Asset Cont.CGAAP'!D23</f>
        <v>0</v>
      </c>
      <c r="D84" s="25"/>
      <c r="E84" s="42">
        <f t="shared" si="8"/>
        <v>0</v>
      </c>
      <c r="F84" s="25">
        <f>'[1]App.2-BA1_Fix Asset Cont.CGAAP'!E23</f>
        <v>0</v>
      </c>
      <c r="G84" s="42">
        <f t="shared" si="9"/>
        <v>0</v>
      </c>
      <c r="H84" s="75"/>
      <c r="I84" s="76">
        <f t="shared" si="5"/>
        <v>0</v>
      </c>
      <c r="J84" s="42">
        <f t="shared" si="6"/>
        <v>0</v>
      </c>
      <c r="K84" s="25">
        <f>-'[1]App.2-BA1_Fix Asset Cont.CGAAP'!J23</f>
        <v>0</v>
      </c>
      <c r="L84" s="42">
        <f t="shared" si="7"/>
        <v>0</v>
      </c>
    </row>
    <row r="85" spans="1:13" ht="15">
      <c r="A85" s="23">
        <v>1815</v>
      </c>
      <c r="B85" s="32" t="s">
        <v>26</v>
      </c>
      <c r="C85" s="25">
        <f>'[1]App.2-BA1_Fix Asset Cont.CGAAP'!D24</f>
        <v>0</v>
      </c>
      <c r="D85" s="25"/>
      <c r="E85" s="42">
        <f t="shared" si="8"/>
        <v>0</v>
      </c>
      <c r="F85" s="25">
        <f>'[1]App.2-BA1_Fix Asset Cont.CGAAP'!E24</f>
        <v>0</v>
      </c>
      <c r="G85" s="42">
        <f t="shared" si="9"/>
        <v>0</v>
      </c>
      <c r="H85" s="75"/>
      <c r="I85" s="76">
        <f t="shared" si="5"/>
        <v>0</v>
      </c>
      <c r="J85" s="42">
        <f t="shared" si="6"/>
        <v>0</v>
      </c>
      <c r="K85" s="25">
        <f>-'[1]App.2-BA1_Fix Asset Cont.CGAAP'!J24</f>
        <v>0</v>
      </c>
      <c r="L85" s="42">
        <f t="shared" si="7"/>
        <v>0</v>
      </c>
    </row>
    <row r="86" spans="1:13" ht="15">
      <c r="A86" s="23">
        <v>1820</v>
      </c>
      <c r="B86" s="24" t="s">
        <v>27</v>
      </c>
      <c r="C86" s="25">
        <f>'[1]App.2-BA1_Fix Asset Cont.CGAAP'!D25</f>
        <v>1745895.87</v>
      </c>
      <c r="D86" s="25">
        <v>663148.42000000004</v>
      </c>
      <c r="E86" s="42">
        <f t="shared" si="8"/>
        <v>1082747.4500000002</v>
      </c>
      <c r="F86" s="25">
        <f>'[1]App.2-BA1_Fix Asset Cont.CGAAP'!E25</f>
        <v>0</v>
      </c>
      <c r="G86" s="42">
        <f t="shared" si="9"/>
        <v>1082747.4500000002</v>
      </c>
      <c r="H86" s="75">
        <v>26.785370687891501</v>
      </c>
      <c r="I86" s="76">
        <f t="shared" si="5"/>
        <v>3.7333812238486454E-2</v>
      </c>
      <c r="J86" s="42">
        <f t="shared" si="6"/>
        <v>40423.090000000004</v>
      </c>
      <c r="K86" s="25">
        <f>-'[1]App.2-BA1_Fix Asset Cont.CGAAP'!J25</f>
        <v>40423.26</v>
      </c>
      <c r="L86" s="42">
        <f t="shared" si="7"/>
        <v>-0.16999999999825377</v>
      </c>
    </row>
    <row r="87" spans="1:13" ht="15">
      <c r="A87" s="23">
        <v>1825</v>
      </c>
      <c r="B87" s="32" t="s">
        <v>28</v>
      </c>
      <c r="C87" s="25">
        <f>'[1]App.2-BA1_Fix Asset Cont.CGAAP'!D26</f>
        <v>0</v>
      </c>
      <c r="D87" s="25"/>
      <c r="E87" s="42">
        <f t="shared" si="8"/>
        <v>0</v>
      </c>
      <c r="F87" s="25">
        <f>'[1]App.2-BA1_Fix Asset Cont.CGAAP'!E26</f>
        <v>0</v>
      </c>
      <c r="G87" s="42">
        <f t="shared" si="9"/>
        <v>0</v>
      </c>
      <c r="H87" s="75"/>
      <c r="I87" s="76">
        <f t="shared" si="5"/>
        <v>0</v>
      </c>
      <c r="J87" s="42">
        <f t="shared" si="6"/>
        <v>0</v>
      </c>
      <c r="K87" s="25">
        <f>-'[1]App.2-BA1_Fix Asset Cont.CGAAP'!J26</f>
        <v>0</v>
      </c>
      <c r="L87" s="42">
        <f t="shared" si="7"/>
        <v>0</v>
      </c>
    </row>
    <row r="88" spans="1:13" ht="15">
      <c r="A88" s="23">
        <v>1830</v>
      </c>
      <c r="B88" s="32" t="s">
        <v>29</v>
      </c>
      <c r="C88" s="25">
        <f>'[1]App.2-BA1_Fix Asset Cont.CGAAP'!D27</f>
        <v>9929291.6899999995</v>
      </c>
      <c r="D88" s="25">
        <v>710017.91150986566</v>
      </c>
      <c r="E88" s="42">
        <f t="shared" si="8"/>
        <v>9219273.7784901336</v>
      </c>
      <c r="F88" s="25">
        <f>'[1]App.2-BA1_Fix Asset Cont.CGAAP'!E27</f>
        <v>469513.41</v>
      </c>
      <c r="G88" s="42">
        <f t="shared" si="9"/>
        <v>9454030.4834901337</v>
      </c>
      <c r="H88" s="75">
        <v>25</v>
      </c>
      <c r="I88" s="76">
        <f t="shared" si="5"/>
        <v>0.04</v>
      </c>
      <c r="J88" s="42">
        <f t="shared" si="6"/>
        <v>378161.21933960536</v>
      </c>
      <c r="K88" s="25">
        <f>-'[1]App.2-BA1_Fix Asset Cont.CGAAP'!J27</f>
        <v>379101.29</v>
      </c>
      <c r="L88" s="42">
        <f t="shared" si="7"/>
        <v>-940.07066039461643</v>
      </c>
      <c r="M88" s="205">
        <f>SUM(L88:L89)</f>
        <v>5.6339605383527669E-2</v>
      </c>
    </row>
    <row r="89" spans="1:13" ht="15">
      <c r="A89" s="23">
        <v>1830</v>
      </c>
      <c r="B89" s="32" t="s">
        <v>29</v>
      </c>
      <c r="C89" s="25">
        <f>'[1]App.2-BA1_Fix Asset Cont.CGAAP'!D28</f>
        <v>0</v>
      </c>
      <c r="D89" s="25"/>
      <c r="E89" s="42">
        <f t="shared" si="8"/>
        <v>0</v>
      </c>
      <c r="F89" s="25">
        <f>'[1]App.2-BA1_Fix Asset Cont.CGAAP'!E28</f>
        <v>47006.35</v>
      </c>
      <c r="G89" s="42">
        <f t="shared" si="9"/>
        <v>23503.174999999999</v>
      </c>
      <c r="H89" s="75">
        <v>25</v>
      </c>
      <c r="I89" s="76">
        <f t="shared" si="5"/>
        <v>0.04</v>
      </c>
      <c r="J89" s="42">
        <f t="shared" si="6"/>
        <v>940.12699999999995</v>
      </c>
      <c r="K89" s="25">
        <f>-'[1]App.2-BA1_Fix Asset Cont.CGAAP'!J28</f>
        <v>0</v>
      </c>
      <c r="L89" s="42">
        <f t="shared" si="7"/>
        <v>940.12699999999995</v>
      </c>
      <c r="M89" s="206"/>
    </row>
    <row r="90" spans="1:13" ht="15">
      <c r="A90" s="23">
        <v>1830</v>
      </c>
      <c r="B90" s="32" t="s">
        <v>29</v>
      </c>
      <c r="C90" s="25">
        <f>'[1]App.2-BA1_Fix Asset Cont.CGAAP'!D29</f>
        <v>0</v>
      </c>
      <c r="D90" s="25"/>
      <c r="E90" s="42">
        <f t="shared" si="8"/>
        <v>0</v>
      </c>
      <c r="F90" s="25">
        <f>'[1]App.2-BA1_Fix Asset Cont.CGAAP'!E29</f>
        <v>272711.40999999997</v>
      </c>
      <c r="G90" s="42">
        <f t="shared" si="9"/>
        <v>136355.70499999999</v>
      </c>
      <c r="H90" s="75">
        <v>25</v>
      </c>
      <c r="I90" s="76">
        <f t="shared" si="5"/>
        <v>0.04</v>
      </c>
      <c r="J90" s="42">
        <f t="shared" si="6"/>
        <v>5454.2281999999996</v>
      </c>
      <c r="K90" s="25">
        <f>-'[1]App.2-BA1_Fix Asset Cont.CGAAP'!J29</f>
        <v>0</v>
      </c>
      <c r="L90" s="42">
        <f t="shared" si="7"/>
        <v>5454.2281999999996</v>
      </c>
      <c r="M90" s="205">
        <f>SUM(L90:L93)</f>
        <v>8.399999990251672E-2</v>
      </c>
    </row>
    <row r="91" spans="1:13" ht="15">
      <c r="A91" s="23">
        <v>1835</v>
      </c>
      <c r="B91" s="32" t="s">
        <v>30</v>
      </c>
      <c r="C91" s="25">
        <f>'[1]App.2-BA1_Fix Asset Cont.CGAAP'!D30</f>
        <v>0</v>
      </c>
      <c r="D91" s="25"/>
      <c r="E91" s="42">
        <f t="shared" si="8"/>
        <v>0</v>
      </c>
      <c r="F91" s="25">
        <f>'[1]App.2-BA1_Fix Asset Cont.CGAAP'!E30</f>
        <v>0</v>
      </c>
      <c r="G91" s="42">
        <f t="shared" si="9"/>
        <v>0</v>
      </c>
      <c r="H91" s="75">
        <v>25</v>
      </c>
      <c r="I91" s="76">
        <f t="shared" si="5"/>
        <v>0.04</v>
      </c>
      <c r="J91" s="42">
        <f t="shared" si="6"/>
        <v>0</v>
      </c>
      <c r="K91" s="25">
        <f>-'[1]App.2-BA1_Fix Asset Cont.CGAAP'!J30</f>
        <v>0</v>
      </c>
      <c r="L91" s="42">
        <f t="shared" si="7"/>
        <v>0</v>
      </c>
      <c r="M91" s="27"/>
    </row>
    <row r="92" spans="1:13" ht="15">
      <c r="A92" s="23">
        <v>1835</v>
      </c>
      <c r="B92" s="32" t="s">
        <v>30</v>
      </c>
      <c r="C92" s="25">
        <f>'[1]App.2-BA1_Fix Asset Cont.CGAAP'!D31</f>
        <v>0</v>
      </c>
      <c r="D92" s="25"/>
      <c r="E92" s="42">
        <f t="shared" si="8"/>
        <v>0</v>
      </c>
      <c r="F92" s="25">
        <f>'[1]App.2-BA1_Fix Asset Cont.CGAAP'!E31</f>
        <v>0</v>
      </c>
      <c r="G92" s="42">
        <f t="shared" si="9"/>
        <v>0</v>
      </c>
      <c r="H92" s="75">
        <v>25</v>
      </c>
      <c r="I92" s="76">
        <f t="shared" si="5"/>
        <v>0.04</v>
      </c>
      <c r="J92" s="42">
        <f t="shared" si="6"/>
        <v>0</v>
      </c>
      <c r="K92" s="25">
        <f>-'[1]App.2-BA1_Fix Asset Cont.CGAAP'!J31</f>
        <v>0</v>
      </c>
      <c r="L92" s="42">
        <f t="shared" si="7"/>
        <v>0</v>
      </c>
      <c r="M92" s="27"/>
    </row>
    <row r="93" spans="1:13" ht="15">
      <c r="A93" s="23">
        <v>1835</v>
      </c>
      <c r="B93" s="32" t="s">
        <v>30</v>
      </c>
      <c r="C93" s="25">
        <f>'[1]App.2-BA1_Fix Asset Cont.CGAAP'!D32</f>
        <v>11942796.799999999</v>
      </c>
      <c r="D93" s="25">
        <v>757927.71000000008</v>
      </c>
      <c r="E93" s="42">
        <f t="shared" si="8"/>
        <v>11184869.089999998</v>
      </c>
      <c r="F93" s="25">
        <f>'[1]App.2-BA1_Fix Asset Cont.CGAAP'!E32</f>
        <v>536943.61</v>
      </c>
      <c r="G93" s="42">
        <f t="shared" si="9"/>
        <v>11453340.894999998</v>
      </c>
      <c r="H93" s="75">
        <v>25</v>
      </c>
      <c r="I93" s="76">
        <f t="shared" si="5"/>
        <v>0.04</v>
      </c>
      <c r="J93" s="42">
        <f t="shared" si="6"/>
        <v>458133.63579999993</v>
      </c>
      <c r="K93" s="25">
        <f>-'[1]App.2-BA1_Fix Asset Cont.CGAAP'!J32</f>
        <v>463587.78</v>
      </c>
      <c r="L93" s="42">
        <f t="shared" si="7"/>
        <v>-5454.144200000097</v>
      </c>
      <c r="M93" s="206"/>
    </row>
    <row r="94" spans="1:13" ht="15">
      <c r="A94" s="23">
        <v>1835</v>
      </c>
      <c r="B94" s="32" t="s">
        <v>30</v>
      </c>
      <c r="C94" s="25">
        <f>'[1]App.2-BA1_Fix Asset Cont.CGAAP'!D33</f>
        <v>0</v>
      </c>
      <c r="D94" s="25"/>
      <c r="E94" s="42">
        <f t="shared" si="8"/>
        <v>0</v>
      </c>
      <c r="F94" s="25">
        <f>'[1]App.2-BA1_Fix Asset Cont.CGAAP'!E33</f>
        <v>0</v>
      </c>
      <c r="G94" s="42">
        <f t="shared" si="9"/>
        <v>0</v>
      </c>
      <c r="H94" s="75">
        <v>25</v>
      </c>
      <c r="I94" s="76">
        <f t="shared" si="5"/>
        <v>0.04</v>
      </c>
      <c r="J94" s="42">
        <f t="shared" si="6"/>
        <v>0</v>
      </c>
      <c r="K94" s="25">
        <f>-'[1]App.2-BA1_Fix Asset Cont.CGAAP'!J33</f>
        <v>0</v>
      </c>
      <c r="L94" s="42">
        <f t="shared" si="7"/>
        <v>0</v>
      </c>
    </row>
    <row r="95" spans="1:13" ht="15">
      <c r="A95" s="23">
        <v>1835</v>
      </c>
      <c r="B95" s="32" t="s">
        <v>30</v>
      </c>
      <c r="C95" s="25">
        <f>'[1]App.2-BA1_Fix Asset Cont.CGAAP'!D34</f>
        <v>0</v>
      </c>
      <c r="D95" s="25"/>
      <c r="E95" s="42">
        <f t="shared" si="8"/>
        <v>0</v>
      </c>
      <c r="F95" s="25">
        <f>'[1]App.2-BA1_Fix Asset Cont.CGAAP'!E34</f>
        <v>0</v>
      </c>
      <c r="G95" s="42">
        <f t="shared" si="9"/>
        <v>0</v>
      </c>
      <c r="H95" s="75">
        <v>25</v>
      </c>
      <c r="I95" s="76">
        <f t="shared" si="5"/>
        <v>0.04</v>
      </c>
      <c r="J95" s="42">
        <f t="shared" si="6"/>
        <v>0</v>
      </c>
      <c r="K95" s="25">
        <f>-'[1]App.2-BA1_Fix Asset Cont.CGAAP'!J34</f>
        <v>0</v>
      </c>
      <c r="L95" s="42">
        <f t="shared" si="7"/>
        <v>0</v>
      </c>
    </row>
    <row r="96" spans="1:13" ht="15">
      <c r="A96" s="23">
        <v>1840</v>
      </c>
      <c r="B96" s="32" t="s">
        <v>31</v>
      </c>
      <c r="C96" s="25">
        <f>'[1]App.2-BA1_Fix Asset Cont.CGAAP'!D35</f>
        <v>6480899.1199999992</v>
      </c>
      <c r="D96" s="25">
        <v>435637.91833390412</v>
      </c>
      <c r="E96" s="42">
        <f t="shared" si="8"/>
        <v>6045261.2016660953</v>
      </c>
      <c r="F96" s="25">
        <f>'[1]App.2-BA1_Fix Asset Cont.CGAAP'!E35</f>
        <v>296434.74</v>
      </c>
      <c r="G96" s="42">
        <f t="shared" si="9"/>
        <v>6193478.5716660954</v>
      </c>
      <c r="H96" s="75">
        <v>25</v>
      </c>
      <c r="I96" s="76">
        <f t="shared" si="5"/>
        <v>0.04</v>
      </c>
      <c r="J96" s="42">
        <f t="shared" si="6"/>
        <v>247739.14286664382</v>
      </c>
      <c r="K96" s="25">
        <f>-'[1]App.2-BA1_Fix Asset Cont.CGAAP'!J35</f>
        <v>247740.05</v>
      </c>
      <c r="L96" s="42">
        <f t="shared" si="7"/>
        <v>-0.90713335617328994</v>
      </c>
    </row>
    <row r="97" spans="1:13" ht="15">
      <c r="A97" s="23">
        <v>1840</v>
      </c>
      <c r="B97" s="32" t="s">
        <v>31</v>
      </c>
      <c r="C97" s="25">
        <f>'[1]App.2-BA1_Fix Asset Cont.CGAAP'!D36</f>
        <v>0</v>
      </c>
      <c r="D97" s="25"/>
      <c r="E97" s="42">
        <f t="shared" si="8"/>
        <v>0</v>
      </c>
      <c r="F97" s="25">
        <f>'[1]App.2-BA1_Fix Asset Cont.CGAAP'!E36</f>
        <v>0</v>
      </c>
      <c r="G97" s="42">
        <f t="shared" si="9"/>
        <v>0</v>
      </c>
      <c r="H97" s="75">
        <v>25</v>
      </c>
      <c r="I97" s="76">
        <f t="shared" si="5"/>
        <v>0.04</v>
      </c>
      <c r="J97" s="42">
        <f t="shared" si="6"/>
        <v>0</v>
      </c>
      <c r="K97" s="25">
        <f>-'[1]App.2-BA1_Fix Asset Cont.CGAAP'!J36</f>
        <v>0</v>
      </c>
      <c r="L97" s="42">
        <f t="shared" si="7"/>
        <v>0</v>
      </c>
    </row>
    <row r="98" spans="1:13" ht="15">
      <c r="A98" s="23">
        <v>1845</v>
      </c>
      <c r="B98" s="32" t="s">
        <v>32</v>
      </c>
      <c r="C98" s="25">
        <f>'[1]App.2-BA1_Fix Asset Cont.CGAAP'!D37</f>
        <v>0</v>
      </c>
      <c r="D98" s="25"/>
      <c r="E98" s="42">
        <f t="shared" si="8"/>
        <v>0</v>
      </c>
      <c r="F98" s="25">
        <f>'[1]App.2-BA1_Fix Asset Cont.CGAAP'!E37</f>
        <v>0</v>
      </c>
      <c r="G98" s="42">
        <f t="shared" si="9"/>
        <v>0</v>
      </c>
      <c r="H98" s="75">
        <v>25</v>
      </c>
      <c r="I98" s="76">
        <f t="shared" si="5"/>
        <v>0.04</v>
      </c>
      <c r="J98" s="42">
        <f t="shared" si="6"/>
        <v>0</v>
      </c>
      <c r="K98" s="25">
        <f>-'[1]App.2-BA1_Fix Asset Cont.CGAAP'!J37</f>
        <v>0</v>
      </c>
      <c r="L98" s="42">
        <f t="shared" si="7"/>
        <v>0</v>
      </c>
    </row>
    <row r="99" spans="1:13" ht="15">
      <c r="A99" s="23">
        <v>1845</v>
      </c>
      <c r="B99" s="32" t="s">
        <v>32</v>
      </c>
      <c r="C99" s="25">
        <f>'[1]App.2-BA1_Fix Asset Cont.CGAAP'!D38</f>
        <v>15555541.770000001</v>
      </c>
      <c r="D99" s="25">
        <v>1086567.0900000024</v>
      </c>
      <c r="E99" s="42">
        <f t="shared" si="8"/>
        <v>14468974.68</v>
      </c>
      <c r="F99" s="25">
        <f>'[1]App.2-BA1_Fix Asset Cont.CGAAP'!E38</f>
        <v>359649.36</v>
      </c>
      <c r="G99" s="42">
        <f t="shared" si="9"/>
        <v>14648799.359999999</v>
      </c>
      <c r="H99" s="75">
        <v>25</v>
      </c>
      <c r="I99" s="76">
        <f t="shared" si="5"/>
        <v>0.04</v>
      </c>
      <c r="J99" s="42">
        <f t="shared" si="6"/>
        <v>585951.97439999995</v>
      </c>
      <c r="K99" s="25">
        <f>-'[1]App.2-BA1_Fix Asset Cont.CGAAP'!J38</f>
        <v>586060.96</v>
      </c>
      <c r="L99" s="42">
        <f t="shared" si="7"/>
        <v>-108.98560000001453</v>
      </c>
      <c r="M99" s="205">
        <f>SUM(L99:L100)</f>
        <v>-0.26220000001453059</v>
      </c>
    </row>
    <row r="100" spans="1:13" ht="15">
      <c r="A100" s="23">
        <v>1845</v>
      </c>
      <c r="B100" s="32" t="s">
        <v>32</v>
      </c>
      <c r="C100" s="25">
        <f>'[1]App.2-BA1_Fix Asset Cont.CGAAP'!D39</f>
        <v>0</v>
      </c>
      <c r="D100" s="25"/>
      <c r="E100" s="42">
        <f t="shared" si="8"/>
        <v>0</v>
      </c>
      <c r="F100" s="25">
        <f>'[1]App.2-BA1_Fix Asset Cont.CGAAP'!E39</f>
        <v>5436.17</v>
      </c>
      <c r="G100" s="42">
        <f t="shared" si="9"/>
        <v>2718.085</v>
      </c>
      <c r="H100" s="75">
        <v>25</v>
      </c>
      <c r="I100" s="76">
        <f t="shared" si="5"/>
        <v>0.04</v>
      </c>
      <c r="J100" s="42">
        <f t="shared" si="6"/>
        <v>108.7234</v>
      </c>
      <c r="K100" s="25">
        <f>-'[1]App.2-BA1_Fix Asset Cont.CGAAP'!J39</f>
        <v>0</v>
      </c>
      <c r="L100" s="42">
        <f t="shared" si="7"/>
        <v>108.7234</v>
      </c>
      <c r="M100" s="206"/>
    </row>
    <row r="101" spans="1:13" ht="15">
      <c r="A101" s="23">
        <v>1850</v>
      </c>
      <c r="B101" s="32" t="s">
        <v>74</v>
      </c>
      <c r="C101" s="25">
        <f>'[1]App.2-BA1_Fix Asset Cont.CGAAP'!D40</f>
        <v>14376423.65</v>
      </c>
      <c r="D101" s="25">
        <v>1807460.6699999981</v>
      </c>
      <c r="E101" s="42">
        <f t="shared" si="8"/>
        <v>12568962.980000002</v>
      </c>
      <c r="F101" s="25">
        <f>'[1]App.2-BA1_Fix Asset Cont.CGAAP'!E40</f>
        <v>405677.02</v>
      </c>
      <c r="G101" s="42">
        <f t="shared" si="9"/>
        <v>12771801.490000002</v>
      </c>
      <c r="H101" s="75">
        <v>25</v>
      </c>
      <c r="I101" s="76">
        <f t="shared" si="5"/>
        <v>0.04</v>
      </c>
      <c r="J101" s="42">
        <f t="shared" si="6"/>
        <v>510872.0596000001</v>
      </c>
      <c r="K101" s="25">
        <f>-'[1]App.2-BA1_Fix Asset Cont.CGAAP'!J40</f>
        <v>510872.73</v>
      </c>
      <c r="L101" s="42">
        <f t="shared" si="7"/>
        <v>-0.67039999988628551</v>
      </c>
    </row>
    <row r="102" spans="1:13" ht="15">
      <c r="A102" s="23">
        <v>1850</v>
      </c>
      <c r="B102" s="32" t="s">
        <v>33</v>
      </c>
      <c r="C102" s="25">
        <f>'[1]App.2-BA1_Fix Asset Cont.CGAAP'!D41</f>
        <v>0</v>
      </c>
      <c r="D102" s="25"/>
      <c r="E102" s="42">
        <f t="shared" si="8"/>
        <v>0</v>
      </c>
      <c r="F102" s="25">
        <f>'[1]App.2-BA1_Fix Asset Cont.CGAAP'!E41</f>
        <v>0</v>
      </c>
      <c r="G102" s="42">
        <f t="shared" si="9"/>
        <v>0</v>
      </c>
      <c r="H102" s="75">
        <v>25</v>
      </c>
      <c r="I102" s="76">
        <f t="shared" si="5"/>
        <v>0.04</v>
      </c>
      <c r="J102" s="42">
        <f t="shared" si="6"/>
        <v>0</v>
      </c>
      <c r="K102" s="25">
        <f>-'[1]App.2-BA1_Fix Asset Cont.CGAAP'!J41</f>
        <v>0</v>
      </c>
      <c r="L102" s="42">
        <f t="shared" si="7"/>
        <v>0</v>
      </c>
    </row>
    <row r="103" spans="1:13" ht="15">
      <c r="A103" s="23">
        <v>1850</v>
      </c>
      <c r="B103" s="32" t="s">
        <v>33</v>
      </c>
      <c r="C103" s="25">
        <f>'[1]App.2-BA1_Fix Asset Cont.CGAAP'!D42</f>
        <v>0</v>
      </c>
      <c r="D103" s="25"/>
      <c r="E103" s="42">
        <f t="shared" si="8"/>
        <v>0</v>
      </c>
      <c r="F103" s="25">
        <f>'[1]App.2-BA1_Fix Asset Cont.CGAAP'!E42</f>
        <v>0</v>
      </c>
      <c r="G103" s="42">
        <f t="shared" si="9"/>
        <v>0</v>
      </c>
      <c r="H103" s="75">
        <v>25</v>
      </c>
      <c r="I103" s="76">
        <f t="shared" si="5"/>
        <v>0.04</v>
      </c>
      <c r="J103" s="42">
        <f t="shared" si="6"/>
        <v>0</v>
      </c>
      <c r="K103" s="25">
        <f>-'[1]App.2-BA1_Fix Asset Cont.CGAAP'!J42</f>
        <v>0</v>
      </c>
      <c r="L103" s="42">
        <f t="shared" si="7"/>
        <v>0</v>
      </c>
    </row>
    <row r="104" spans="1:13" ht="15">
      <c r="A104" s="23">
        <v>1855</v>
      </c>
      <c r="B104" s="32" t="s">
        <v>75</v>
      </c>
      <c r="C104" s="25">
        <f>'[1]App.2-BA1_Fix Asset Cont.CGAAP'!D43</f>
        <v>4736628.32</v>
      </c>
      <c r="D104" s="25">
        <v>331459.23000000045</v>
      </c>
      <c r="E104" s="42">
        <f t="shared" si="8"/>
        <v>4405169.09</v>
      </c>
      <c r="F104" s="25">
        <f>'[1]App.2-BA1_Fix Asset Cont.CGAAP'!E43</f>
        <v>140813.91</v>
      </c>
      <c r="G104" s="42">
        <f t="shared" si="9"/>
        <v>4475576.0449999999</v>
      </c>
      <c r="H104" s="75">
        <v>25</v>
      </c>
      <c r="I104" s="76">
        <f t="shared" si="5"/>
        <v>0.04</v>
      </c>
      <c r="J104" s="42">
        <f t="shared" si="6"/>
        <v>179023.04180000001</v>
      </c>
      <c r="K104" s="25">
        <f>-'[1]App.2-BA1_Fix Asset Cont.CGAAP'!J43</f>
        <v>179023.51</v>
      </c>
      <c r="L104" s="42">
        <f t="shared" si="7"/>
        <v>-0.46820000000298023</v>
      </c>
    </row>
    <row r="105" spans="1:13" ht="15">
      <c r="A105" s="23">
        <v>1855</v>
      </c>
      <c r="B105" s="32" t="s">
        <v>75</v>
      </c>
      <c r="C105" s="25">
        <f>'[1]App.2-BA1_Fix Asset Cont.CGAAP'!D44</f>
        <v>0</v>
      </c>
      <c r="D105" s="25"/>
      <c r="E105" s="42">
        <f t="shared" si="8"/>
        <v>0</v>
      </c>
      <c r="F105" s="25">
        <f>'[1]App.2-BA1_Fix Asset Cont.CGAAP'!E44</f>
        <v>0</v>
      </c>
      <c r="G105" s="42">
        <f t="shared" si="9"/>
        <v>0</v>
      </c>
      <c r="H105" s="75">
        <v>25</v>
      </c>
      <c r="I105" s="76">
        <f t="shared" si="5"/>
        <v>0.04</v>
      </c>
      <c r="J105" s="42">
        <f t="shared" si="6"/>
        <v>0</v>
      </c>
      <c r="K105" s="25">
        <f>-'[1]App.2-BA1_Fix Asset Cont.CGAAP'!J44</f>
        <v>0</v>
      </c>
      <c r="L105" s="42">
        <f t="shared" si="7"/>
        <v>0</v>
      </c>
    </row>
    <row r="106" spans="1:13" ht="15">
      <c r="A106" s="23">
        <v>1860</v>
      </c>
      <c r="B106" s="32" t="s">
        <v>35</v>
      </c>
      <c r="C106" s="25">
        <f>'[1]App.2-BA1_Fix Asset Cont.CGAAP'!D45</f>
        <v>3523583.78</v>
      </c>
      <c r="D106" s="25">
        <v>658251.27000000048</v>
      </c>
      <c r="E106" s="42">
        <f t="shared" si="8"/>
        <v>2865332.5099999993</v>
      </c>
      <c r="F106" s="25">
        <f>'[1]App.2-BA1_Fix Asset Cont.CGAAP'!E45</f>
        <v>216031.49</v>
      </c>
      <c r="G106" s="42">
        <f t="shared" si="9"/>
        <v>2973348.2549999994</v>
      </c>
      <c r="H106" s="75">
        <v>25</v>
      </c>
      <c r="I106" s="76">
        <f t="shared" si="5"/>
        <v>0.04</v>
      </c>
      <c r="J106" s="42">
        <f t="shared" si="6"/>
        <v>118933.93019999997</v>
      </c>
      <c r="K106" s="25">
        <f>-'[1]App.2-BA1_Fix Asset Cont.CGAAP'!J45</f>
        <v>118933.75</v>
      </c>
      <c r="L106" s="42">
        <f t="shared" si="7"/>
        <v>0.18019999997341074</v>
      </c>
    </row>
    <row r="107" spans="1:13" ht="15">
      <c r="A107" s="23">
        <v>1860</v>
      </c>
      <c r="B107" s="32" t="s">
        <v>35</v>
      </c>
      <c r="C107" s="25">
        <f>'[1]App.2-BA1_Fix Asset Cont.CGAAP'!D46</f>
        <v>0</v>
      </c>
      <c r="D107" s="25"/>
      <c r="E107" s="42">
        <f t="shared" si="8"/>
        <v>0</v>
      </c>
      <c r="F107" s="25">
        <f>'[1]App.2-BA1_Fix Asset Cont.CGAAP'!E46</f>
        <v>0</v>
      </c>
      <c r="G107" s="42">
        <f t="shared" si="9"/>
        <v>0</v>
      </c>
      <c r="H107" s="75">
        <v>25</v>
      </c>
      <c r="I107" s="76">
        <f t="shared" si="5"/>
        <v>0.04</v>
      </c>
      <c r="J107" s="42">
        <f t="shared" si="6"/>
        <v>0</v>
      </c>
      <c r="K107" s="25">
        <f>-'[1]App.2-BA1_Fix Asset Cont.CGAAP'!J46</f>
        <v>0</v>
      </c>
      <c r="L107" s="42">
        <f t="shared" si="7"/>
        <v>0</v>
      </c>
    </row>
    <row r="108" spans="1:13" ht="15">
      <c r="A108" s="23">
        <v>1860</v>
      </c>
      <c r="B108" s="32" t="s">
        <v>35</v>
      </c>
      <c r="C108" s="25">
        <f>'[1]App.2-BA1_Fix Asset Cont.CGAAP'!D47</f>
        <v>0</v>
      </c>
      <c r="D108" s="25"/>
      <c r="E108" s="42">
        <f t="shared" si="8"/>
        <v>0</v>
      </c>
      <c r="F108" s="25">
        <f>'[1]App.2-BA1_Fix Asset Cont.CGAAP'!E47</f>
        <v>0</v>
      </c>
      <c r="G108" s="42">
        <f t="shared" si="9"/>
        <v>0</v>
      </c>
      <c r="H108" s="75">
        <v>25</v>
      </c>
      <c r="I108" s="76">
        <f t="shared" si="5"/>
        <v>0.04</v>
      </c>
      <c r="J108" s="42">
        <f t="shared" si="6"/>
        <v>0</v>
      </c>
      <c r="K108" s="25">
        <f>-'[1]App.2-BA1_Fix Asset Cont.CGAAP'!J47</f>
        <v>0</v>
      </c>
      <c r="L108" s="42">
        <f t="shared" si="7"/>
        <v>0</v>
      </c>
    </row>
    <row r="109" spans="1:13" ht="15">
      <c r="A109" s="23">
        <v>1860</v>
      </c>
      <c r="B109" s="32" t="s">
        <v>35</v>
      </c>
      <c r="C109" s="25">
        <f>'[1]App.2-BA1_Fix Asset Cont.CGAAP'!D48</f>
        <v>0</v>
      </c>
      <c r="D109" s="25"/>
      <c r="E109" s="42">
        <f t="shared" si="8"/>
        <v>0</v>
      </c>
      <c r="F109" s="25">
        <f>'[1]App.2-BA1_Fix Asset Cont.CGAAP'!E48</f>
        <v>0</v>
      </c>
      <c r="G109" s="42">
        <f t="shared" si="9"/>
        <v>0</v>
      </c>
      <c r="H109" s="75">
        <v>25</v>
      </c>
      <c r="I109" s="76">
        <f t="shared" si="5"/>
        <v>0.04</v>
      </c>
      <c r="J109" s="42">
        <f t="shared" si="6"/>
        <v>0</v>
      </c>
      <c r="K109" s="25">
        <f>-'[1]App.2-BA1_Fix Asset Cont.CGAAP'!J48</f>
        <v>0</v>
      </c>
      <c r="L109" s="42">
        <f t="shared" si="7"/>
        <v>0</v>
      </c>
    </row>
    <row r="110" spans="1:13" ht="15">
      <c r="A110" s="23">
        <v>1860</v>
      </c>
      <c r="B110" s="32" t="s">
        <v>35</v>
      </c>
      <c r="C110" s="25">
        <f>'[1]App.2-BA1_Fix Asset Cont.CGAAP'!D49</f>
        <v>0</v>
      </c>
      <c r="D110" s="25"/>
      <c r="E110" s="42">
        <f t="shared" si="8"/>
        <v>0</v>
      </c>
      <c r="F110" s="25">
        <f>'[1]App.2-BA1_Fix Asset Cont.CGAAP'!E49</f>
        <v>0</v>
      </c>
      <c r="G110" s="42">
        <f t="shared" si="9"/>
        <v>0</v>
      </c>
      <c r="H110" s="75">
        <v>15</v>
      </c>
      <c r="I110" s="76">
        <f t="shared" si="5"/>
        <v>6.6666666666666666E-2</v>
      </c>
      <c r="J110" s="42">
        <f t="shared" si="6"/>
        <v>0</v>
      </c>
      <c r="K110" s="25">
        <f>-'[1]App.2-BA1_Fix Asset Cont.CGAAP'!J49</f>
        <v>0</v>
      </c>
      <c r="L110" s="42">
        <f t="shared" si="7"/>
        <v>0</v>
      </c>
    </row>
    <row r="111" spans="1:13" ht="15">
      <c r="A111" s="30">
        <v>1890</v>
      </c>
      <c r="B111" s="31" t="s">
        <v>36</v>
      </c>
      <c r="C111" s="25">
        <f>'[1]App.2-BA1_Fix Asset Cont.CGAAP'!D50</f>
        <v>471230.66000000003</v>
      </c>
      <c r="D111" s="25"/>
      <c r="E111" s="42">
        <f t="shared" si="8"/>
        <v>471230.66000000003</v>
      </c>
      <c r="F111" s="25">
        <f>'[1]App.2-BA1_Fix Asset Cont.CGAAP'!E50</f>
        <v>41549</v>
      </c>
      <c r="G111" s="42">
        <f t="shared" si="9"/>
        <v>492005.16000000003</v>
      </c>
      <c r="H111" s="75"/>
      <c r="I111" s="76">
        <f t="shared" si="5"/>
        <v>0</v>
      </c>
      <c r="J111" s="42">
        <f t="shared" si="6"/>
        <v>0</v>
      </c>
      <c r="K111" s="25">
        <f>-'[1]App.2-BA1_Fix Asset Cont.CGAAP'!J50</f>
        <v>0</v>
      </c>
      <c r="L111" s="42">
        <f t="shared" si="7"/>
        <v>0</v>
      </c>
    </row>
    <row r="112" spans="1:13" ht="15">
      <c r="A112" s="30">
        <v>1905</v>
      </c>
      <c r="B112" s="31" t="s">
        <v>23</v>
      </c>
      <c r="C112" s="25">
        <f>'[1]App.2-BA1_Fix Asset Cont.CGAAP'!D51</f>
        <v>17041.330000000002</v>
      </c>
      <c r="D112" s="25">
        <v>17041.330000000009</v>
      </c>
      <c r="E112" s="42">
        <f t="shared" si="8"/>
        <v>0</v>
      </c>
      <c r="F112" s="25">
        <f>'[1]App.2-BA1_Fix Asset Cont.CGAAP'!E51</f>
        <v>0</v>
      </c>
      <c r="G112" s="42">
        <f t="shared" si="9"/>
        <v>0</v>
      </c>
      <c r="H112" s="75">
        <v>10</v>
      </c>
      <c r="I112" s="76">
        <f t="shared" si="5"/>
        <v>0.1</v>
      </c>
      <c r="J112" s="42">
        <f t="shared" si="6"/>
        <v>0</v>
      </c>
      <c r="K112" s="25">
        <f>-'[1]App.2-BA1_Fix Asset Cont.CGAAP'!J51</f>
        <v>0</v>
      </c>
      <c r="L112" s="42">
        <f t="shared" si="7"/>
        <v>0</v>
      </c>
    </row>
    <row r="113" spans="1:13" ht="15">
      <c r="A113" s="23">
        <v>1908</v>
      </c>
      <c r="B113" s="32" t="s">
        <v>37</v>
      </c>
      <c r="C113" s="25">
        <f>'[1]App.2-BA1_Fix Asset Cont.CGAAP'!D52</f>
        <v>0</v>
      </c>
      <c r="D113" s="25"/>
      <c r="E113" s="42">
        <f t="shared" si="8"/>
        <v>0</v>
      </c>
      <c r="F113" s="25">
        <f>'[1]App.2-BA1_Fix Asset Cont.CGAAP'!E52</f>
        <v>0</v>
      </c>
      <c r="G113" s="42">
        <f t="shared" si="9"/>
        <v>0</v>
      </c>
      <c r="H113" s="75">
        <v>10</v>
      </c>
      <c r="I113" s="76">
        <f t="shared" si="5"/>
        <v>0.1</v>
      </c>
      <c r="J113" s="42">
        <f t="shared" si="6"/>
        <v>0</v>
      </c>
      <c r="K113" s="25">
        <f>-'[1]App.2-BA1_Fix Asset Cont.CGAAP'!J52</f>
        <v>0</v>
      </c>
      <c r="L113" s="42">
        <f t="shared" si="7"/>
        <v>0</v>
      </c>
    </row>
    <row r="114" spans="1:13" ht="15">
      <c r="A114" s="23">
        <v>1908</v>
      </c>
      <c r="B114" s="32" t="s">
        <v>37</v>
      </c>
      <c r="C114" s="25">
        <f>'[1]App.2-BA1_Fix Asset Cont.CGAAP'!D53</f>
        <v>446096.07999999996</v>
      </c>
      <c r="D114" s="25"/>
      <c r="E114" s="42">
        <f t="shared" si="8"/>
        <v>446096.07999999996</v>
      </c>
      <c r="F114" s="25">
        <f>'[1]App.2-BA1_Fix Asset Cont.CGAAP'!E53</f>
        <v>0</v>
      </c>
      <c r="G114" s="42">
        <f t="shared" si="9"/>
        <v>446096.07999999996</v>
      </c>
      <c r="H114" s="75">
        <v>30</v>
      </c>
      <c r="I114" s="76">
        <f t="shared" si="5"/>
        <v>3.3333333333333333E-2</v>
      </c>
      <c r="J114" s="42">
        <f t="shared" si="6"/>
        <v>14869.869333333332</v>
      </c>
      <c r="K114" s="25">
        <f>-'[1]App.2-BA1_Fix Asset Cont.CGAAP'!J53</f>
        <v>14869.75</v>
      </c>
      <c r="L114" s="42">
        <f t="shared" si="7"/>
        <v>0.11933333333217888</v>
      </c>
    </row>
    <row r="115" spans="1:13" ht="15">
      <c r="A115" s="23">
        <v>1910</v>
      </c>
      <c r="B115" s="32" t="s">
        <v>25</v>
      </c>
      <c r="C115" s="25">
        <f>'[1]App.2-BA1_Fix Asset Cont.CGAAP'!D54</f>
        <v>21798.12</v>
      </c>
      <c r="D115" s="25">
        <v>21798.12</v>
      </c>
      <c r="E115" s="42">
        <f t="shared" si="8"/>
        <v>0</v>
      </c>
      <c r="F115" s="25">
        <f>'[1]App.2-BA1_Fix Asset Cont.CGAAP'!E54</f>
        <v>0</v>
      </c>
      <c r="G115" s="42">
        <f t="shared" si="9"/>
        <v>0</v>
      </c>
      <c r="H115" s="75">
        <v>5</v>
      </c>
      <c r="I115" s="76">
        <f t="shared" si="5"/>
        <v>0.2</v>
      </c>
      <c r="J115" s="42">
        <f t="shared" si="6"/>
        <v>0</v>
      </c>
      <c r="K115" s="25">
        <f>-'[1]App.2-BA1_Fix Asset Cont.CGAAP'!J54</f>
        <v>0</v>
      </c>
      <c r="L115" s="42">
        <f t="shared" si="7"/>
        <v>0</v>
      </c>
    </row>
    <row r="116" spans="1:13" ht="15">
      <c r="A116" s="23">
        <v>1915</v>
      </c>
      <c r="B116" s="32" t="s">
        <v>38</v>
      </c>
      <c r="C116" s="25">
        <f>'[1]App.2-BA1_Fix Asset Cont.CGAAP'!D55</f>
        <v>359051.75</v>
      </c>
      <c r="D116" s="25">
        <v>293192.06</v>
      </c>
      <c r="E116" s="42">
        <f t="shared" si="8"/>
        <v>65859.69</v>
      </c>
      <c r="F116" s="25">
        <f>'[1]App.2-BA1_Fix Asset Cont.CGAAP'!E55</f>
        <v>7387</v>
      </c>
      <c r="G116" s="42">
        <f t="shared" si="9"/>
        <v>69553.19</v>
      </c>
      <c r="H116" s="75">
        <v>10</v>
      </c>
      <c r="I116" s="76">
        <f t="shared" si="5"/>
        <v>0.1</v>
      </c>
      <c r="J116" s="42">
        <f t="shared" si="6"/>
        <v>6955.3190000000004</v>
      </c>
      <c r="K116" s="25">
        <f>-'[1]App.2-BA1_Fix Asset Cont.CGAAP'!J55</f>
        <v>6955.73</v>
      </c>
      <c r="L116" s="42">
        <f t="shared" si="7"/>
        <v>-0.41099999999914871</v>
      </c>
    </row>
    <row r="117" spans="1:13" ht="15">
      <c r="A117" s="23">
        <v>1915</v>
      </c>
      <c r="B117" s="32" t="s">
        <v>39</v>
      </c>
      <c r="C117" s="25">
        <f>'[1]App.2-BA1_Fix Asset Cont.CGAAP'!D56</f>
        <v>0</v>
      </c>
      <c r="D117" s="25"/>
      <c r="E117" s="42">
        <f t="shared" si="8"/>
        <v>0</v>
      </c>
      <c r="F117" s="25">
        <f>'[1]App.2-BA1_Fix Asset Cont.CGAAP'!E56</f>
        <v>0</v>
      </c>
      <c r="G117" s="42">
        <f t="shared" si="9"/>
        <v>0</v>
      </c>
      <c r="H117" s="75"/>
      <c r="I117" s="76">
        <f t="shared" si="5"/>
        <v>0</v>
      </c>
      <c r="J117" s="42">
        <f t="shared" si="6"/>
        <v>0</v>
      </c>
      <c r="K117" s="25">
        <f>-'[1]App.2-BA1_Fix Asset Cont.CGAAP'!J56</f>
        <v>0</v>
      </c>
      <c r="L117" s="42">
        <f t="shared" si="7"/>
        <v>0</v>
      </c>
    </row>
    <row r="118" spans="1:13" ht="15">
      <c r="A118" s="23">
        <v>1920</v>
      </c>
      <c r="B118" s="32" t="s">
        <v>40</v>
      </c>
      <c r="C118" s="25">
        <f>'[1]App.2-BA1_Fix Asset Cont.CGAAP'!D57</f>
        <v>540191.49000000011</v>
      </c>
      <c r="D118" s="25">
        <v>540191.49</v>
      </c>
      <c r="E118" s="42">
        <f t="shared" si="8"/>
        <v>0</v>
      </c>
      <c r="F118" s="25">
        <f>'[1]App.2-BA1_Fix Asset Cont.CGAAP'!E57</f>
        <v>0</v>
      </c>
      <c r="G118" s="42">
        <f t="shared" si="9"/>
        <v>0</v>
      </c>
      <c r="H118" s="75">
        <v>5</v>
      </c>
      <c r="I118" s="76">
        <f t="shared" si="5"/>
        <v>0.2</v>
      </c>
      <c r="J118" s="42">
        <f t="shared" si="6"/>
        <v>0</v>
      </c>
      <c r="K118" s="25">
        <f>-'[1]App.2-BA1_Fix Asset Cont.CGAAP'!J57</f>
        <v>0.47000000000116415</v>
      </c>
      <c r="L118" s="42">
        <f t="shared" si="7"/>
        <v>-0.47000000000116415</v>
      </c>
    </row>
    <row r="119" spans="1:13" ht="15">
      <c r="A119" s="33">
        <v>1920</v>
      </c>
      <c r="B119" s="24" t="s">
        <v>41</v>
      </c>
      <c r="C119" s="25">
        <f>'[1]App.2-BA1_Fix Asset Cont.CGAAP'!D58</f>
        <v>75673.850000000006</v>
      </c>
      <c r="D119" s="25">
        <v>48418.85</v>
      </c>
      <c r="E119" s="42">
        <f t="shared" si="8"/>
        <v>27255.000000000007</v>
      </c>
      <c r="F119" s="25">
        <f>'[1]App.2-BA1_Fix Asset Cont.CGAAP'!E58</f>
        <v>0</v>
      </c>
      <c r="G119" s="42">
        <f t="shared" si="9"/>
        <v>27255.000000000007</v>
      </c>
      <c r="H119" s="75">
        <v>5</v>
      </c>
      <c r="I119" s="76">
        <f t="shared" si="5"/>
        <v>0.2</v>
      </c>
      <c r="J119" s="42">
        <f t="shared" si="6"/>
        <v>5451.0000000000018</v>
      </c>
      <c r="K119" s="25">
        <f>-'[1]App.2-BA1_Fix Asset Cont.CGAAP'!J58</f>
        <v>5451</v>
      </c>
      <c r="L119" s="42">
        <f t="shared" si="7"/>
        <v>1.8189894035458565E-12</v>
      </c>
    </row>
    <row r="120" spans="1:13" ht="15">
      <c r="A120" s="33">
        <v>1920</v>
      </c>
      <c r="B120" s="24" t="s">
        <v>42</v>
      </c>
      <c r="C120" s="25">
        <f>'[1]App.2-BA1_Fix Asset Cont.CGAAP'!D59</f>
        <v>333634.62</v>
      </c>
      <c r="D120" s="25">
        <v>150868.29</v>
      </c>
      <c r="E120" s="42">
        <f t="shared" si="8"/>
        <v>182766.33</v>
      </c>
      <c r="F120" s="25">
        <f>'[1]App.2-BA1_Fix Asset Cont.CGAAP'!E59</f>
        <v>6310.53</v>
      </c>
      <c r="G120" s="42">
        <f t="shared" si="9"/>
        <v>185921.595</v>
      </c>
      <c r="H120" s="75">
        <v>5</v>
      </c>
      <c r="I120" s="76">
        <f t="shared" si="5"/>
        <v>0.2</v>
      </c>
      <c r="J120" s="42">
        <f t="shared" si="6"/>
        <v>37184.319000000003</v>
      </c>
      <c r="K120" s="25">
        <f>-'[1]App.2-BA1_Fix Asset Cont.CGAAP'!J59</f>
        <v>37183.31</v>
      </c>
      <c r="L120" s="42">
        <f t="shared" si="7"/>
        <v>1.0090000000054715</v>
      </c>
    </row>
    <row r="121" spans="1:13" ht="15">
      <c r="A121" s="23">
        <v>1930</v>
      </c>
      <c r="B121" s="32" t="s">
        <v>43</v>
      </c>
      <c r="C121" s="25">
        <f>'[1]App.2-BA1_Fix Asset Cont.CGAAP'!D60</f>
        <v>2666584.2200000002</v>
      </c>
      <c r="D121" s="25">
        <v>1113554.4000000004</v>
      </c>
      <c r="E121" s="42">
        <f t="shared" si="8"/>
        <v>1553029.8199999998</v>
      </c>
      <c r="F121" s="25">
        <f>'[1]App.2-BA1_Fix Asset Cont.CGAAP'!E60</f>
        <v>226456.08</v>
      </c>
      <c r="G121" s="42">
        <f t="shared" si="9"/>
        <v>1666257.8599999999</v>
      </c>
      <c r="H121" s="75">
        <v>8</v>
      </c>
      <c r="I121" s="76">
        <f t="shared" si="5"/>
        <v>0.125</v>
      </c>
      <c r="J121" s="42">
        <f t="shared" si="6"/>
        <v>208282.23249999998</v>
      </c>
      <c r="K121" s="25">
        <f>-'[1]App.2-BA1_Fix Asset Cont.CGAAP'!J60</f>
        <v>214009.7</v>
      </c>
      <c r="L121" s="42">
        <f t="shared" si="7"/>
        <v>-5727.4675000000279</v>
      </c>
      <c r="M121" s="205">
        <f>SUM(L121:L122)</f>
        <v>0.29849999997259147</v>
      </c>
    </row>
    <row r="122" spans="1:13" ht="15">
      <c r="A122" s="23">
        <v>1930</v>
      </c>
      <c r="B122" s="32" t="s">
        <v>43</v>
      </c>
      <c r="C122" s="25">
        <f>'[1]App.2-BA1_Fix Asset Cont.CGAAP'!D61</f>
        <v>0</v>
      </c>
      <c r="D122" s="25"/>
      <c r="E122" s="42">
        <f t="shared" si="8"/>
        <v>0</v>
      </c>
      <c r="F122" s="25">
        <f>'[1]App.2-BA1_Fix Asset Cont.CGAAP'!E61</f>
        <v>57277.66</v>
      </c>
      <c r="G122" s="42">
        <f t="shared" si="9"/>
        <v>28638.83</v>
      </c>
      <c r="H122" s="75">
        <v>5</v>
      </c>
      <c r="I122" s="76">
        <f t="shared" si="5"/>
        <v>0.2</v>
      </c>
      <c r="J122" s="42">
        <f t="shared" si="6"/>
        <v>5727.7660000000005</v>
      </c>
      <c r="K122" s="25">
        <f>-'[1]App.2-BA1_Fix Asset Cont.CGAAP'!J61</f>
        <v>0</v>
      </c>
      <c r="L122" s="42">
        <f t="shared" si="7"/>
        <v>5727.7660000000005</v>
      </c>
      <c r="M122" s="206"/>
    </row>
    <row r="123" spans="1:13" ht="15">
      <c r="A123" s="23">
        <v>1935</v>
      </c>
      <c r="B123" s="32" t="s">
        <v>44</v>
      </c>
      <c r="C123" s="25">
        <f>'[1]App.2-BA1_Fix Asset Cont.CGAAP'!D62</f>
        <v>36199.29</v>
      </c>
      <c r="D123" s="25">
        <v>36199.29</v>
      </c>
      <c r="E123" s="42">
        <f t="shared" si="8"/>
        <v>0</v>
      </c>
      <c r="F123" s="25">
        <f>'[1]App.2-BA1_Fix Asset Cont.CGAAP'!E62</f>
        <v>0</v>
      </c>
      <c r="G123" s="42">
        <f t="shared" si="9"/>
        <v>0</v>
      </c>
      <c r="H123" s="75">
        <v>10</v>
      </c>
      <c r="I123" s="76">
        <f t="shared" si="5"/>
        <v>0.1</v>
      </c>
      <c r="J123" s="42">
        <f t="shared" si="6"/>
        <v>0</v>
      </c>
      <c r="K123" s="25">
        <f>-'[1]App.2-BA1_Fix Asset Cont.CGAAP'!J62</f>
        <v>0</v>
      </c>
      <c r="L123" s="42">
        <f t="shared" si="7"/>
        <v>0</v>
      </c>
    </row>
    <row r="124" spans="1:13" ht="15">
      <c r="A124" s="23">
        <v>1940</v>
      </c>
      <c r="B124" s="32" t="s">
        <v>45</v>
      </c>
      <c r="C124" s="25">
        <f>'[1]App.2-BA1_Fix Asset Cont.CGAAP'!D63</f>
        <v>741452.22</v>
      </c>
      <c r="D124" s="25">
        <v>472894.54999999993</v>
      </c>
      <c r="E124" s="42">
        <f t="shared" si="8"/>
        <v>268557.67000000004</v>
      </c>
      <c r="F124" s="25">
        <f>'[1]App.2-BA1_Fix Asset Cont.CGAAP'!E63</f>
        <v>15133.51</v>
      </c>
      <c r="G124" s="42">
        <f t="shared" si="9"/>
        <v>276124.42500000005</v>
      </c>
      <c r="H124" s="75">
        <v>10</v>
      </c>
      <c r="I124" s="76">
        <f t="shared" si="5"/>
        <v>0.1</v>
      </c>
      <c r="J124" s="42">
        <f t="shared" si="6"/>
        <v>27612.442500000005</v>
      </c>
      <c r="K124" s="25">
        <f>-'[1]App.2-BA1_Fix Asset Cont.CGAAP'!J63</f>
        <v>27611.13</v>
      </c>
      <c r="L124" s="42">
        <f t="shared" si="7"/>
        <v>1.312500000003638</v>
      </c>
    </row>
    <row r="125" spans="1:13" ht="15">
      <c r="A125" s="23">
        <v>1945</v>
      </c>
      <c r="B125" s="32" t="s">
        <v>46</v>
      </c>
      <c r="C125" s="25">
        <f>'[1]App.2-BA1_Fix Asset Cont.CGAAP'!D64</f>
        <v>39169.78</v>
      </c>
      <c r="D125" s="25">
        <v>-1635.0600000000013</v>
      </c>
      <c r="E125" s="42">
        <f t="shared" si="8"/>
        <v>40804.839999999997</v>
      </c>
      <c r="F125" s="25">
        <f>'[1]App.2-BA1_Fix Asset Cont.CGAAP'!E64</f>
        <v>0</v>
      </c>
      <c r="G125" s="42">
        <f t="shared" si="9"/>
        <v>40804.839999999997</v>
      </c>
      <c r="H125" s="75">
        <v>8</v>
      </c>
      <c r="I125" s="76">
        <f t="shared" si="5"/>
        <v>0.125</v>
      </c>
      <c r="J125" s="42">
        <f t="shared" si="6"/>
        <v>5100.6049999999996</v>
      </c>
      <c r="K125" s="25">
        <f>-'[1]App.2-BA1_Fix Asset Cont.CGAAP'!J64</f>
        <v>5101.24</v>
      </c>
      <c r="L125" s="42">
        <f t="shared" si="7"/>
        <v>-0.63500000000021828</v>
      </c>
    </row>
    <row r="126" spans="1:13" ht="15">
      <c r="A126" s="23">
        <v>1950</v>
      </c>
      <c r="B126" s="32" t="s">
        <v>47</v>
      </c>
      <c r="C126" s="25">
        <f>'[1]App.2-BA1_Fix Asset Cont.CGAAP'!D65</f>
        <v>0</v>
      </c>
      <c r="D126" s="25"/>
      <c r="E126" s="42">
        <f t="shared" si="8"/>
        <v>0</v>
      </c>
      <c r="F126" s="25">
        <f>'[1]App.2-BA1_Fix Asset Cont.CGAAP'!E65</f>
        <v>0</v>
      </c>
      <c r="G126" s="42">
        <f t="shared" si="9"/>
        <v>0</v>
      </c>
      <c r="H126" s="75"/>
      <c r="I126" s="76">
        <f t="shared" si="5"/>
        <v>0</v>
      </c>
      <c r="J126" s="42">
        <f t="shared" si="6"/>
        <v>0</v>
      </c>
      <c r="K126" s="25">
        <f>-'[1]App.2-BA1_Fix Asset Cont.CGAAP'!J65</f>
        <v>0</v>
      </c>
      <c r="L126" s="42">
        <f t="shared" si="7"/>
        <v>0</v>
      </c>
    </row>
    <row r="127" spans="1:13" ht="15">
      <c r="A127" s="23">
        <v>1955</v>
      </c>
      <c r="B127" s="32" t="s">
        <v>48</v>
      </c>
      <c r="C127" s="25">
        <f>'[1]App.2-BA1_Fix Asset Cont.CGAAP'!D66</f>
        <v>106527.86</v>
      </c>
      <c r="D127" s="25">
        <v>55081.31</v>
      </c>
      <c r="E127" s="42">
        <f t="shared" si="8"/>
        <v>51446.55</v>
      </c>
      <c r="F127" s="25">
        <f>'[1]App.2-BA1_Fix Asset Cont.CGAAP'!E66</f>
        <v>0</v>
      </c>
      <c r="G127" s="42">
        <f t="shared" si="9"/>
        <v>51446.55</v>
      </c>
      <c r="H127" s="75">
        <v>10</v>
      </c>
      <c r="I127" s="76">
        <f t="shared" si="5"/>
        <v>0.1</v>
      </c>
      <c r="J127" s="42">
        <f t="shared" si="6"/>
        <v>5144.6550000000007</v>
      </c>
      <c r="K127" s="25">
        <f>-'[1]App.2-BA1_Fix Asset Cont.CGAAP'!J66</f>
        <v>5144.21</v>
      </c>
      <c r="L127" s="42">
        <f t="shared" si="7"/>
        <v>0.44500000000061846</v>
      </c>
    </row>
    <row r="128" spans="1:13" ht="15">
      <c r="A128" s="35">
        <v>1955</v>
      </c>
      <c r="B128" s="36" t="s">
        <v>49</v>
      </c>
      <c r="C128" s="25">
        <f>'[1]App.2-BA1_Fix Asset Cont.CGAAP'!D67</f>
        <v>0</v>
      </c>
      <c r="D128" s="25"/>
      <c r="E128" s="42">
        <f t="shared" si="8"/>
        <v>0</v>
      </c>
      <c r="F128" s="25">
        <f>'[1]App.2-BA1_Fix Asset Cont.CGAAP'!E67</f>
        <v>0</v>
      </c>
      <c r="G128" s="42">
        <f t="shared" si="9"/>
        <v>0</v>
      </c>
      <c r="H128" s="75"/>
      <c r="I128" s="76">
        <f t="shared" si="5"/>
        <v>0</v>
      </c>
      <c r="J128" s="42">
        <f t="shared" si="6"/>
        <v>0</v>
      </c>
      <c r="K128" s="25">
        <f>-'[1]App.2-BA1_Fix Asset Cont.CGAAP'!J67</f>
        <v>0</v>
      </c>
      <c r="L128" s="42">
        <f t="shared" si="7"/>
        <v>0</v>
      </c>
    </row>
    <row r="129" spans="1:12" ht="15">
      <c r="A129" s="33">
        <v>1960</v>
      </c>
      <c r="B129" s="24" t="s">
        <v>50</v>
      </c>
      <c r="C129" s="25">
        <f>'[1]App.2-BA1_Fix Asset Cont.CGAAP'!D68</f>
        <v>7842.42</v>
      </c>
      <c r="D129" s="25"/>
      <c r="E129" s="42">
        <f t="shared" si="8"/>
        <v>7842.42</v>
      </c>
      <c r="F129" s="25">
        <f>'[1]App.2-BA1_Fix Asset Cont.CGAAP'!E68</f>
        <v>0</v>
      </c>
      <c r="G129" s="42">
        <f t="shared" si="9"/>
        <v>7842.42</v>
      </c>
      <c r="H129" s="75">
        <v>10</v>
      </c>
      <c r="I129" s="76">
        <f t="shared" si="5"/>
        <v>0.1</v>
      </c>
      <c r="J129" s="42">
        <f t="shared" si="6"/>
        <v>784.24199999999996</v>
      </c>
      <c r="K129" s="25">
        <f>-'[1]App.2-BA1_Fix Asset Cont.CGAAP'!J68</f>
        <v>784.74</v>
      </c>
      <c r="L129" s="42">
        <f t="shared" si="7"/>
        <v>-0.49800000000004729</v>
      </c>
    </row>
    <row r="130" spans="1:12" ht="15">
      <c r="A130" s="33">
        <v>1970</v>
      </c>
      <c r="B130" s="32" t="s">
        <v>51</v>
      </c>
      <c r="C130" s="25">
        <f>'[1]App.2-BA1_Fix Asset Cont.CGAAP'!D69</f>
        <v>245119.26</v>
      </c>
      <c r="D130" s="25"/>
      <c r="E130" s="42">
        <f t="shared" si="8"/>
        <v>245119.26</v>
      </c>
      <c r="F130" s="25">
        <f>'[1]App.2-BA1_Fix Asset Cont.CGAAP'!E69</f>
        <v>0</v>
      </c>
      <c r="G130" s="42">
        <f t="shared" si="9"/>
        <v>245119.26</v>
      </c>
      <c r="H130" s="75">
        <v>10</v>
      </c>
      <c r="I130" s="76">
        <f t="shared" si="5"/>
        <v>0.1</v>
      </c>
      <c r="J130" s="42">
        <f t="shared" si="6"/>
        <v>24511.925999999999</v>
      </c>
      <c r="K130" s="25">
        <f>-'[1]App.2-BA1_Fix Asset Cont.CGAAP'!J69</f>
        <v>24511.84</v>
      </c>
      <c r="L130" s="42">
        <f t="shared" si="7"/>
        <v>8.5999999999330612E-2</v>
      </c>
    </row>
    <row r="131" spans="1:12" ht="15">
      <c r="A131" s="23">
        <v>1975</v>
      </c>
      <c r="B131" s="32" t="s">
        <v>52</v>
      </c>
      <c r="C131" s="25">
        <f>'[1]App.2-BA1_Fix Asset Cont.CGAAP'!D70</f>
        <v>0</v>
      </c>
      <c r="D131" s="25"/>
      <c r="E131" s="42">
        <f t="shared" si="8"/>
        <v>0</v>
      </c>
      <c r="F131" s="25">
        <f>'[1]App.2-BA1_Fix Asset Cont.CGAAP'!E70</f>
        <v>0</v>
      </c>
      <c r="G131" s="42">
        <f t="shared" si="9"/>
        <v>0</v>
      </c>
      <c r="H131" s="75"/>
      <c r="I131" s="76">
        <f t="shared" si="5"/>
        <v>0</v>
      </c>
      <c r="J131" s="42">
        <f t="shared" si="6"/>
        <v>0</v>
      </c>
      <c r="K131" s="25">
        <f>-'[1]App.2-BA1_Fix Asset Cont.CGAAP'!J70</f>
        <v>0</v>
      </c>
      <c r="L131" s="42">
        <f t="shared" si="7"/>
        <v>0</v>
      </c>
    </row>
    <row r="132" spans="1:12" ht="15">
      <c r="A132" s="23">
        <v>1980</v>
      </c>
      <c r="B132" s="32" t="s">
        <v>53</v>
      </c>
      <c r="C132" s="25">
        <f>'[1]App.2-BA1_Fix Asset Cont.CGAAP'!D71</f>
        <v>285661.78000000003</v>
      </c>
      <c r="D132" s="25"/>
      <c r="E132" s="42">
        <f t="shared" si="8"/>
        <v>285661.78000000003</v>
      </c>
      <c r="F132" s="25">
        <f>'[1]App.2-BA1_Fix Asset Cont.CGAAP'!E71</f>
        <v>30420.29</v>
      </c>
      <c r="G132" s="42">
        <f t="shared" si="9"/>
        <v>300871.92500000005</v>
      </c>
      <c r="H132" s="75">
        <v>10</v>
      </c>
      <c r="I132" s="76">
        <f t="shared" si="5"/>
        <v>0.1</v>
      </c>
      <c r="J132" s="42">
        <f t="shared" si="6"/>
        <v>30087.192500000005</v>
      </c>
      <c r="K132" s="25">
        <f>-'[1]App.2-BA1_Fix Asset Cont.CGAAP'!J71</f>
        <v>30087.35</v>
      </c>
      <c r="L132" s="42">
        <f t="shared" si="7"/>
        <v>-0.1574999999938882</v>
      </c>
    </row>
    <row r="133" spans="1:12" ht="15">
      <c r="A133" s="23">
        <v>1985</v>
      </c>
      <c r="B133" s="32" t="s">
        <v>54</v>
      </c>
      <c r="C133" s="25">
        <f>'[1]App.2-BA1_Fix Asset Cont.CGAAP'!D72</f>
        <v>0</v>
      </c>
      <c r="D133" s="25"/>
      <c r="E133" s="42">
        <f t="shared" si="8"/>
        <v>0</v>
      </c>
      <c r="F133" s="25">
        <f>'[1]App.2-BA1_Fix Asset Cont.CGAAP'!E72</f>
        <v>0</v>
      </c>
      <c r="G133" s="42">
        <f t="shared" si="9"/>
        <v>0</v>
      </c>
      <c r="H133" s="75"/>
      <c r="I133" s="76">
        <f t="shared" si="5"/>
        <v>0</v>
      </c>
      <c r="J133" s="42">
        <f t="shared" si="6"/>
        <v>0</v>
      </c>
      <c r="K133" s="25">
        <f>-'[1]App.2-BA1_Fix Asset Cont.CGAAP'!J72</f>
        <v>0</v>
      </c>
      <c r="L133" s="42">
        <f t="shared" si="7"/>
        <v>0</v>
      </c>
    </row>
    <row r="134" spans="1:12" ht="15">
      <c r="A134" s="23">
        <v>1990</v>
      </c>
      <c r="B134" s="37" t="s">
        <v>55</v>
      </c>
      <c r="C134" s="25">
        <f>'[1]App.2-BA1_Fix Asset Cont.CGAAP'!D73</f>
        <v>0</v>
      </c>
      <c r="D134" s="25"/>
      <c r="E134" s="42">
        <f t="shared" si="8"/>
        <v>0</v>
      </c>
      <c r="F134" s="25">
        <f>'[1]App.2-BA1_Fix Asset Cont.CGAAP'!E73</f>
        <v>0</v>
      </c>
      <c r="G134" s="42">
        <f t="shared" si="9"/>
        <v>0</v>
      </c>
      <c r="H134" s="75"/>
      <c r="I134" s="76">
        <f t="shared" si="5"/>
        <v>0</v>
      </c>
      <c r="J134" s="42">
        <f t="shared" si="6"/>
        <v>0</v>
      </c>
      <c r="K134" s="25">
        <f>-'[1]App.2-BA1_Fix Asset Cont.CGAAP'!J73</f>
        <v>0</v>
      </c>
      <c r="L134" s="42">
        <f t="shared" si="7"/>
        <v>0</v>
      </c>
    </row>
    <row r="135" spans="1:12" ht="15">
      <c r="A135" s="23">
        <v>1995</v>
      </c>
      <c r="B135" s="32" t="s">
        <v>56</v>
      </c>
      <c r="C135" s="25">
        <f>'[1]App.2-BA1_Fix Asset Cont.CGAAP'!D74</f>
        <v>-3824531.75</v>
      </c>
      <c r="D135" s="25"/>
      <c r="E135" s="42">
        <f t="shared" si="8"/>
        <v>-3824531.75</v>
      </c>
      <c r="F135" s="25">
        <f>'[1]App.2-BA1_Fix Asset Cont.CGAAP'!E74</f>
        <v>-474049.44</v>
      </c>
      <c r="G135" s="42">
        <f t="shared" si="9"/>
        <v>-4061556.47</v>
      </c>
      <c r="H135" s="75">
        <v>25</v>
      </c>
      <c r="I135" s="76">
        <f t="shared" si="5"/>
        <v>0.04</v>
      </c>
      <c r="J135" s="42">
        <f t="shared" si="6"/>
        <v>-162462.25880000001</v>
      </c>
      <c r="K135" s="25">
        <f>-'[1]App.2-BA1_Fix Asset Cont.CGAAP'!J74</f>
        <v>-162462.34</v>
      </c>
      <c r="L135" s="42">
        <f t="shared" si="7"/>
        <v>8.1199999985983595E-2</v>
      </c>
    </row>
    <row r="136" spans="1:12" ht="15">
      <c r="A136" s="38">
        <v>2075</v>
      </c>
      <c r="B136" s="39" t="s">
        <v>175</v>
      </c>
      <c r="C136" s="25">
        <f>'[1]App.2-BA1_Fix Asset Cont.CGAAP'!D75</f>
        <v>0</v>
      </c>
      <c r="D136" s="25"/>
      <c r="E136" s="42">
        <f t="shared" si="8"/>
        <v>0</v>
      </c>
      <c r="F136" s="25">
        <f>'[1]App.2-BA1_Fix Asset Cont.CGAAP'!E75</f>
        <v>44950.8</v>
      </c>
      <c r="G136" s="42">
        <f t="shared" si="9"/>
        <v>22475.4</v>
      </c>
      <c r="H136" s="75"/>
      <c r="I136" s="76">
        <f t="shared" si="5"/>
        <v>0</v>
      </c>
      <c r="J136" s="42">
        <f t="shared" si="6"/>
        <v>0</v>
      </c>
      <c r="K136" s="25">
        <f>-'[1]App.2-BA1_Fix Asset Cont.CGAAP'!J75</f>
        <v>0</v>
      </c>
      <c r="L136" s="42">
        <f t="shared" si="7"/>
        <v>0</v>
      </c>
    </row>
    <row r="137" spans="1:12" ht="15">
      <c r="A137" s="38"/>
      <c r="B137" s="39"/>
      <c r="C137" s="25">
        <f>'[1]App.2-BA1_Fix Asset Cont.CGAAP'!D76</f>
        <v>0</v>
      </c>
      <c r="D137" s="25"/>
      <c r="E137" s="42">
        <f t="shared" si="8"/>
        <v>0</v>
      </c>
      <c r="F137" s="25">
        <f>'[1]App.2-BA1_Fix Asset Cont.CGAAP'!E76</f>
        <v>0</v>
      </c>
      <c r="G137" s="42">
        <f t="shared" si="9"/>
        <v>0</v>
      </c>
      <c r="H137" s="75"/>
      <c r="I137" s="76">
        <f t="shared" si="5"/>
        <v>0</v>
      </c>
      <c r="J137" s="42">
        <f t="shared" si="6"/>
        <v>0</v>
      </c>
      <c r="K137" s="25">
        <f>-'[1]App.2-BA1_Fix Asset Cont.CGAAP'!J76</f>
        <v>0</v>
      </c>
      <c r="L137" s="42">
        <f t="shared" si="7"/>
        <v>0</v>
      </c>
    </row>
    <row r="138" spans="1:12" ht="15.75" thickBot="1">
      <c r="A138" s="38"/>
      <c r="B138" s="39"/>
      <c r="C138" s="25">
        <f>'[1]App.2-BA1_Fix Asset Cont.CGAAP'!D77</f>
        <v>0</v>
      </c>
      <c r="D138" s="25"/>
      <c r="E138" s="42">
        <f t="shared" si="8"/>
        <v>0</v>
      </c>
      <c r="F138" s="25">
        <f>'[1]App.2-BA1_Fix Asset Cont.CGAAP'!E77</f>
        <v>0</v>
      </c>
      <c r="G138" s="42">
        <f t="shared" si="9"/>
        <v>0</v>
      </c>
      <c r="H138" s="204"/>
      <c r="I138" s="76">
        <f t="shared" si="5"/>
        <v>0</v>
      </c>
      <c r="J138" s="42">
        <f t="shared" si="6"/>
        <v>0</v>
      </c>
      <c r="K138" s="25">
        <f>-'[1]App.2-BA1_Fix Asset Cont.CGAAP'!J77</f>
        <v>0</v>
      </c>
      <c r="L138" s="42">
        <f t="shared" si="7"/>
        <v>0</v>
      </c>
    </row>
    <row r="139" spans="1:12" ht="14.25" thickTop="1" thickBot="1">
      <c r="A139" s="87"/>
      <c r="B139" s="88" t="s">
        <v>73</v>
      </c>
      <c r="C139" s="42">
        <f>SUM(C77:C138)</f>
        <v>73366238.090000004</v>
      </c>
      <c r="D139" s="42">
        <f>SUM(D77:D138)</f>
        <v>9601181.9498437718</v>
      </c>
      <c r="E139" s="42">
        <f>SUM(E77:E138)</f>
        <v>63765056.140156224</v>
      </c>
      <c r="F139" s="42">
        <f>SUM(F77:F138)</f>
        <v>3631704.6799999997</v>
      </c>
      <c r="G139" s="42">
        <f>SUM(G77:G138)</f>
        <v>65580908.480156235</v>
      </c>
      <c r="H139" s="121"/>
      <c r="I139" s="89"/>
      <c r="J139" s="42">
        <f>SUM(J77:J138)</f>
        <v>2785907.2564729154</v>
      </c>
      <c r="K139" s="42">
        <f>SUM(K77:K138)</f>
        <v>2785907.5600000005</v>
      </c>
      <c r="L139" s="42">
        <f>SUM(L77:L138)</f>
        <v>-0.30352708417785834</v>
      </c>
    </row>
    <row r="145" spans="1:12" ht="18">
      <c r="A145" s="240" t="s">
        <v>337</v>
      </c>
      <c r="B145" s="240"/>
      <c r="C145" s="240"/>
      <c r="D145" s="240"/>
      <c r="E145" s="240"/>
      <c r="F145" s="240"/>
      <c r="G145" s="240"/>
      <c r="H145" s="240"/>
      <c r="I145" s="240"/>
      <c r="J145" s="240"/>
      <c r="K145" s="240"/>
      <c r="L145" s="240"/>
    </row>
    <row r="146" spans="1:12" ht="18">
      <c r="A146" s="240" t="s">
        <v>78</v>
      </c>
      <c r="B146" s="240"/>
      <c r="C146" s="240"/>
      <c r="D146" s="240"/>
      <c r="E146" s="240"/>
      <c r="F146" s="240"/>
      <c r="G146" s="240"/>
      <c r="H146" s="240"/>
      <c r="I146" s="240"/>
      <c r="J146" s="240"/>
      <c r="K146" s="240"/>
      <c r="L146" s="240"/>
    </row>
    <row r="147" spans="1:12">
      <c r="A147" s="224"/>
      <c r="B147" s="224"/>
      <c r="C147" s="224"/>
      <c r="D147" s="224"/>
      <c r="E147" s="224"/>
      <c r="F147" s="224"/>
      <c r="G147" s="224"/>
      <c r="H147" s="224"/>
      <c r="I147" s="224"/>
      <c r="J147" s="224"/>
      <c r="K147" s="224"/>
      <c r="L147" s="224"/>
    </row>
    <row r="148" spans="1:12" ht="18">
      <c r="A148" s="150"/>
      <c r="B148" s="150"/>
      <c r="C148" s="61" t="s">
        <v>80</v>
      </c>
      <c r="D148" s="106">
        <v>2011</v>
      </c>
      <c r="E148" s="117" t="s">
        <v>135</v>
      </c>
      <c r="H148" s="150"/>
      <c r="I148" s="150"/>
      <c r="J148" s="150"/>
    </row>
    <row r="149" spans="1:12" ht="13.5" thickBot="1"/>
    <row r="150" spans="1:12" ht="63.75">
      <c r="A150" s="225" t="s">
        <v>82</v>
      </c>
      <c r="B150" s="227" t="s">
        <v>13</v>
      </c>
      <c r="C150" s="62" t="s">
        <v>345</v>
      </c>
      <c r="D150" s="62" t="s">
        <v>137</v>
      </c>
      <c r="E150" s="62" t="s">
        <v>138</v>
      </c>
      <c r="F150" s="62" t="s">
        <v>15</v>
      </c>
      <c r="G150" s="62" t="s">
        <v>139</v>
      </c>
      <c r="H150" s="62" t="s">
        <v>140</v>
      </c>
      <c r="I150" s="62" t="s">
        <v>141</v>
      </c>
      <c r="J150" s="64" t="s">
        <v>339</v>
      </c>
      <c r="K150" s="229" t="s">
        <v>346</v>
      </c>
      <c r="L150" s="64" t="s">
        <v>91</v>
      </c>
    </row>
    <row r="151" spans="1:12" ht="14.25">
      <c r="A151" s="309"/>
      <c r="B151" s="310"/>
      <c r="C151" s="118" t="s">
        <v>95</v>
      </c>
      <c r="D151" s="118" t="s">
        <v>144</v>
      </c>
      <c r="E151" s="118" t="s">
        <v>145</v>
      </c>
      <c r="F151" s="118" t="s">
        <v>96</v>
      </c>
      <c r="G151" s="119" t="s">
        <v>146</v>
      </c>
      <c r="H151" s="118" t="s">
        <v>98</v>
      </c>
      <c r="I151" s="118" t="s">
        <v>99</v>
      </c>
      <c r="J151" s="201" t="s">
        <v>147</v>
      </c>
      <c r="K151" s="311"/>
      <c r="L151" s="201" t="s">
        <v>128</v>
      </c>
    </row>
    <row r="152" spans="1:12" ht="25.5">
      <c r="A152" s="23">
        <v>1611</v>
      </c>
      <c r="B152" s="24" t="s">
        <v>19</v>
      </c>
      <c r="C152" s="25">
        <f>'[1]App.2-BA1_Fix Asset Cont.CGAAP'!D109</f>
        <v>517203.83</v>
      </c>
      <c r="D152" s="25">
        <v>417671.13000000006</v>
      </c>
      <c r="E152" s="42">
        <f>C152-D152</f>
        <v>99532.699999999953</v>
      </c>
      <c r="F152" s="25">
        <f>'[1]App.2-BA1_Fix Asset Cont.CGAAP'!E109</f>
        <v>36588.44</v>
      </c>
      <c r="G152" s="42">
        <f>E152+0.5*F152</f>
        <v>117826.91999999995</v>
      </c>
      <c r="H152" s="72">
        <v>5</v>
      </c>
      <c r="I152" s="202">
        <f t="shared" ref="I152:I213" si="10">IF(H152=0,0,1/H152)</f>
        <v>0.2</v>
      </c>
      <c r="J152" s="42">
        <f t="shared" ref="J152:J213" si="11">IF(H152=0,0,G152/H152)</f>
        <v>23565.383999999991</v>
      </c>
      <c r="K152" s="25">
        <f>-'[1]App.2-BA1_Fix Asset Cont.CGAAP'!J109</f>
        <v>23565.37</v>
      </c>
      <c r="L152" s="42">
        <f t="shared" ref="L152:L213" si="12">IF(ISERROR(+J152-K152), 0, +J152-K152)</f>
        <v>1.3999999991938239E-2</v>
      </c>
    </row>
    <row r="153" spans="1:12" ht="15">
      <c r="A153" s="23">
        <v>1612</v>
      </c>
      <c r="B153" s="24" t="s">
        <v>21</v>
      </c>
      <c r="C153" s="25">
        <f>'[1]App.2-BA1_Fix Asset Cont.CGAAP'!D110</f>
        <v>0</v>
      </c>
      <c r="D153" s="25"/>
      <c r="E153" s="42">
        <f t="shared" ref="E153:E213" si="13">C153-D153</f>
        <v>0</v>
      </c>
      <c r="F153" s="25">
        <f>'[1]App.2-BA1_Fix Asset Cont.CGAAP'!E110</f>
        <v>0</v>
      </c>
      <c r="G153" s="42">
        <f t="shared" ref="G153:G213" si="14">E153+0.5*F153</f>
        <v>0</v>
      </c>
      <c r="H153" s="75"/>
      <c r="I153" s="76">
        <f t="shared" si="10"/>
        <v>0</v>
      </c>
      <c r="J153" s="42">
        <f t="shared" si="11"/>
        <v>0</v>
      </c>
      <c r="K153" s="25">
        <f>-'[1]App.2-BA1_Fix Asset Cont.CGAAP'!J110</f>
        <v>0</v>
      </c>
      <c r="L153" s="42">
        <f t="shared" si="12"/>
        <v>0</v>
      </c>
    </row>
    <row r="154" spans="1:12" ht="15">
      <c r="A154" s="30">
        <v>1805</v>
      </c>
      <c r="B154" s="31" t="s">
        <v>193</v>
      </c>
      <c r="C154" s="25">
        <f>'[1]App.2-BA1_Fix Asset Cont.CGAAP'!D111</f>
        <v>1217818.6800000002</v>
      </c>
      <c r="D154" s="25"/>
      <c r="E154" s="42">
        <f t="shared" si="13"/>
        <v>1217818.6800000002</v>
      </c>
      <c r="F154" s="25">
        <f>'[1]App.2-BA1_Fix Asset Cont.CGAAP'!E111</f>
        <v>30602.47</v>
      </c>
      <c r="G154" s="42">
        <f t="shared" si="14"/>
        <v>1233119.9150000003</v>
      </c>
      <c r="H154" s="75"/>
      <c r="I154" s="76">
        <f t="shared" si="10"/>
        <v>0</v>
      </c>
      <c r="J154" s="42">
        <f t="shared" si="11"/>
        <v>0</v>
      </c>
      <c r="K154" s="25">
        <f>-'[1]App.2-BA1_Fix Asset Cont.CGAAP'!J111</f>
        <v>0</v>
      </c>
      <c r="L154" s="42">
        <f t="shared" si="12"/>
        <v>0</v>
      </c>
    </row>
    <row r="155" spans="1:12" ht="15">
      <c r="A155" s="23">
        <v>1808</v>
      </c>
      <c r="B155" s="32" t="s">
        <v>24</v>
      </c>
      <c r="C155" s="25">
        <f>'[1]App.2-BA1_Fix Asset Cont.CGAAP'!D112</f>
        <v>1598122.15</v>
      </c>
      <c r="D155" s="25"/>
      <c r="E155" s="42">
        <f t="shared" si="13"/>
        <v>1598122.15</v>
      </c>
      <c r="F155" s="25">
        <f>'[1]App.2-BA1_Fix Asset Cont.CGAAP'!E112</f>
        <v>0</v>
      </c>
      <c r="G155" s="42">
        <f t="shared" si="14"/>
        <v>1598122.15</v>
      </c>
      <c r="H155" s="75">
        <v>53.171701018414765</v>
      </c>
      <c r="I155" s="76">
        <f t="shared" si="10"/>
        <v>1.8806996594930705E-2</v>
      </c>
      <c r="J155" s="42">
        <f t="shared" si="11"/>
        <v>30055.877833333336</v>
      </c>
      <c r="K155" s="25">
        <f>-'[1]App.2-BA1_Fix Asset Cont.CGAAP'!J112</f>
        <v>30055.88</v>
      </c>
      <c r="L155" s="42">
        <f t="shared" si="12"/>
        <v>-2.1666666652890854E-3</v>
      </c>
    </row>
    <row r="156" spans="1:12" ht="15">
      <c r="A156" s="23">
        <v>1808</v>
      </c>
      <c r="B156" s="32" t="s">
        <v>24</v>
      </c>
      <c r="C156" s="25">
        <f>'[1]App.2-BA1_Fix Asset Cont.CGAAP'!D113</f>
        <v>98383.75</v>
      </c>
      <c r="D156" s="25">
        <v>17303.490000000002</v>
      </c>
      <c r="E156" s="42">
        <f t="shared" si="13"/>
        <v>81080.259999999995</v>
      </c>
      <c r="F156" s="25">
        <f>'[1]App.2-BA1_Fix Asset Cont.CGAAP'!E113</f>
        <v>0</v>
      </c>
      <c r="G156" s="42">
        <f t="shared" si="14"/>
        <v>81080.259999999995</v>
      </c>
      <c r="H156" s="75">
        <v>30</v>
      </c>
      <c r="I156" s="76">
        <f t="shared" si="10"/>
        <v>3.3333333333333333E-2</v>
      </c>
      <c r="J156" s="42">
        <f t="shared" si="11"/>
        <v>2702.6753333333331</v>
      </c>
      <c r="K156" s="25">
        <f>-'[1]App.2-BA1_Fix Asset Cont.CGAAP'!J113</f>
        <v>2702.68</v>
      </c>
      <c r="L156" s="42">
        <f t="shared" si="12"/>
        <v>-4.6666666667078971E-3</v>
      </c>
    </row>
    <row r="157" spans="1:12" ht="15">
      <c r="A157" s="23">
        <v>1810</v>
      </c>
      <c r="B157" s="32" t="s">
        <v>25</v>
      </c>
      <c r="C157" s="25">
        <f>'[1]App.2-BA1_Fix Asset Cont.CGAAP'!D114</f>
        <v>0</v>
      </c>
      <c r="D157" s="25"/>
      <c r="E157" s="42">
        <f t="shared" si="13"/>
        <v>0</v>
      </c>
      <c r="F157" s="25">
        <f>'[1]App.2-BA1_Fix Asset Cont.CGAAP'!E114</f>
        <v>0</v>
      </c>
      <c r="G157" s="42">
        <f t="shared" si="14"/>
        <v>0</v>
      </c>
      <c r="H157" s="75"/>
      <c r="I157" s="76">
        <f t="shared" si="10"/>
        <v>0</v>
      </c>
      <c r="J157" s="42">
        <f t="shared" si="11"/>
        <v>0</v>
      </c>
      <c r="K157" s="25">
        <f>-'[1]App.2-BA1_Fix Asset Cont.CGAAP'!J114</f>
        <v>0</v>
      </c>
      <c r="L157" s="42">
        <f t="shared" si="12"/>
        <v>0</v>
      </c>
    </row>
    <row r="158" spans="1:12" ht="15">
      <c r="A158" s="23">
        <v>1815</v>
      </c>
      <c r="B158" s="32" t="s">
        <v>26</v>
      </c>
      <c r="C158" s="25">
        <f>'[1]App.2-BA1_Fix Asset Cont.CGAAP'!D115</f>
        <v>957.48</v>
      </c>
      <c r="D158" s="25"/>
      <c r="E158" s="42">
        <f t="shared" si="13"/>
        <v>957.48</v>
      </c>
      <c r="F158" s="25">
        <f>'[1]App.2-BA1_Fix Asset Cont.CGAAP'!E115</f>
        <v>282127.57</v>
      </c>
      <c r="G158" s="42">
        <f t="shared" si="14"/>
        <v>142021.26500000001</v>
      </c>
      <c r="H158" s="75"/>
      <c r="I158" s="76">
        <f t="shared" si="10"/>
        <v>0</v>
      </c>
      <c r="J158" s="42">
        <f t="shared" si="11"/>
        <v>0</v>
      </c>
      <c r="K158" s="25">
        <f>-'[1]App.2-BA1_Fix Asset Cont.CGAAP'!J115</f>
        <v>0</v>
      </c>
      <c r="L158" s="42">
        <f t="shared" si="12"/>
        <v>0</v>
      </c>
    </row>
    <row r="159" spans="1:12" ht="15">
      <c r="A159" s="23">
        <v>1815</v>
      </c>
      <c r="B159" s="32" t="s">
        <v>26</v>
      </c>
      <c r="C159" s="25">
        <f>'[1]App.2-BA1_Fix Asset Cont.CGAAP'!D116</f>
        <v>0</v>
      </c>
      <c r="D159" s="25"/>
      <c r="E159" s="42">
        <f t="shared" si="13"/>
        <v>0</v>
      </c>
      <c r="F159" s="25">
        <f>'[1]App.2-BA1_Fix Asset Cont.CGAAP'!E116</f>
        <v>0</v>
      </c>
      <c r="G159" s="42">
        <f t="shared" si="14"/>
        <v>0</v>
      </c>
      <c r="H159" s="75"/>
      <c r="I159" s="76">
        <f t="shared" si="10"/>
        <v>0</v>
      </c>
      <c r="J159" s="42">
        <f t="shared" si="11"/>
        <v>0</v>
      </c>
      <c r="K159" s="25">
        <f>-'[1]App.2-BA1_Fix Asset Cont.CGAAP'!J116</f>
        <v>0</v>
      </c>
      <c r="L159" s="42">
        <f t="shared" si="12"/>
        <v>0</v>
      </c>
    </row>
    <row r="160" spans="1:12" ht="15">
      <c r="A160" s="23">
        <v>1815</v>
      </c>
      <c r="B160" s="32" t="s">
        <v>26</v>
      </c>
      <c r="C160" s="25">
        <f>'[1]App.2-BA1_Fix Asset Cont.CGAAP'!D117</f>
        <v>0</v>
      </c>
      <c r="D160" s="25"/>
      <c r="E160" s="42">
        <f t="shared" si="13"/>
        <v>0</v>
      </c>
      <c r="F160" s="25">
        <f>'[1]App.2-BA1_Fix Asset Cont.CGAAP'!E117</f>
        <v>0</v>
      </c>
      <c r="G160" s="42">
        <f t="shared" si="14"/>
        <v>0</v>
      </c>
      <c r="H160" s="75"/>
      <c r="I160" s="76">
        <f t="shared" si="10"/>
        <v>0</v>
      </c>
      <c r="J160" s="42">
        <f t="shared" si="11"/>
        <v>0</v>
      </c>
      <c r="K160" s="25">
        <f>-'[1]App.2-BA1_Fix Asset Cont.CGAAP'!J117</f>
        <v>0</v>
      </c>
      <c r="L160" s="42">
        <f t="shared" si="12"/>
        <v>0</v>
      </c>
    </row>
    <row r="161" spans="1:13" ht="15">
      <c r="A161" s="23">
        <v>1820</v>
      </c>
      <c r="B161" s="24" t="s">
        <v>27</v>
      </c>
      <c r="C161" s="25">
        <f>'[1]App.2-BA1_Fix Asset Cont.CGAAP'!D118</f>
        <v>1745895.87</v>
      </c>
      <c r="D161" s="25">
        <v>663148.42000000004</v>
      </c>
      <c r="E161" s="42">
        <f t="shared" si="13"/>
        <v>1082747.4500000002</v>
      </c>
      <c r="F161" s="25">
        <f>'[1]App.2-BA1_Fix Asset Cont.CGAAP'!E118</f>
        <v>0</v>
      </c>
      <c r="G161" s="42">
        <f t="shared" si="14"/>
        <v>1082747.4500000002</v>
      </c>
      <c r="H161" s="75">
        <v>26.785370687891501</v>
      </c>
      <c r="I161" s="76">
        <f t="shared" si="10"/>
        <v>3.7333812238486454E-2</v>
      </c>
      <c r="J161" s="42">
        <f t="shared" si="11"/>
        <v>40423.090000000004</v>
      </c>
      <c r="K161" s="25">
        <f>-'[1]App.2-BA1_Fix Asset Cont.CGAAP'!J118</f>
        <v>40423.089999999997</v>
      </c>
      <c r="L161" s="42">
        <f t="shared" si="12"/>
        <v>7.2759576141834259E-12</v>
      </c>
    </row>
    <row r="162" spans="1:13" ht="15">
      <c r="A162" s="23">
        <v>1825</v>
      </c>
      <c r="B162" s="32" t="s">
        <v>28</v>
      </c>
      <c r="C162" s="25">
        <f>'[1]App.2-BA1_Fix Asset Cont.CGAAP'!D119</f>
        <v>0</v>
      </c>
      <c r="D162" s="25"/>
      <c r="E162" s="42">
        <f t="shared" si="13"/>
        <v>0</v>
      </c>
      <c r="F162" s="25">
        <f>'[1]App.2-BA1_Fix Asset Cont.CGAAP'!E119</f>
        <v>0</v>
      </c>
      <c r="G162" s="42">
        <f t="shared" si="14"/>
        <v>0</v>
      </c>
      <c r="H162" s="75"/>
      <c r="I162" s="76">
        <f t="shared" si="10"/>
        <v>0</v>
      </c>
      <c r="J162" s="42">
        <f t="shared" si="11"/>
        <v>0</v>
      </c>
      <c r="K162" s="25">
        <f>-'[1]App.2-BA1_Fix Asset Cont.CGAAP'!J119</f>
        <v>0</v>
      </c>
      <c r="L162" s="42">
        <f t="shared" si="12"/>
        <v>0</v>
      </c>
    </row>
    <row r="163" spans="1:13" ht="15">
      <c r="A163" s="23">
        <v>1830</v>
      </c>
      <c r="B163" s="32" t="s">
        <v>29</v>
      </c>
      <c r="C163" s="25">
        <f>'[1]App.2-BA1_Fix Asset Cont.CGAAP'!D120</f>
        <v>10398805.1</v>
      </c>
      <c r="D163" s="25">
        <v>864257.01239458087</v>
      </c>
      <c r="E163" s="42">
        <f t="shared" si="13"/>
        <v>9534548.0876054186</v>
      </c>
      <c r="F163" s="25">
        <f>'[1]App.2-BA1_Fix Asset Cont.CGAAP'!E120</f>
        <v>321941.77</v>
      </c>
      <c r="G163" s="42">
        <f t="shared" si="14"/>
        <v>9695518.9726054184</v>
      </c>
      <c r="H163" s="75">
        <v>25</v>
      </c>
      <c r="I163" s="76">
        <f t="shared" si="10"/>
        <v>0.04</v>
      </c>
      <c r="J163" s="42">
        <f t="shared" si="11"/>
        <v>387820.75890421675</v>
      </c>
      <c r="K163" s="25">
        <f>-'[1]App.2-BA1_Fix Asset Cont.CGAAP'!J120</f>
        <v>391955.02</v>
      </c>
      <c r="L163" s="42">
        <f t="shared" si="12"/>
        <v>-4134.2610957832658</v>
      </c>
      <c r="M163" s="205">
        <f>SUM(L163:L164)</f>
        <v>3.6504216734101647E-2</v>
      </c>
    </row>
    <row r="164" spans="1:13" ht="15">
      <c r="A164" s="23">
        <v>1830</v>
      </c>
      <c r="B164" s="32" t="s">
        <v>29</v>
      </c>
      <c r="C164" s="25">
        <f>'[1]App.2-BA1_Fix Asset Cont.CGAAP'!D121</f>
        <v>47006.35</v>
      </c>
      <c r="D164" s="25"/>
      <c r="E164" s="42">
        <f t="shared" si="13"/>
        <v>47006.35</v>
      </c>
      <c r="F164" s="25">
        <f>'[1]App.2-BA1_Fix Asset Cont.CGAAP'!E121</f>
        <v>112702.18</v>
      </c>
      <c r="G164" s="42">
        <f t="shared" si="14"/>
        <v>103357.44</v>
      </c>
      <c r="H164" s="75">
        <v>25</v>
      </c>
      <c r="I164" s="76">
        <f t="shared" si="10"/>
        <v>0.04</v>
      </c>
      <c r="J164" s="42">
        <f t="shared" si="11"/>
        <v>4134.2975999999999</v>
      </c>
      <c r="K164" s="25">
        <f>-'[1]App.2-BA1_Fix Asset Cont.CGAAP'!J121</f>
        <v>0</v>
      </c>
      <c r="L164" s="42">
        <f t="shared" si="12"/>
        <v>4134.2975999999999</v>
      </c>
      <c r="M164" s="206"/>
    </row>
    <row r="165" spans="1:13" ht="15">
      <c r="A165" s="23">
        <v>1830</v>
      </c>
      <c r="B165" s="32" t="s">
        <v>29</v>
      </c>
      <c r="C165" s="25">
        <f>'[1]App.2-BA1_Fix Asset Cont.CGAAP'!D122</f>
        <v>272711.40999999997</v>
      </c>
      <c r="D165" s="25"/>
      <c r="E165" s="42">
        <f t="shared" si="13"/>
        <v>272711.40999999997</v>
      </c>
      <c r="F165" s="25">
        <f>'[1]App.2-BA1_Fix Asset Cont.CGAAP'!E122</f>
        <v>334428.07</v>
      </c>
      <c r="G165" s="42">
        <f t="shared" si="14"/>
        <v>439925.44499999995</v>
      </c>
      <c r="H165" s="75">
        <v>25</v>
      </c>
      <c r="I165" s="76">
        <f t="shared" si="10"/>
        <v>0.04</v>
      </c>
      <c r="J165" s="42">
        <f t="shared" si="11"/>
        <v>17597.017799999998</v>
      </c>
      <c r="K165" s="25">
        <f>-'[1]App.2-BA1_Fix Asset Cont.CGAAP'!J122</f>
        <v>0</v>
      </c>
      <c r="L165" s="42">
        <f t="shared" si="12"/>
        <v>17597.017799999998</v>
      </c>
      <c r="M165" s="205">
        <f>SUM(L165:L168)</f>
        <v>2.4799999864626443E-2</v>
      </c>
    </row>
    <row r="166" spans="1:13" ht="15">
      <c r="A166" s="23">
        <v>1835</v>
      </c>
      <c r="B166" s="32" t="s">
        <v>30</v>
      </c>
      <c r="C166" s="25">
        <f>'[1]App.2-BA1_Fix Asset Cont.CGAAP'!D123</f>
        <v>0</v>
      </c>
      <c r="D166" s="25"/>
      <c r="E166" s="42">
        <f t="shared" si="13"/>
        <v>0</v>
      </c>
      <c r="F166" s="25">
        <f>'[1]App.2-BA1_Fix Asset Cont.CGAAP'!E123</f>
        <v>0</v>
      </c>
      <c r="G166" s="42">
        <f t="shared" si="14"/>
        <v>0</v>
      </c>
      <c r="H166" s="75">
        <v>25</v>
      </c>
      <c r="I166" s="76">
        <f t="shared" si="10"/>
        <v>0.04</v>
      </c>
      <c r="J166" s="42">
        <f t="shared" si="11"/>
        <v>0</v>
      </c>
      <c r="K166" s="25">
        <f>-'[1]App.2-BA1_Fix Asset Cont.CGAAP'!J123</f>
        <v>0</v>
      </c>
      <c r="L166" s="42">
        <f t="shared" si="12"/>
        <v>0</v>
      </c>
      <c r="M166" s="27"/>
    </row>
    <row r="167" spans="1:13" ht="15">
      <c r="A167" s="23">
        <v>1835</v>
      </c>
      <c r="B167" s="32" t="s">
        <v>30</v>
      </c>
      <c r="C167" s="25">
        <f>'[1]App.2-BA1_Fix Asset Cont.CGAAP'!D124</f>
        <v>0</v>
      </c>
      <c r="D167" s="25"/>
      <c r="E167" s="42">
        <f t="shared" si="13"/>
        <v>0</v>
      </c>
      <c r="F167" s="25">
        <f>'[1]App.2-BA1_Fix Asset Cont.CGAAP'!E124</f>
        <v>0</v>
      </c>
      <c r="G167" s="42">
        <f t="shared" si="14"/>
        <v>0</v>
      </c>
      <c r="H167" s="75">
        <v>25</v>
      </c>
      <c r="I167" s="76">
        <f t="shared" si="10"/>
        <v>0.04</v>
      </c>
      <c r="J167" s="42">
        <f t="shared" si="11"/>
        <v>0</v>
      </c>
      <c r="K167" s="25">
        <f>-'[1]App.2-BA1_Fix Asset Cont.CGAAP'!J124</f>
        <v>0</v>
      </c>
      <c r="L167" s="42">
        <f t="shared" si="12"/>
        <v>0</v>
      </c>
      <c r="M167" s="27"/>
    </row>
    <row r="168" spans="1:13" ht="15">
      <c r="A168" s="23">
        <v>1835</v>
      </c>
      <c r="B168" s="32" t="s">
        <v>30</v>
      </c>
      <c r="C168" s="25">
        <f>'[1]App.2-BA1_Fix Asset Cont.CGAAP'!D125</f>
        <v>12479740.409999998</v>
      </c>
      <c r="D168" s="25">
        <v>923450.4800000001</v>
      </c>
      <c r="E168" s="42">
        <f t="shared" si="13"/>
        <v>11556289.929999998</v>
      </c>
      <c r="F168" s="25">
        <f>'[1]App.2-BA1_Fix Asset Cont.CGAAP'!E125</f>
        <v>798966.99</v>
      </c>
      <c r="G168" s="42">
        <f t="shared" si="14"/>
        <v>11955773.424999997</v>
      </c>
      <c r="H168" s="75">
        <v>25</v>
      </c>
      <c r="I168" s="76">
        <f t="shared" si="10"/>
        <v>0.04</v>
      </c>
      <c r="J168" s="42">
        <f t="shared" si="11"/>
        <v>478230.93699999986</v>
      </c>
      <c r="K168" s="25">
        <f>-'[1]App.2-BA1_Fix Asset Cont.CGAAP'!J125</f>
        <v>495827.93</v>
      </c>
      <c r="L168" s="42">
        <f t="shared" si="12"/>
        <v>-17596.993000000133</v>
      </c>
      <c r="M168" s="206"/>
    </row>
    <row r="169" spans="1:13" ht="15">
      <c r="A169" s="23">
        <v>1835</v>
      </c>
      <c r="B169" s="32" t="s">
        <v>30</v>
      </c>
      <c r="C169" s="25">
        <f>'[1]App.2-BA1_Fix Asset Cont.CGAAP'!D126</f>
        <v>0</v>
      </c>
      <c r="D169" s="25"/>
      <c r="E169" s="42">
        <f t="shared" si="13"/>
        <v>0</v>
      </c>
      <c r="F169" s="25">
        <f>'[1]App.2-BA1_Fix Asset Cont.CGAAP'!E126</f>
        <v>0</v>
      </c>
      <c r="G169" s="42">
        <f t="shared" si="14"/>
        <v>0</v>
      </c>
      <c r="H169" s="75">
        <v>25</v>
      </c>
      <c r="I169" s="76">
        <f t="shared" si="10"/>
        <v>0.04</v>
      </c>
      <c r="J169" s="42">
        <f t="shared" si="11"/>
        <v>0</v>
      </c>
      <c r="K169" s="25">
        <f>-'[1]App.2-BA1_Fix Asset Cont.CGAAP'!J126</f>
        <v>0</v>
      </c>
      <c r="L169" s="42">
        <f t="shared" si="12"/>
        <v>0</v>
      </c>
    </row>
    <row r="170" spans="1:13" ht="15">
      <c r="A170" s="23">
        <v>1835</v>
      </c>
      <c r="B170" s="32" t="s">
        <v>30</v>
      </c>
      <c r="C170" s="25">
        <f>'[1]App.2-BA1_Fix Asset Cont.CGAAP'!D127</f>
        <v>0</v>
      </c>
      <c r="D170" s="25"/>
      <c r="E170" s="42">
        <f t="shared" si="13"/>
        <v>0</v>
      </c>
      <c r="F170" s="25">
        <f>'[1]App.2-BA1_Fix Asset Cont.CGAAP'!E127</f>
        <v>0</v>
      </c>
      <c r="G170" s="42">
        <f t="shared" si="14"/>
        <v>0</v>
      </c>
      <c r="H170" s="75">
        <v>25</v>
      </c>
      <c r="I170" s="76">
        <f t="shared" si="10"/>
        <v>0.04</v>
      </c>
      <c r="J170" s="42">
        <f t="shared" si="11"/>
        <v>0</v>
      </c>
      <c r="K170" s="25">
        <f>-'[1]App.2-BA1_Fix Asset Cont.CGAAP'!J127</f>
        <v>0</v>
      </c>
      <c r="L170" s="42">
        <f t="shared" si="12"/>
        <v>0</v>
      </c>
    </row>
    <row r="171" spans="1:13" ht="15">
      <c r="A171" s="23">
        <v>1840</v>
      </c>
      <c r="B171" s="32" t="s">
        <v>31</v>
      </c>
      <c r="C171" s="25">
        <f>'[1]App.2-BA1_Fix Asset Cont.CGAAP'!D128</f>
        <v>6777333.8599999994</v>
      </c>
      <c r="D171" s="25">
        <v>1086793.9635472409</v>
      </c>
      <c r="E171" s="42">
        <f t="shared" si="13"/>
        <v>5690539.8964527585</v>
      </c>
      <c r="F171" s="25">
        <f>'[1]App.2-BA1_Fix Asset Cont.CGAAP'!E128</f>
        <v>102318.07</v>
      </c>
      <c r="G171" s="42">
        <f t="shared" si="14"/>
        <v>5741698.9314527586</v>
      </c>
      <c r="H171" s="75">
        <v>25</v>
      </c>
      <c r="I171" s="76">
        <f t="shared" si="10"/>
        <v>0.04</v>
      </c>
      <c r="J171" s="42">
        <f t="shared" si="11"/>
        <v>229667.95725811034</v>
      </c>
      <c r="K171" s="25">
        <f>-'[1]App.2-BA1_Fix Asset Cont.CGAAP'!J128</f>
        <v>229667.97</v>
      </c>
      <c r="L171" s="42">
        <f t="shared" si="12"/>
        <v>-1.2741889659082517E-2</v>
      </c>
    </row>
    <row r="172" spans="1:13" ht="15">
      <c r="A172" s="23">
        <v>1840</v>
      </c>
      <c r="B172" s="32" t="s">
        <v>31</v>
      </c>
      <c r="C172" s="25">
        <f>'[1]App.2-BA1_Fix Asset Cont.CGAAP'!D129</f>
        <v>0</v>
      </c>
      <c r="D172" s="25"/>
      <c r="E172" s="42">
        <f t="shared" si="13"/>
        <v>0</v>
      </c>
      <c r="F172" s="25">
        <f>'[1]App.2-BA1_Fix Asset Cont.CGAAP'!E129</f>
        <v>0</v>
      </c>
      <c r="G172" s="42">
        <f t="shared" si="14"/>
        <v>0</v>
      </c>
      <c r="H172" s="75">
        <v>25</v>
      </c>
      <c r="I172" s="76">
        <f t="shared" si="10"/>
        <v>0.04</v>
      </c>
      <c r="J172" s="42">
        <f t="shared" si="11"/>
        <v>0</v>
      </c>
      <c r="K172" s="25">
        <f>-'[1]App.2-BA1_Fix Asset Cont.CGAAP'!J129</f>
        <v>0</v>
      </c>
      <c r="L172" s="42">
        <f t="shared" si="12"/>
        <v>0</v>
      </c>
    </row>
    <row r="173" spans="1:13" ht="15">
      <c r="A173" s="23">
        <v>1845</v>
      </c>
      <c r="B173" s="32" t="s">
        <v>32</v>
      </c>
      <c r="C173" s="25">
        <f>'[1]App.2-BA1_Fix Asset Cont.CGAAP'!D130</f>
        <v>0</v>
      </c>
      <c r="D173" s="25"/>
      <c r="E173" s="42">
        <f t="shared" si="13"/>
        <v>0</v>
      </c>
      <c r="F173" s="25">
        <f>'[1]App.2-BA1_Fix Asset Cont.CGAAP'!E130</f>
        <v>0</v>
      </c>
      <c r="G173" s="42">
        <f t="shared" si="14"/>
        <v>0</v>
      </c>
      <c r="H173" s="75">
        <v>25</v>
      </c>
      <c r="I173" s="76">
        <f t="shared" si="10"/>
        <v>0.04</v>
      </c>
      <c r="J173" s="42">
        <f t="shared" si="11"/>
        <v>0</v>
      </c>
      <c r="K173" s="25">
        <f>-'[1]App.2-BA1_Fix Asset Cont.CGAAP'!J130</f>
        <v>0</v>
      </c>
      <c r="L173" s="42">
        <f t="shared" si="12"/>
        <v>0</v>
      </c>
    </row>
    <row r="174" spans="1:13" ht="15">
      <c r="A174" s="23">
        <v>1845</v>
      </c>
      <c r="B174" s="32" t="s">
        <v>32</v>
      </c>
      <c r="C174" s="25">
        <f>'[1]App.2-BA1_Fix Asset Cont.CGAAP'!D131</f>
        <v>15915191.130000001</v>
      </c>
      <c r="D174" s="25">
        <v>2896039.94</v>
      </c>
      <c r="E174" s="42">
        <f t="shared" si="13"/>
        <v>13019151.190000001</v>
      </c>
      <c r="F174" s="25">
        <f>'[1]App.2-BA1_Fix Asset Cont.CGAAP'!E131</f>
        <v>554903.42000000004</v>
      </c>
      <c r="G174" s="42">
        <f t="shared" si="14"/>
        <v>13296602.900000002</v>
      </c>
      <c r="H174" s="75">
        <v>25</v>
      </c>
      <c r="I174" s="76">
        <f t="shared" si="10"/>
        <v>0.04</v>
      </c>
      <c r="J174" s="42">
        <f t="shared" si="11"/>
        <v>531864.11600000004</v>
      </c>
      <c r="K174" s="25">
        <f>-'[1]App.2-BA1_Fix Asset Cont.CGAAP'!J131</f>
        <v>532081.5</v>
      </c>
      <c r="L174" s="42">
        <f t="shared" si="12"/>
        <v>-217.38399999996182</v>
      </c>
      <c r="M174" s="205">
        <f>SUM(L174:L175)</f>
        <v>6.2800000038180315E-2</v>
      </c>
    </row>
    <row r="175" spans="1:13" ht="15">
      <c r="A175" s="23">
        <v>1845</v>
      </c>
      <c r="B175" s="32" t="s">
        <v>32</v>
      </c>
      <c r="C175" s="25">
        <f>'[1]App.2-BA1_Fix Asset Cont.CGAAP'!D132</f>
        <v>5436.17</v>
      </c>
      <c r="D175" s="25"/>
      <c r="E175" s="42">
        <f t="shared" si="13"/>
        <v>5436.17</v>
      </c>
      <c r="F175" s="25">
        <f>'[1]App.2-BA1_Fix Asset Cont.CGAAP'!E132</f>
        <v>0</v>
      </c>
      <c r="G175" s="42">
        <f t="shared" si="14"/>
        <v>5436.17</v>
      </c>
      <c r="H175" s="75">
        <v>25</v>
      </c>
      <c r="I175" s="76">
        <f t="shared" si="10"/>
        <v>0.04</v>
      </c>
      <c r="J175" s="42">
        <f t="shared" si="11"/>
        <v>217.4468</v>
      </c>
      <c r="K175" s="25">
        <f>-'[1]App.2-BA1_Fix Asset Cont.CGAAP'!J132</f>
        <v>0</v>
      </c>
      <c r="L175" s="42">
        <f t="shared" si="12"/>
        <v>217.4468</v>
      </c>
      <c r="M175" s="206"/>
    </row>
    <row r="176" spans="1:13" ht="15">
      <c r="A176" s="23">
        <v>1850</v>
      </c>
      <c r="B176" s="32" t="s">
        <v>74</v>
      </c>
      <c r="C176" s="25">
        <f>'[1]App.2-BA1_Fix Asset Cont.CGAAP'!D133</f>
        <v>14782100.67</v>
      </c>
      <c r="D176" s="25">
        <v>2096960.6699999981</v>
      </c>
      <c r="E176" s="42">
        <f t="shared" si="13"/>
        <v>12685140.000000002</v>
      </c>
      <c r="F176" s="25">
        <f>'[1]App.2-BA1_Fix Asset Cont.CGAAP'!E133</f>
        <v>325759.34000000003</v>
      </c>
      <c r="G176" s="42">
        <f t="shared" si="14"/>
        <v>12848019.670000002</v>
      </c>
      <c r="H176" s="75">
        <v>25</v>
      </c>
      <c r="I176" s="76">
        <f t="shared" si="10"/>
        <v>0.04</v>
      </c>
      <c r="J176" s="42">
        <f t="shared" si="11"/>
        <v>513920.78680000006</v>
      </c>
      <c r="K176" s="25">
        <f>-'[1]App.2-BA1_Fix Asset Cont.CGAAP'!J133</f>
        <v>513920.83</v>
      </c>
      <c r="L176" s="42">
        <f t="shared" si="12"/>
        <v>-4.3199999956414104E-2</v>
      </c>
    </row>
    <row r="177" spans="1:12" ht="15">
      <c r="A177" s="23">
        <v>1850</v>
      </c>
      <c r="B177" s="32" t="s">
        <v>33</v>
      </c>
      <c r="C177" s="25">
        <f>'[1]App.2-BA1_Fix Asset Cont.CGAAP'!D134</f>
        <v>0</v>
      </c>
      <c r="D177" s="25"/>
      <c r="E177" s="42">
        <f t="shared" si="13"/>
        <v>0</v>
      </c>
      <c r="F177" s="25">
        <f>'[1]App.2-BA1_Fix Asset Cont.CGAAP'!E134</f>
        <v>0</v>
      </c>
      <c r="G177" s="42">
        <f t="shared" si="14"/>
        <v>0</v>
      </c>
      <c r="H177" s="75">
        <v>25</v>
      </c>
      <c r="I177" s="76">
        <f t="shared" si="10"/>
        <v>0.04</v>
      </c>
      <c r="J177" s="42">
        <f t="shared" si="11"/>
        <v>0</v>
      </c>
      <c r="K177" s="25">
        <f>-'[1]App.2-BA1_Fix Asset Cont.CGAAP'!J134</f>
        <v>0</v>
      </c>
      <c r="L177" s="42">
        <f t="shared" si="12"/>
        <v>0</v>
      </c>
    </row>
    <row r="178" spans="1:12" ht="15">
      <c r="A178" s="23">
        <v>1850</v>
      </c>
      <c r="B178" s="32" t="s">
        <v>33</v>
      </c>
      <c r="C178" s="25">
        <f>'[1]App.2-BA1_Fix Asset Cont.CGAAP'!D135</f>
        <v>0</v>
      </c>
      <c r="D178" s="25"/>
      <c r="E178" s="42">
        <f t="shared" si="13"/>
        <v>0</v>
      </c>
      <c r="F178" s="25">
        <f>'[1]App.2-BA1_Fix Asset Cont.CGAAP'!E135</f>
        <v>0</v>
      </c>
      <c r="G178" s="42">
        <f t="shared" si="14"/>
        <v>0</v>
      </c>
      <c r="H178" s="75">
        <v>25</v>
      </c>
      <c r="I178" s="76">
        <f t="shared" si="10"/>
        <v>0.04</v>
      </c>
      <c r="J178" s="42">
        <f t="shared" si="11"/>
        <v>0</v>
      </c>
      <c r="K178" s="25">
        <f>-'[1]App.2-BA1_Fix Asset Cont.CGAAP'!J135</f>
        <v>0</v>
      </c>
      <c r="L178" s="42">
        <f t="shared" si="12"/>
        <v>0</v>
      </c>
    </row>
    <row r="179" spans="1:12" ht="15">
      <c r="A179" s="23">
        <v>1855</v>
      </c>
      <c r="B179" s="32" t="s">
        <v>75</v>
      </c>
      <c r="C179" s="25">
        <f>'[1]App.2-BA1_Fix Asset Cont.CGAAP'!D136</f>
        <v>4877442.2300000004</v>
      </c>
      <c r="D179" s="25">
        <v>636621.30000000005</v>
      </c>
      <c r="E179" s="42">
        <f t="shared" si="13"/>
        <v>4240820.9300000006</v>
      </c>
      <c r="F179" s="25">
        <f>'[1]App.2-BA1_Fix Asset Cont.CGAAP'!E136</f>
        <v>134981.24</v>
      </c>
      <c r="G179" s="42">
        <f t="shared" si="14"/>
        <v>4308311.5500000007</v>
      </c>
      <c r="H179" s="75">
        <v>25</v>
      </c>
      <c r="I179" s="76">
        <f t="shared" si="10"/>
        <v>0.04</v>
      </c>
      <c r="J179" s="42">
        <f t="shared" si="11"/>
        <v>172332.46200000003</v>
      </c>
      <c r="K179" s="25">
        <f>-'[1]App.2-BA1_Fix Asset Cont.CGAAP'!J136</f>
        <v>172332.47</v>
      </c>
      <c r="L179" s="42">
        <f t="shared" si="12"/>
        <v>-7.999999972525984E-3</v>
      </c>
    </row>
    <row r="180" spans="1:12" ht="15">
      <c r="A180" s="23">
        <v>1855</v>
      </c>
      <c r="B180" s="32" t="s">
        <v>75</v>
      </c>
      <c r="C180" s="25">
        <f>'[1]App.2-BA1_Fix Asset Cont.CGAAP'!D137</f>
        <v>0</v>
      </c>
      <c r="D180" s="25"/>
      <c r="E180" s="42">
        <f t="shared" si="13"/>
        <v>0</v>
      </c>
      <c r="F180" s="25">
        <f>'[1]App.2-BA1_Fix Asset Cont.CGAAP'!E137</f>
        <v>0</v>
      </c>
      <c r="G180" s="42">
        <f t="shared" si="14"/>
        <v>0</v>
      </c>
      <c r="H180" s="75">
        <v>25</v>
      </c>
      <c r="I180" s="76">
        <f t="shared" si="10"/>
        <v>0.04</v>
      </c>
      <c r="J180" s="42">
        <f t="shared" si="11"/>
        <v>0</v>
      </c>
      <c r="K180" s="25">
        <f>-'[1]App.2-BA1_Fix Asset Cont.CGAAP'!J137</f>
        <v>0</v>
      </c>
      <c r="L180" s="42">
        <f t="shared" si="12"/>
        <v>0</v>
      </c>
    </row>
    <row r="181" spans="1:12" ht="15">
      <c r="A181" s="23">
        <v>1860</v>
      </c>
      <c r="B181" s="32" t="s">
        <v>35</v>
      </c>
      <c r="C181" s="25">
        <f>'[1]App.2-BA1_Fix Asset Cont.CGAAP'!D138</f>
        <v>3739615.2699999996</v>
      </c>
      <c r="D181" s="25">
        <v>735803.18000000296</v>
      </c>
      <c r="E181" s="42">
        <f t="shared" si="13"/>
        <v>3003812.0899999966</v>
      </c>
      <c r="F181" s="25">
        <f>'[1]App.2-BA1_Fix Asset Cont.CGAAP'!E138</f>
        <v>146826.16</v>
      </c>
      <c r="G181" s="42">
        <f t="shared" si="14"/>
        <v>3077225.1699999967</v>
      </c>
      <c r="H181" s="75">
        <v>25</v>
      </c>
      <c r="I181" s="76">
        <f t="shared" si="10"/>
        <v>0.04</v>
      </c>
      <c r="J181" s="42">
        <f t="shared" si="11"/>
        <v>123089.00679999987</v>
      </c>
      <c r="K181" s="25">
        <f>-'[1]App.2-BA1_Fix Asset Cont.CGAAP'!J138</f>
        <v>123089.05</v>
      </c>
      <c r="L181" s="42">
        <f t="shared" si="12"/>
        <v>-4.3200000131037086E-2</v>
      </c>
    </row>
    <row r="182" spans="1:12" ht="15">
      <c r="A182" s="23">
        <v>1860</v>
      </c>
      <c r="B182" s="32" t="s">
        <v>35</v>
      </c>
      <c r="C182" s="25">
        <f>'[1]App.2-BA1_Fix Asset Cont.CGAAP'!D139</f>
        <v>0</v>
      </c>
      <c r="D182" s="25"/>
      <c r="E182" s="42">
        <f t="shared" si="13"/>
        <v>0</v>
      </c>
      <c r="F182" s="25">
        <f>'[1]App.2-BA1_Fix Asset Cont.CGAAP'!E139</f>
        <v>0</v>
      </c>
      <c r="G182" s="42">
        <f t="shared" si="14"/>
        <v>0</v>
      </c>
      <c r="H182" s="75">
        <v>25</v>
      </c>
      <c r="I182" s="76">
        <f t="shared" si="10"/>
        <v>0.04</v>
      </c>
      <c r="J182" s="42">
        <f t="shared" si="11"/>
        <v>0</v>
      </c>
      <c r="K182" s="25">
        <f>-'[1]App.2-BA1_Fix Asset Cont.CGAAP'!J139</f>
        <v>0</v>
      </c>
      <c r="L182" s="42">
        <f t="shared" si="12"/>
        <v>0</v>
      </c>
    </row>
    <row r="183" spans="1:12" ht="15">
      <c r="A183" s="23">
        <v>1860</v>
      </c>
      <c r="B183" s="32" t="s">
        <v>35</v>
      </c>
      <c r="C183" s="25">
        <f>'[1]App.2-BA1_Fix Asset Cont.CGAAP'!D140</f>
        <v>0</v>
      </c>
      <c r="D183" s="25"/>
      <c r="E183" s="42">
        <f t="shared" si="13"/>
        <v>0</v>
      </c>
      <c r="F183" s="25">
        <f>'[1]App.2-BA1_Fix Asset Cont.CGAAP'!E140</f>
        <v>0</v>
      </c>
      <c r="G183" s="42">
        <f t="shared" si="14"/>
        <v>0</v>
      </c>
      <c r="H183" s="75">
        <v>25</v>
      </c>
      <c r="I183" s="76">
        <f t="shared" si="10"/>
        <v>0.04</v>
      </c>
      <c r="J183" s="42">
        <f t="shared" si="11"/>
        <v>0</v>
      </c>
      <c r="K183" s="25">
        <f>-'[1]App.2-BA1_Fix Asset Cont.CGAAP'!J140</f>
        <v>0</v>
      </c>
      <c r="L183" s="42">
        <f t="shared" si="12"/>
        <v>0</v>
      </c>
    </row>
    <row r="184" spans="1:12" ht="15">
      <c r="A184" s="23">
        <v>1860</v>
      </c>
      <c r="B184" s="32" t="s">
        <v>35</v>
      </c>
      <c r="C184" s="25">
        <f>'[1]App.2-BA1_Fix Asset Cont.CGAAP'!D141</f>
        <v>0</v>
      </c>
      <c r="D184" s="25"/>
      <c r="E184" s="42">
        <f t="shared" si="13"/>
        <v>0</v>
      </c>
      <c r="F184" s="25">
        <f>'[1]App.2-BA1_Fix Asset Cont.CGAAP'!E141</f>
        <v>0</v>
      </c>
      <c r="G184" s="42">
        <f t="shared" si="14"/>
        <v>0</v>
      </c>
      <c r="H184" s="75">
        <v>25</v>
      </c>
      <c r="I184" s="76">
        <f t="shared" si="10"/>
        <v>0.04</v>
      </c>
      <c r="J184" s="42">
        <f t="shared" si="11"/>
        <v>0</v>
      </c>
      <c r="K184" s="25">
        <f>-'[1]App.2-BA1_Fix Asset Cont.CGAAP'!J141</f>
        <v>0</v>
      </c>
      <c r="L184" s="42">
        <f t="shared" si="12"/>
        <v>0</v>
      </c>
    </row>
    <row r="185" spans="1:12" ht="15">
      <c r="A185" s="23">
        <v>1860</v>
      </c>
      <c r="B185" s="32" t="s">
        <v>35</v>
      </c>
      <c r="C185" s="25">
        <f>'[1]App.2-BA1_Fix Asset Cont.CGAAP'!D142</f>
        <v>0</v>
      </c>
      <c r="D185" s="25"/>
      <c r="E185" s="42">
        <f t="shared" si="13"/>
        <v>0</v>
      </c>
      <c r="F185" s="25">
        <f>'[1]App.2-BA1_Fix Asset Cont.CGAAP'!E142</f>
        <v>0</v>
      </c>
      <c r="G185" s="42">
        <f t="shared" si="14"/>
        <v>0</v>
      </c>
      <c r="H185" s="75">
        <v>15</v>
      </c>
      <c r="I185" s="76">
        <f t="shared" si="10"/>
        <v>6.6666666666666666E-2</v>
      </c>
      <c r="J185" s="42">
        <f t="shared" si="11"/>
        <v>0</v>
      </c>
      <c r="K185" s="25">
        <f>-'[1]App.2-BA1_Fix Asset Cont.CGAAP'!J142</f>
        <v>0</v>
      </c>
      <c r="L185" s="42">
        <f t="shared" si="12"/>
        <v>0</v>
      </c>
    </row>
    <row r="186" spans="1:12" ht="15">
      <c r="A186" s="30">
        <v>1890</v>
      </c>
      <c r="B186" s="31" t="s">
        <v>36</v>
      </c>
      <c r="C186" s="25">
        <f>'[1]App.2-BA1_Fix Asset Cont.CGAAP'!D143</f>
        <v>512779.66000000003</v>
      </c>
      <c r="D186" s="25"/>
      <c r="E186" s="42">
        <f t="shared" si="13"/>
        <v>512779.66000000003</v>
      </c>
      <c r="F186" s="25">
        <f>'[1]App.2-BA1_Fix Asset Cont.CGAAP'!E143</f>
        <v>0</v>
      </c>
      <c r="G186" s="42">
        <f t="shared" si="14"/>
        <v>512779.66000000003</v>
      </c>
      <c r="H186" s="75"/>
      <c r="I186" s="76">
        <f t="shared" si="10"/>
        <v>0</v>
      </c>
      <c r="J186" s="42">
        <f t="shared" si="11"/>
        <v>0</v>
      </c>
      <c r="K186" s="25">
        <f>-'[1]App.2-BA1_Fix Asset Cont.CGAAP'!J143</f>
        <v>0</v>
      </c>
      <c r="L186" s="42">
        <f t="shared" si="12"/>
        <v>0</v>
      </c>
    </row>
    <row r="187" spans="1:12" ht="15">
      <c r="A187" s="30">
        <v>1905</v>
      </c>
      <c r="B187" s="31" t="s">
        <v>23</v>
      </c>
      <c r="C187" s="25">
        <f>'[1]App.2-BA1_Fix Asset Cont.CGAAP'!D144</f>
        <v>17041.330000000002</v>
      </c>
      <c r="D187" s="25">
        <v>17041.330000000009</v>
      </c>
      <c r="E187" s="42">
        <f t="shared" si="13"/>
        <v>0</v>
      </c>
      <c r="F187" s="25">
        <f>'[1]App.2-BA1_Fix Asset Cont.CGAAP'!E144</f>
        <v>0</v>
      </c>
      <c r="G187" s="42">
        <f t="shared" si="14"/>
        <v>0</v>
      </c>
      <c r="H187" s="75">
        <v>10</v>
      </c>
      <c r="I187" s="76">
        <f t="shared" si="10"/>
        <v>0.1</v>
      </c>
      <c r="J187" s="42">
        <f t="shared" si="11"/>
        <v>0</v>
      </c>
      <c r="K187" s="25">
        <f>-'[1]App.2-BA1_Fix Asset Cont.CGAAP'!J144</f>
        <v>0</v>
      </c>
      <c r="L187" s="42">
        <f t="shared" si="12"/>
        <v>0</v>
      </c>
    </row>
    <row r="188" spans="1:12" ht="15">
      <c r="A188" s="23">
        <v>1908</v>
      </c>
      <c r="B188" s="32" t="s">
        <v>37</v>
      </c>
      <c r="C188" s="25">
        <f>'[1]App.2-BA1_Fix Asset Cont.CGAAP'!D145</f>
        <v>0</v>
      </c>
      <c r="D188" s="25"/>
      <c r="E188" s="42">
        <f t="shared" si="13"/>
        <v>0</v>
      </c>
      <c r="F188" s="25">
        <f>'[1]App.2-BA1_Fix Asset Cont.CGAAP'!E145</f>
        <v>6795</v>
      </c>
      <c r="G188" s="42">
        <f t="shared" si="14"/>
        <v>3397.5</v>
      </c>
      <c r="H188" s="75">
        <v>10</v>
      </c>
      <c r="I188" s="76">
        <f t="shared" si="10"/>
        <v>0.1</v>
      </c>
      <c r="J188" s="42">
        <f t="shared" si="11"/>
        <v>339.75</v>
      </c>
      <c r="K188" s="25">
        <f>-'[1]App.2-BA1_Fix Asset Cont.CGAAP'!J145</f>
        <v>339.75</v>
      </c>
      <c r="L188" s="42">
        <f t="shared" si="12"/>
        <v>0</v>
      </c>
    </row>
    <row r="189" spans="1:12" ht="15">
      <c r="A189" s="23">
        <v>1908</v>
      </c>
      <c r="B189" s="32" t="s">
        <v>37</v>
      </c>
      <c r="C189" s="25">
        <f>'[1]App.2-BA1_Fix Asset Cont.CGAAP'!D146</f>
        <v>446096.07999999996</v>
      </c>
      <c r="D189" s="25"/>
      <c r="E189" s="42">
        <f t="shared" si="13"/>
        <v>446096.07999999996</v>
      </c>
      <c r="F189" s="25">
        <f>'[1]App.2-BA1_Fix Asset Cont.CGAAP'!E146</f>
        <v>38835.74</v>
      </c>
      <c r="G189" s="42">
        <f t="shared" si="14"/>
        <v>465513.94999999995</v>
      </c>
      <c r="H189" s="75">
        <v>30</v>
      </c>
      <c r="I189" s="76">
        <f t="shared" si="10"/>
        <v>3.3333333333333333E-2</v>
      </c>
      <c r="J189" s="42">
        <f t="shared" si="11"/>
        <v>15517.131666666664</v>
      </c>
      <c r="K189" s="25">
        <f>-'[1]App.2-BA1_Fix Asset Cont.CGAAP'!J146</f>
        <v>15517.19</v>
      </c>
      <c r="L189" s="42">
        <f t="shared" si="12"/>
        <v>-5.833333333612245E-2</v>
      </c>
    </row>
    <row r="190" spans="1:12" ht="15">
      <c r="A190" s="23">
        <v>1910</v>
      </c>
      <c r="B190" s="32" t="s">
        <v>25</v>
      </c>
      <c r="C190" s="25">
        <f>'[1]App.2-BA1_Fix Asset Cont.CGAAP'!D147</f>
        <v>21798.12</v>
      </c>
      <c r="D190" s="25">
        <v>21798.12</v>
      </c>
      <c r="E190" s="42">
        <f t="shared" si="13"/>
        <v>0</v>
      </c>
      <c r="F190" s="25">
        <f>'[1]App.2-BA1_Fix Asset Cont.CGAAP'!E147</f>
        <v>0</v>
      </c>
      <c r="G190" s="42">
        <f t="shared" si="14"/>
        <v>0</v>
      </c>
      <c r="H190" s="75">
        <v>5</v>
      </c>
      <c r="I190" s="76">
        <f t="shared" si="10"/>
        <v>0.2</v>
      </c>
      <c r="J190" s="42">
        <f t="shared" si="11"/>
        <v>0</v>
      </c>
      <c r="K190" s="25">
        <f>-'[1]App.2-BA1_Fix Asset Cont.CGAAP'!J147</f>
        <v>0</v>
      </c>
      <c r="L190" s="42">
        <f t="shared" si="12"/>
        <v>0</v>
      </c>
    </row>
    <row r="191" spans="1:12" ht="15">
      <c r="A191" s="23">
        <v>1915</v>
      </c>
      <c r="B191" s="32" t="s">
        <v>38</v>
      </c>
      <c r="C191" s="25">
        <f>'[1]App.2-BA1_Fix Asset Cont.CGAAP'!D148</f>
        <v>366438.75</v>
      </c>
      <c r="D191" s="25">
        <v>321555.55</v>
      </c>
      <c r="E191" s="42">
        <f t="shared" si="13"/>
        <v>44883.200000000012</v>
      </c>
      <c r="F191" s="25">
        <f>'[1]App.2-BA1_Fix Asset Cont.CGAAP'!E148</f>
        <v>12585</v>
      </c>
      <c r="G191" s="42">
        <f t="shared" si="14"/>
        <v>51175.700000000012</v>
      </c>
      <c r="H191" s="75">
        <v>10</v>
      </c>
      <c r="I191" s="76">
        <f t="shared" si="10"/>
        <v>0.1</v>
      </c>
      <c r="J191" s="42">
        <f t="shared" si="11"/>
        <v>5117.5700000000015</v>
      </c>
      <c r="K191" s="25">
        <f>-'[1]App.2-BA1_Fix Asset Cont.CGAAP'!J148</f>
        <v>5117.57</v>
      </c>
      <c r="L191" s="42">
        <f t="shared" si="12"/>
        <v>1.8189894035458565E-12</v>
      </c>
    </row>
    <row r="192" spans="1:12" ht="15">
      <c r="A192" s="23">
        <v>1915</v>
      </c>
      <c r="B192" s="32" t="s">
        <v>39</v>
      </c>
      <c r="C192" s="25">
        <f>'[1]App.2-BA1_Fix Asset Cont.CGAAP'!D149</f>
        <v>0</v>
      </c>
      <c r="D192" s="25"/>
      <c r="E192" s="42">
        <f t="shared" si="13"/>
        <v>0</v>
      </c>
      <c r="F192" s="25">
        <f>'[1]App.2-BA1_Fix Asset Cont.CGAAP'!E149</f>
        <v>0</v>
      </c>
      <c r="G192" s="42">
        <f t="shared" si="14"/>
        <v>0</v>
      </c>
      <c r="H192" s="75">
        <v>10</v>
      </c>
      <c r="I192" s="76">
        <f t="shared" si="10"/>
        <v>0.1</v>
      </c>
      <c r="J192" s="42">
        <f t="shared" si="11"/>
        <v>0</v>
      </c>
      <c r="K192" s="25">
        <f>-'[1]App.2-BA1_Fix Asset Cont.CGAAP'!J149</f>
        <v>0</v>
      </c>
      <c r="L192" s="42">
        <f t="shared" si="12"/>
        <v>0</v>
      </c>
    </row>
    <row r="193" spans="1:13" ht="15">
      <c r="A193" s="23">
        <v>1920</v>
      </c>
      <c r="B193" s="32" t="s">
        <v>40</v>
      </c>
      <c r="C193" s="25">
        <f>'[1]App.2-BA1_Fix Asset Cont.CGAAP'!D150</f>
        <v>540191.49000000011</v>
      </c>
      <c r="D193" s="25">
        <v>540191.49</v>
      </c>
      <c r="E193" s="42">
        <f t="shared" si="13"/>
        <v>0</v>
      </c>
      <c r="F193" s="25">
        <f>'[1]App.2-BA1_Fix Asset Cont.CGAAP'!E150</f>
        <v>0</v>
      </c>
      <c r="G193" s="42">
        <f t="shared" si="14"/>
        <v>0</v>
      </c>
      <c r="H193" s="75">
        <v>5</v>
      </c>
      <c r="I193" s="76">
        <f t="shared" si="10"/>
        <v>0.2</v>
      </c>
      <c r="J193" s="42">
        <f t="shared" si="11"/>
        <v>0</v>
      </c>
      <c r="K193" s="25">
        <f>-'[1]App.2-BA1_Fix Asset Cont.CGAAP'!J150</f>
        <v>0</v>
      </c>
      <c r="L193" s="42">
        <f t="shared" si="12"/>
        <v>0</v>
      </c>
    </row>
    <row r="194" spans="1:13" ht="15">
      <c r="A194" s="33">
        <v>1920</v>
      </c>
      <c r="B194" s="24" t="s">
        <v>41</v>
      </c>
      <c r="C194" s="25">
        <f>'[1]App.2-BA1_Fix Asset Cont.CGAAP'!D151</f>
        <v>75673.850000000006</v>
      </c>
      <c r="D194" s="25">
        <v>75673.850000000006</v>
      </c>
      <c r="E194" s="42">
        <f t="shared" si="13"/>
        <v>0</v>
      </c>
      <c r="F194" s="25">
        <f>'[1]App.2-BA1_Fix Asset Cont.CGAAP'!E151</f>
        <v>0</v>
      </c>
      <c r="G194" s="42">
        <f t="shared" si="14"/>
        <v>0</v>
      </c>
      <c r="H194" s="75">
        <v>5</v>
      </c>
      <c r="I194" s="76">
        <f t="shared" si="10"/>
        <v>0.2</v>
      </c>
      <c r="J194" s="42">
        <f t="shared" si="11"/>
        <v>0</v>
      </c>
      <c r="K194" s="25">
        <f>-'[1]App.2-BA1_Fix Asset Cont.CGAAP'!J151</f>
        <v>0</v>
      </c>
      <c r="L194" s="42">
        <f t="shared" si="12"/>
        <v>0</v>
      </c>
    </row>
    <row r="195" spans="1:13" ht="15">
      <c r="A195" s="33">
        <v>1920</v>
      </c>
      <c r="B195" s="24" t="s">
        <v>42</v>
      </c>
      <c r="C195" s="25">
        <f>'[1]App.2-BA1_Fix Asset Cont.CGAAP'!D152</f>
        <v>339945.15</v>
      </c>
      <c r="D195" s="25">
        <v>150868.29</v>
      </c>
      <c r="E195" s="42">
        <f t="shared" si="13"/>
        <v>189076.86000000002</v>
      </c>
      <c r="F195" s="25">
        <f>'[1]App.2-BA1_Fix Asset Cont.CGAAP'!E152</f>
        <v>18384.400000000001</v>
      </c>
      <c r="G195" s="42">
        <f t="shared" si="14"/>
        <v>198269.06000000003</v>
      </c>
      <c r="H195" s="75">
        <v>5</v>
      </c>
      <c r="I195" s="76">
        <f t="shared" si="10"/>
        <v>0.2</v>
      </c>
      <c r="J195" s="42">
        <f t="shared" si="11"/>
        <v>39653.812000000005</v>
      </c>
      <c r="K195" s="25">
        <f>-'[1]App.2-BA1_Fix Asset Cont.CGAAP'!J152</f>
        <v>39653.82</v>
      </c>
      <c r="L195" s="42">
        <f t="shared" si="12"/>
        <v>-7.9999999943538569E-3</v>
      </c>
    </row>
    <row r="196" spans="1:13" ht="15">
      <c r="A196" s="23">
        <v>1930</v>
      </c>
      <c r="B196" s="32" t="s">
        <v>43</v>
      </c>
      <c r="C196" s="25">
        <f>'[1]App.2-BA1_Fix Asset Cont.CGAAP'!D153</f>
        <v>2835688.9200000004</v>
      </c>
      <c r="D196" s="25">
        <v>918189.76</v>
      </c>
      <c r="E196" s="42">
        <f t="shared" si="13"/>
        <v>1917499.1600000004</v>
      </c>
      <c r="F196" s="25">
        <f>'[1]App.2-BA1_Fix Asset Cont.CGAAP'!E153</f>
        <v>79873</v>
      </c>
      <c r="G196" s="42">
        <f t="shared" si="14"/>
        <v>1957435.6600000004</v>
      </c>
      <c r="H196" s="75">
        <v>8</v>
      </c>
      <c r="I196" s="76">
        <f t="shared" si="10"/>
        <v>0.125</v>
      </c>
      <c r="J196" s="42">
        <f t="shared" si="11"/>
        <v>244679.45750000005</v>
      </c>
      <c r="K196" s="25">
        <f>-'[1]App.2-BA1_Fix Asset Cont.CGAAP'!J153</f>
        <v>256134.96</v>
      </c>
      <c r="L196" s="42">
        <f t="shared" si="12"/>
        <v>-11455.502499999944</v>
      </c>
      <c r="M196" s="205">
        <f>SUM(L196:L197)</f>
        <v>2.9500000056941644E-2</v>
      </c>
    </row>
    <row r="197" spans="1:13" ht="15">
      <c r="A197" s="23">
        <v>1930</v>
      </c>
      <c r="B197" s="32" t="s">
        <v>43</v>
      </c>
      <c r="C197" s="25">
        <f>'[1]App.2-BA1_Fix Asset Cont.CGAAP'!D154</f>
        <v>57277.66</v>
      </c>
      <c r="D197" s="25"/>
      <c r="E197" s="42">
        <f t="shared" si="13"/>
        <v>57277.66</v>
      </c>
      <c r="F197" s="25">
        <f>'[1]App.2-BA1_Fix Asset Cont.CGAAP'!E154</f>
        <v>0</v>
      </c>
      <c r="G197" s="42">
        <f t="shared" si="14"/>
        <v>57277.66</v>
      </c>
      <c r="H197" s="75">
        <v>5</v>
      </c>
      <c r="I197" s="76">
        <f t="shared" si="10"/>
        <v>0.2</v>
      </c>
      <c r="J197" s="42">
        <f t="shared" si="11"/>
        <v>11455.532000000001</v>
      </c>
      <c r="K197" s="25">
        <f>-'[1]App.2-BA1_Fix Asset Cont.CGAAP'!J154</f>
        <v>0</v>
      </c>
      <c r="L197" s="42">
        <f t="shared" si="12"/>
        <v>11455.532000000001</v>
      </c>
      <c r="M197" s="206"/>
    </row>
    <row r="198" spans="1:13" ht="15">
      <c r="A198" s="23">
        <v>1935</v>
      </c>
      <c r="B198" s="32" t="s">
        <v>44</v>
      </c>
      <c r="C198" s="25">
        <f>'[1]App.2-BA1_Fix Asset Cont.CGAAP'!D155</f>
        <v>36199.29</v>
      </c>
      <c r="D198" s="25">
        <v>36199.29</v>
      </c>
      <c r="E198" s="42">
        <f t="shared" si="13"/>
        <v>0</v>
      </c>
      <c r="F198" s="25">
        <f>'[1]App.2-BA1_Fix Asset Cont.CGAAP'!E155</f>
        <v>0</v>
      </c>
      <c r="G198" s="42">
        <f t="shared" si="14"/>
        <v>0</v>
      </c>
      <c r="H198" s="75">
        <v>10</v>
      </c>
      <c r="I198" s="76">
        <f t="shared" si="10"/>
        <v>0.1</v>
      </c>
      <c r="J198" s="42">
        <f t="shared" si="11"/>
        <v>0</v>
      </c>
      <c r="K198" s="25">
        <f>-'[1]App.2-BA1_Fix Asset Cont.CGAAP'!J155</f>
        <v>0</v>
      </c>
      <c r="L198" s="42">
        <f t="shared" si="12"/>
        <v>0</v>
      </c>
    </row>
    <row r="199" spans="1:13" ht="15">
      <c r="A199" s="23">
        <v>1940</v>
      </c>
      <c r="B199" s="32" t="s">
        <v>45</v>
      </c>
      <c r="C199" s="25">
        <f>'[1]App.2-BA1_Fix Asset Cont.CGAAP'!D156</f>
        <v>756585.73</v>
      </c>
      <c r="D199" s="25">
        <v>475101.0199999999</v>
      </c>
      <c r="E199" s="42">
        <f t="shared" si="13"/>
        <v>281484.71000000008</v>
      </c>
      <c r="F199" s="25">
        <f>'[1]App.2-BA1_Fix Asset Cont.CGAAP'!E156</f>
        <v>26344.27</v>
      </c>
      <c r="G199" s="42">
        <f t="shared" si="14"/>
        <v>294656.84500000009</v>
      </c>
      <c r="H199" s="75">
        <v>10</v>
      </c>
      <c r="I199" s="76">
        <f t="shared" si="10"/>
        <v>0.1</v>
      </c>
      <c r="J199" s="42">
        <f t="shared" si="11"/>
        <v>29465.68450000001</v>
      </c>
      <c r="K199" s="25">
        <f>-'[1]App.2-BA1_Fix Asset Cont.CGAAP'!J156</f>
        <v>29465.68</v>
      </c>
      <c r="L199" s="42">
        <f t="shared" si="12"/>
        <v>4.5000000100117177E-3</v>
      </c>
    </row>
    <row r="200" spans="1:13" ht="15">
      <c r="A200" s="23">
        <v>1945</v>
      </c>
      <c r="B200" s="32" t="s">
        <v>46</v>
      </c>
      <c r="C200" s="25">
        <f>'[1]App.2-BA1_Fix Asset Cont.CGAAP'!D157</f>
        <v>39169.78</v>
      </c>
      <c r="D200" s="25">
        <v>11446.38</v>
      </c>
      <c r="E200" s="42">
        <f t="shared" si="13"/>
        <v>27723.4</v>
      </c>
      <c r="F200" s="25">
        <f>'[1]App.2-BA1_Fix Asset Cont.CGAAP'!E157</f>
        <v>0</v>
      </c>
      <c r="G200" s="42">
        <f t="shared" si="14"/>
        <v>27723.4</v>
      </c>
      <c r="H200" s="75">
        <v>8</v>
      </c>
      <c r="I200" s="76">
        <f t="shared" si="10"/>
        <v>0.125</v>
      </c>
      <c r="J200" s="42">
        <f t="shared" si="11"/>
        <v>3465.4250000000002</v>
      </c>
      <c r="K200" s="25">
        <f>-'[1]App.2-BA1_Fix Asset Cont.CGAAP'!J157</f>
        <v>3465.41</v>
      </c>
      <c r="L200" s="42">
        <f t="shared" si="12"/>
        <v>1.5000000000327418E-2</v>
      </c>
    </row>
    <row r="201" spans="1:13" ht="15">
      <c r="A201" s="23">
        <v>1950</v>
      </c>
      <c r="B201" s="32" t="s">
        <v>47</v>
      </c>
      <c r="C201" s="25">
        <f>'[1]App.2-BA1_Fix Asset Cont.CGAAP'!D158</f>
        <v>0</v>
      </c>
      <c r="D201" s="25"/>
      <c r="E201" s="42">
        <f t="shared" si="13"/>
        <v>0</v>
      </c>
      <c r="F201" s="25">
        <f>'[1]App.2-BA1_Fix Asset Cont.CGAAP'!E158</f>
        <v>0</v>
      </c>
      <c r="G201" s="42">
        <f t="shared" si="14"/>
        <v>0</v>
      </c>
      <c r="H201" s="75"/>
      <c r="I201" s="76">
        <f t="shared" si="10"/>
        <v>0</v>
      </c>
      <c r="J201" s="42">
        <f t="shared" si="11"/>
        <v>0</v>
      </c>
      <c r="K201" s="25">
        <f>-'[1]App.2-BA1_Fix Asset Cont.CGAAP'!J158</f>
        <v>0</v>
      </c>
      <c r="L201" s="42">
        <f t="shared" si="12"/>
        <v>0</v>
      </c>
    </row>
    <row r="202" spans="1:13" ht="15">
      <c r="A202" s="23">
        <v>1955</v>
      </c>
      <c r="B202" s="32" t="s">
        <v>48</v>
      </c>
      <c r="C202" s="25">
        <f>'[1]App.2-BA1_Fix Asset Cont.CGAAP'!D159</f>
        <v>106527.86</v>
      </c>
      <c r="D202" s="25">
        <v>86163.709999999992</v>
      </c>
      <c r="E202" s="42">
        <f t="shared" si="13"/>
        <v>20364.150000000009</v>
      </c>
      <c r="F202" s="25">
        <f>'[1]App.2-BA1_Fix Asset Cont.CGAAP'!E159</f>
        <v>0</v>
      </c>
      <c r="G202" s="42">
        <f t="shared" si="14"/>
        <v>20364.150000000009</v>
      </c>
      <c r="H202" s="75">
        <v>10</v>
      </c>
      <c r="I202" s="76">
        <f t="shared" si="10"/>
        <v>0.1</v>
      </c>
      <c r="J202" s="42">
        <f t="shared" si="11"/>
        <v>2036.4150000000009</v>
      </c>
      <c r="K202" s="25">
        <f>-'[1]App.2-BA1_Fix Asset Cont.CGAAP'!J159</f>
        <v>2036.42</v>
      </c>
      <c r="L202" s="42">
        <f t="shared" si="12"/>
        <v>-4.9999999991996447E-3</v>
      </c>
    </row>
    <row r="203" spans="1:13" ht="15">
      <c r="A203" s="35">
        <v>1955</v>
      </c>
      <c r="B203" s="36" t="s">
        <v>49</v>
      </c>
      <c r="C203" s="25">
        <f>'[1]App.2-BA1_Fix Asset Cont.CGAAP'!D160</f>
        <v>0</v>
      </c>
      <c r="D203" s="25"/>
      <c r="E203" s="42">
        <f t="shared" si="13"/>
        <v>0</v>
      </c>
      <c r="F203" s="25">
        <f>'[1]App.2-BA1_Fix Asset Cont.CGAAP'!E160</f>
        <v>0</v>
      </c>
      <c r="G203" s="42">
        <f t="shared" si="14"/>
        <v>0</v>
      </c>
      <c r="H203" s="75"/>
      <c r="I203" s="76">
        <f t="shared" si="10"/>
        <v>0</v>
      </c>
      <c r="J203" s="42">
        <f t="shared" si="11"/>
        <v>0</v>
      </c>
      <c r="K203" s="25">
        <f>-'[1]App.2-BA1_Fix Asset Cont.CGAAP'!J160</f>
        <v>0</v>
      </c>
      <c r="L203" s="42">
        <f t="shared" si="12"/>
        <v>0</v>
      </c>
    </row>
    <row r="204" spans="1:13" ht="15">
      <c r="A204" s="33">
        <v>1960</v>
      </c>
      <c r="B204" s="24" t="s">
        <v>50</v>
      </c>
      <c r="C204" s="25">
        <f>'[1]App.2-BA1_Fix Asset Cont.CGAAP'!D161</f>
        <v>7842.42</v>
      </c>
      <c r="D204" s="25"/>
      <c r="E204" s="42">
        <f t="shared" si="13"/>
        <v>7842.42</v>
      </c>
      <c r="F204" s="25">
        <f>'[1]App.2-BA1_Fix Asset Cont.CGAAP'!E161</f>
        <v>0</v>
      </c>
      <c r="G204" s="42">
        <f t="shared" si="14"/>
        <v>7842.42</v>
      </c>
      <c r="H204" s="75">
        <v>10</v>
      </c>
      <c r="I204" s="76">
        <f t="shared" si="10"/>
        <v>0.1</v>
      </c>
      <c r="J204" s="42">
        <f t="shared" si="11"/>
        <v>784.24199999999996</v>
      </c>
      <c r="K204" s="25">
        <f>-'[1]App.2-BA1_Fix Asset Cont.CGAAP'!J161</f>
        <v>784.24</v>
      </c>
      <c r="L204" s="42">
        <f t="shared" si="12"/>
        <v>1.9999999999527063E-3</v>
      </c>
    </row>
    <row r="205" spans="1:13" ht="15">
      <c r="A205" s="33">
        <v>1970</v>
      </c>
      <c r="B205" s="32" t="s">
        <v>51</v>
      </c>
      <c r="C205" s="25">
        <f>'[1]App.2-BA1_Fix Asset Cont.CGAAP'!D162</f>
        <v>245119.26</v>
      </c>
      <c r="D205" s="25"/>
      <c r="E205" s="42">
        <f t="shared" si="13"/>
        <v>245119.26</v>
      </c>
      <c r="F205" s="25">
        <f>'[1]App.2-BA1_Fix Asset Cont.CGAAP'!E162</f>
        <v>0</v>
      </c>
      <c r="G205" s="42">
        <f t="shared" si="14"/>
        <v>245119.26</v>
      </c>
      <c r="H205" s="75">
        <v>10</v>
      </c>
      <c r="I205" s="76">
        <f t="shared" si="10"/>
        <v>0.1</v>
      </c>
      <c r="J205" s="42">
        <f t="shared" si="11"/>
        <v>24511.925999999999</v>
      </c>
      <c r="K205" s="25">
        <f>-'[1]App.2-BA1_Fix Asset Cont.CGAAP'!J162</f>
        <v>24511.919999999998</v>
      </c>
      <c r="L205" s="42">
        <f t="shared" si="12"/>
        <v>6.0000000012223609E-3</v>
      </c>
    </row>
    <row r="206" spans="1:13" ht="15">
      <c r="A206" s="23">
        <v>1975</v>
      </c>
      <c r="B206" s="32" t="s">
        <v>52</v>
      </c>
      <c r="C206" s="25">
        <f>'[1]App.2-BA1_Fix Asset Cont.CGAAP'!D163</f>
        <v>0</v>
      </c>
      <c r="D206" s="25"/>
      <c r="E206" s="42">
        <f t="shared" si="13"/>
        <v>0</v>
      </c>
      <c r="F206" s="25">
        <f>'[1]App.2-BA1_Fix Asset Cont.CGAAP'!E163</f>
        <v>0</v>
      </c>
      <c r="G206" s="42">
        <f t="shared" si="14"/>
        <v>0</v>
      </c>
      <c r="H206" s="75"/>
      <c r="I206" s="76">
        <f t="shared" si="10"/>
        <v>0</v>
      </c>
      <c r="J206" s="42">
        <f t="shared" si="11"/>
        <v>0</v>
      </c>
      <c r="K206" s="25">
        <f>-'[1]App.2-BA1_Fix Asset Cont.CGAAP'!J163</f>
        <v>0</v>
      </c>
      <c r="L206" s="42">
        <f t="shared" si="12"/>
        <v>0</v>
      </c>
    </row>
    <row r="207" spans="1:13" ht="15">
      <c r="A207" s="23">
        <v>1980</v>
      </c>
      <c r="B207" s="32" t="s">
        <v>53</v>
      </c>
      <c r="C207" s="25">
        <f>'[1]App.2-BA1_Fix Asset Cont.CGAAP'!D164</f>
        <v>316082.07</v>
      </c>
      <c r="D207" s="25"/>
      <c r="E207" s="42">
        <f t="shared" si="13"/>
        <v>316082.07</v>
      </c>
      <c r="F207" s="25">
        <f>'[1]App.2-BA1_Fix Asset Cont.CGAAP'!E164</f>
        <v>6582.38</v>
      </c>
      <c r="G207" s="42">
        <f t="shared" si="14"/>
        <v>319373.26</v>
      </c>
      <c r="H207" s="75">
        <v>10</v>
      </c>
      <c r="I207" s="76">
        <f t="shared" si="10"/>
        <v>0.1</v>
      </c>
      <c r="J207" s="42">
        <f t="shared" si="11"/>
        <v>31937.326000000001</v>
      </c>
      <c r="K207" s="25">
        <f>-'[1]App.2-BA1_Fix Asset Cont.CGAAP'!J164</f>
        <v>31937.31</v>
      </c>
      <c r="L207" s="42">
        <f t="shared" si="12"/>
        <v>1.599999999962165E-2</v>
      </c>
    </row>
    <row r="208" spans="1:13" ht="15">
      <c r="A208" s="23">
        <v>1985</v>
      </c>
      <c r="B208" s="32" t="s">
        <v>54</v>
      </c>
      <c r="C208" s="25">
        <f>'[1]App.2-BA1_Fix Asset Cont.CGAAP'!D165</f>
        <v>0</v>
      </c>
      <c r="D208" s="25"/>
      <c r="E208" s="42">
        <f t="shared" si="13"/>
        <v>0</v>
      </c>
      <c r="F208" s="25">
        <f>'[1]App.2-BA1_Fix Asset Cont.CGAAP'!E165</f>
        <v>0</v>
      </c>
      <c r="G208" s="42">
        <f t="shared" si="14"/>
        <v>0</v>
      </c>
      <c r="H208" s="75"/>
      <c r="I208" s="76">
        <f t="shared" si="10"/>
        <v>0</v>
      </c>
      <c r="J208" s="42">
        <f t="shared" si="11"/>
        <v>0</v>
      </c>
      <c r="K208" s="25">
        <f>-'[1]App.2-BA1_Fix Asset Cont.CGAAP'!J165</f>
        <v>0</v>
      </c>
      <c r="L208" s="42">
        <f t="shared" si="12"/>
        <v>0</v>
      </c>
    </row>
    <row r="209" spans="1:13" ht="15">
      <c r="A209" s="23">
        <v>1990</v>
      </c>
      <c r="B209" s="37" t="s">
        <v>55</v>
      </c>
      <c r="C209" s="25">
        <f>'[1]App.2-BA1_Fix Asset Cont.CGAAP'!D166</f>
        <v>0</v>
      </c>
      <c r="D209" s="25"/>
      <c r="E209" s="42">
        <f t="shared" si="13"/>
        <v>0</v>
      </c>
      <c r="F209" s="25">
        <f>'[1]App.2-BA1_Fix Asset Cont.CGAAP'!E166</f>
        <v>0</v>
      </c>
      <c r="G209" s="42">
        <f t="shared" si="14"/>
        <v>0</v>
      </c>
      <c r="H209" s="75"/>
      <c r="I209" s="76">
        <f t="shared" si="10"/>
        <v>0</v>
      </c>
      <c r="J209" s="42">
        <f t="shared" si="11"/>
        <v>0</v>
      </c>
      <c r="K209" s="25">
        <f>-'[1]App.2-BA1_Fix Asset Cont.CGAAP'!J166</f>
        <v>0</v>
      </c>
      <c r="L209" s="42">
        <f t="shared" si="12"/>
        <v>0</v>
      </c>
    </row>
    <row r="210" spans="1:13" ht="15">
      <c r="A210" s="23">
        <v>1995</v>
      </c>
      <c r="B210" s="32" t="s">
        <v>56</v>
      </c>
      <c r="C210" s="25">
        <f>'[1]App.2-BA1_Fix Asset Cont.CGAAP'!D167</f>
        <v>-4298581.1900000004</v>
      </c>
      <c r="D210" s="25"/>
      <c r="E210" s="42">
        <f t="shared" si="13"/>
        <v>-4298581.1900000004</v>
      </c>
      <c r="F210" s="25">
        <f>'[1]App.2-BA1_Fix Asset Cont.CGAAP'!E167</f>
        <v>-106479.94</v>
      </c>
      <c r="G210" s="42">
        <f t="shared" si="14"/>
        <v>-4351821.16</v>
      </c>
      <c r="H210" s="75">
        <v>25</v>
      </c>
      <c r="I210" s="76">
        <f t="shared" si="10"/>
        <v>0.04</v>
      </c>
      <c r="J210" s="42">
        <f t="shared" si="11"/>
        <v>-174072.84640000001</v>
      </c>
      <c r="K210" s="25">
        <f>-'[1]App.2-BA1_Fix Asset Cont.CGAAP'!J167</f>
        <v>-174072.82</v>
      </c>
      <c r="L210" s="42">
        <f t="shared" si="12"/>
        <v>-2.6400000002468005E-2</v>
      </c>
    </row>
    <row r="211" spans="1:13" ht="15">
      <c r="A211" s="38">
        <v>2075</v>
      </c>
      <c r="B211" s="39" t="s">
        <v>175</v>
      </c>
      <c r="C211" s="25">
        <f>'[1]App.2-BA1_Fix Asset Cont.CGAAP'!D168</f>
        <v>44950.8</v>
      </c>
      <c r="D211" s="25"/>
      <c r="E211" s="42">
        <f t="shared" si="13"/>
        <v>44950.8</v>
      </c>
      <c r="F211" s="25">
        <f>'[1]App.2-BA1_Fix Asset Cont.CGAAP'!E168</f>
        <v>249737.69</v>
      </c>
      <c r="G211" s="42">
        <f t="shared" si="14"/>
        <v>169819.64500000002</v>
      </c>
      <c r="H211" s="75">
        <v>20</v>
      </c>
      <c r="I211" s="76">
        <f t="shared" si="10"/>
        <v>0.05</v>
      </c>
      <c r="J211" s="42">
        <f t="shared" si="11"/>
        <v>8490.9822500000009</v>
      </c>
      <c r="K211" s="25">
        <f>-'[1]App.2-BA1_Fix Asset Cont.CGAAP'!J168</f>
        <v>7367.21</v>
      </c>
      <c r="L211" s="42">
        <f t="shared" si="12"/>
        <v>1123.7722500000009</v>
      </c>
      <c r="M211" s="2" t="s">
        <v>149</v>
      </c>
    </row>
    <row r="212" spans="1:13" ht="15">
      <c r="A212" s="38"/>
      <c r="B212" s="39"/>
      <c r="C212" s="25">
        <f>'[1]App.2-BA1_Fix Asset Cont.CGAAP'!D169</f>
        <v>0</v>
      </c>
      <c r="D212" s="25"/>
      <c r="E212" s="42">
        <f t="shared" si="13"/>
        <v>0</v>
      </c>
      <c r="F212" s="25">
        <f>'[1]App.2-BA1_Fix Asset Cont.CGAAP'!E169</f>
        <v>0</v>
      </c>
      <c r="G212" s="42">
        <f t="shared" si="14"/>
        <v>0</v>
      </c>
      <c r="H212" s="75"/>
      <c r="I212" s="76">
        <f t="shared" si="10"/>
        <v>0</v>
      </c>
      <c r="J212" s="42">
        <f t="shared" si="11"/>
        <v>0</v>
      </c>
      <c r="K212" s="25">
        <f>-'[1]App.2-BA1_Fix Asset Cont.CGAAP'!J169</f>
        <v>0</v>
      </c>
      <c r="L212" s="42">
        <f t="shared" si="12"/>
        <v>0</v>
      </c>
    </row>
    <row r="213" spans="1:13" ht="15.75" thickBot="1">
      <c r="A213" s="38"/>
      <c r="B213" s="39"/>
      <c r="C213" s="25">
        <f>'[1]App.2-BA1_Fix Asset Cont.CGAAP'!D170</f>
        <v>0</v>
      </c>
      <c r="D213" s="25"/>
      <c r="E213" s="42">
        <f t="shared" si="13"/>
        <v>0</v>
      </c>
      <c r="F213" s="25">
        <f>'[1]App.2-BA1_Fix Asset Cont.CGAAP'!E170</f>
        <v>0</v>
      </c>
      <c r="G213" s="42">
        <f t="shared" si="14"/>
        <v>0</v>
      </c>
      <c r="H213" s="204"/>
      <c r="I213" s="76">
        <f t="shared" si="10"/>
        <v>0</v>
      </c>
      <c r="J213" s="42">
        <f t="shared" si="11"/>
        <v>0</v>
      </c>
      <c r="K213" s="25">
        <f>-'[1]App.2-BA1_Fix Asset Cont.CGAAP'!J170</f>
        <v>0</v>
      </c>
      <c r="L213" s="42">
        <f t="shared" si="12"/>
        <v>0</v>
      </c>
    </row>
    <row r="214" spans="1:13" ht="14.25" thickTop="1" thickBot="1">
      <c r="A214" s="87"/>
      <c r="B214" s="88" t="s">
        <v>73</v>
      </c>
      <c r="C214" s="42">
        <f>SUM(C152:C213)</f>
        <v>76940591.390000001</v>
      </c>
      <c r="D214" s="42">
        <f>SUM(D152:D213)</f>
        <v>12992278.375941824</v>
      </c>
      <c r="E214" s="42">
        <f>SUM(E152:E213)</f>
        <v>63948313.014058173</v>
      </c>
      <c r="F214" s="42">
        <f>SUM(F152:F213)</f>
        <v>3514803.26</v>
      </c>
      <c r="G214" s="42">
        <f>SUM(G152:G213)</f>
        <v>65705714.644058205</v>
      </c>
      <c r="H214" s="121"/>
      <c r="I214" s="89"/>
      <c r="J214" s="42">
        <f>SUM(J152:J213)</f>
        <v>2799004.2216456598</v>
      </c>
      <c r="K214" s="42">
        <f>SUM(K152:K213)</f>
        <v>2797880.45</v>
      </c>
      <c r="L214" s="42">
        <f>SUM(L152:L213)</f>
        <v>1123.7716456603243</v>
      </c>
    </row>
    <row r="216" spans="1:13">
      <c r="A216" s="2" t="s">
        <v>149</v>
      </c>
      <c r="B216" s="2" t="s">
        <v>347</v>
      </c>
    </row>
  </sheetData>
  <mergeCells count="21">
    <mergeCell ref="A150:A151"/>
    <mergeCell ref="B150:B151"/>
    <mergeCell ref="K150:K151"/>
    <mergeCell ref="A75:A76"/>
    <mergeCell ref="B75:B76"/>
    <mergeCell ref="K75:K76"/>
    <mergeCell ref="A145:L145"/>
    <mergeCell ref="A146:L146"/>
    <mergeCell ref="A147:L147"/>
    <mergeCell ref="A72:L72"/>
    <mergeCell ref="A9:L9"/>
    <mergeCell ref="A10:L10"/>
    <mergeCell ref="A11:L11"/>
    <mergeCell ref="A14:A15"/>
    <mergeCell ref="B14:B15"/>
    <mergeCell ref="K14:K15"/>
    <mergeCell ref="B60:L60"/>
    <mergeCell ref="B61:J62"/>
    <mergeCell ref="B63:L64"/>
    <mergeCell ref="A70:L70"/>
    <mergeCell ref="A71:L71"/>
  </mergeCells>
  <dataValidations count="2">
    <dataValidation allowBlank="1" showInputMessage="1" showErrorMessage="1" promptTitle="Date Format" prompt="E.g:  &quot;August 1, 2011&quot;" sqref="WVR983070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dataValidation allowBlank="1" showErrorMessage="1" promptTitle="Date Format" prompt="E.g:  &quot;August 1, 2011&quot;" sqref="J7"/>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pageSetUpPr fitToPage="1"/>
  </sheetPr>
  <dimension ref="A1:N629"/>
  <sheetViews>
    <sheetView topLeftCell="E1005" workbookViewId="0">
      <selection activeCell="B557" sqref="B557:C618"/>
    </sheetView>
  </sheetViews>
  <sheetFormatPr defaultRowHeight="12.75"/>
  <cols>
    <col min="1" max="1" width="7.7109375" style="1" customWidth="1"/>
    <col min="2" max="2" width="6.42578125" style="1" customWidth="1"/>
    <col min="3" max="3" width="37.85546875" style="2" customWidth="1"/>
    <col min="4" max="4" width="14.42578125" style="2" customWidth="1"/>
    <col min="5" max="5" width="13" style="2" customWidth="1"/>
    <col min="6" max="6" width="12.5703125" style="2" customWidth="1"/>
    <col min="7" max="7" width="14.28515625" style="2" customWidth="1"/>
    <col min="8" max="8" width="1.7109375" style="3" customWidth="1"/>
    <col min="9" max="9" width="14.28515625" style="2" customWidth="1"/>
    <col min="10" max="10" width="13.42578125" style="2" customWidth="1"/>
    <col min="11" max="11" width="13.5703125" style="2" customWidth="1"/>
    <col min="12" max="12" width="14.5703125" style="2" bestFit="1" customWidth="1"/>
    <col min="13" max="13" width="14.140625" style="2" bestFit="1" customWidth="1"/>
    <col min="14" max="14" width="10.28515625" style="2" bestFit="1" customWidth="1"/>
    <col min="15" max="16384" width="9.140625" style="2"/>
  </cols>
  <sheetData>
    <row r="1" spans="1:13">
      <c r="L1" s="4" t="s">
        <v>0</v>
      </c>
      <c r="M1" s="5">
        <v>0</v>
      </c>
    </row>
    <row r="2" spans="1:13">
      <c r="L2" s="4" t="s">
        <v>1</v>
      </c>
      <c r="M2" s="6"/>
    </row>
    <row r="3" spans="1:13">
      <c r="L3" s="4" t="s">
        <v>2</v>
      </c>
      <c r="M3" s="6"/>
    </row>
    <row r="4" spans="1:13">
      <c r="L4" s="4" t="s">
        <v>3</v>
      </c>
      <c r="M4" s="6"/>
    </row>
    <row r="5" spans="1:13">
      <c r="L5" s="4" t="s">
        <v>4</v>
      </c>
      <c r="M5" s="7"/>
    </row>
    <row r="6" spans="1:13">
      <c r="L6" s="4"/>
      <c r="M6" s="8"/>
    </row>
    <row r="7" spans="1:13">
      <c r="L7" s="4" t="s">
        <v>5</v>
      </c>
      <c r="M7" s="7"/>
    </row>
    <row r="9" spans="1:13" ht="18">
      <c r="A9" s="216" t="s">
        <v>6</v>
      </c>
      <c r="B9" s="216"/>
      <c r="C9" s="216"/>
      <c r="D9" s="216"/>
      <c r="E9" s="216"/>
      <c r="F9" s="216"/>
      <c r="G9" s="216"/>
      <c r="H9" s="216"/>
      <c r="I9" s="216"/>
      <c r="J9" s="216"/>
      <c r="K9" s="216"/>
      <c r="L9" s="216"/>
      <c r="M9" s="216"/>
    </row>
    <row r="10" spans="1:13" ht="18">
      <c r="A10" s="216" t="s">
        <v>71</v>
      </c>
      <c r="B10" s="216"/>
      <c r="C10" s="216"/>
      <c r="D10" s="216"/>
      <c r="E10" s="216"/>
      <c r="F10" s="216"/>
      <c r="G10" s="216"/>
      <c r="H10" s="216"/>
      <c r="I10" s="216"/>
      <c r="J10" s="216"/>
      <c r="K10" s="216"/>
      <c r="L10" s="216"/>
      <c r="M10" s="216"/>
    </row>
    <row r="12" spans="1:13" ht="15">
      <c r="C12" s="9"/>
      <c r="E12" s="10" t="s">
        <v>8</v>
      </c>
      <c r="F12" s="11">
        <v>2014</v>
      </c>
      <c r="G12" s="12"/>
    </row>
    <row r="14" spans="1:13">
      <c r="D14" s="213" t="s">
        <v>9</v>
      </c>
      <c r="E14" s="214"/>
      <c r="F14" s="214"/>
      <c r="G14" s="215"/>
      <c r="I14" s="13"/>
      <c r="J14" s="14" t="s">
        <v>10</v>
      </c>
      <c r="K14" s="14"/>
      <c r="L14" s="15"/>
      <c r="M14" s="3"/>
    </row>
    <row r="15" spans="1:13" ht="25.5">
      <c r="A15" s="16" t="s">
        <v>11</v>
      </c>
      <c r="B15" s="17" t="s">
        <v>12</v>
      </c>
      <c r="C15" s="18" t="s">
        <v>13</v>
      </c>
      <c r="D15" s="16" t="s">
        <v>14</v>
      </c>
      <c r="E15" s="17" t="s">
        <v>15</v>
      </c>
      <c r="F15" s="17" t="s">
        <v>16</v>
      </c>
      <c r="G15" s="16" t="s">
        <v>17</v>
      </c>
      <c r="H15" s="19"/>
      <c r="I15" s="20" t="s">
        <v>14</v>
      </c>
      <c r="J15" s="21" t="s">
        <v>15</v>
      </c>
      <c r="K15" s="21" t="s">
        <v>16</v>
      </c>
      <c r="L15" s="22" t="s">
        <v>17</v>
      </c>
      <c r="M15" s="16" t="s">
        <v>18</v>
      </c>
    </row>
    <row r="16" spans="1:13" ht="25.5">
      <c r="A16" s="23">
        <v>12</v>
      </c>
      <c r="B16" s="23">
        <v>1611</v>
      </c>
      <c r="C16" s="24" t="s">
        <v>19</v>
      </c>
      <c r="D16" s="25">
        <f>'[1]App.2-BA2_Fix Asset Cont.MIFRS'!D16</f>
        <v>815779.07</v>
      </c>
      <c r="E16" s="25">
        <f>'[1]App.2-BA2_Fix Asset Cont.MIFRS'!E16</f>
        <v>252000</v>
      </c>
      <c r="F16" s="25">
        <f>'[1]App.2-BA2_Fix Asset Cont.MIFRS'!F16</f>
        <v>-270770.26000000007</v>
      </c>
      <c r="G16" s="26">
        <f>D16+E16+F16</f>
        <v>797008.80999999982</v>
      </c>
      <c r="H16" s="27"/>
      <c r="I16" s="25">
        <f>'[1]App.2-BA2_Fix Asset Cont.MIFRS'!I16</f>
        <v>-628672.96557142853</v>
      </c>
      <c r="J16" s="25">
        <f>'[1]App.2-BA2_Fix Asset Cont.MIFRS'!J16</f>
        <v>-94235.062571428571</v>
      </c>
      <c r="K16" s="25">
        <f>'[1]App.2-BA2_Fix Asset Cont.MIFRS'!K16</f>
        <v>270770.26000000007</v>
      </c>
      <c r="L16" s="26">
        <f>I16+J16+K16</f>
        <v>-452137.76814285706</v>
      </c>
      <c r="M16" s="29">
        <f>G16+L16</f>
        <v>344871.04185714276</v>
      </c>
    </row>
    <row r="17" spans="1:13" ht="25.5">
      <c r="A17" s="23" t="s">
        <v>20</v>
      </c>
      <c r="B17" s="23">
        <v>1612</v>
      </c>
      <c r="C17" s="24" t="s">
        <v>21</v>
      </c>
      <c r="D17" s="25">
        <f>'[1]App.2-BA2_Fix Asset Cont.MIFRS'!D17</f>
        <v>0</v>
      </c>
      <c r="E17" s="25">
        <f>'[1]App.2-BA2_Fix Asset Cont.MIFRS'!E17</f>
        <v>0</v>
      </c>
      <c r="F17" s="25">
        <f>'[1]App.2-BA2_Fix Asset Cont.MIFRS'!F17</f>
        <v>0</v>
      </c>
      <c r="G17" s="26">
        <f t="shared" ref="G17:G77" si="0">D17+E17+F17</f>
        <v>0</v>
      </c>
      <c r="H17" s="27"/>
      <c r="I17" s="25">
        <f>'[1]App.2-BA2_Fix Asset Cont.MIFRS'!I17</f>
        <v>0</v>
      </c>
      <c r="J17" s="25">
        <f>'[1]App.2-BA2_Fix Asset Cont.MIFRS'!J17</f>
        <v>0</v>
      </c>
      <c r="K17" s="25">
        <f>'[1]App.2-BA2_Fix Asset Cont.MIFRS'!K17</f>
        <v>0</v>
      </c>
      <c r="L17" s="26">
        <f t="shared" ref="L17:L71" si="1">I17+J17+K17</f>
        <v>0</v>
      </c>
      <c r="M17" s="29">
        <f t="shared" ref="M17:M71" si="2">G17+L17</f>
        <v>0</v>
      </c>
    </row>
    <row r="18" spans="1:13" ht="15">
      <c r="A18" s="30" t="s">
        <v>22</v>
      </c>
      <c r="B18" s="30">
        <v>1805</v>
      </c>
      <c r="C18" s="31" t="s">
        <v>23</v>
      </c>
      <c r="D18" s="25">
        <f>'[1]App.2-BA2_Fix Asset Cont.MIFRS'!D18</f>
        <v>338728.38000000012</v>
      </c>
      <c r="E18" s="25">
        <f>'[1]App.2-BA2_Fix Asset Cont.MIFRS'!E18</f>
        <v>0</v>
      </c>
      <c r="F18" s="25">
        <f>'[1]App.2-BA2_Fix Asset Cont.MIFRS'!F18</f>
        <v>0</v>
      </c>
      <c r="G18" s="26">
        <f t="shared" si="0"/>
        <v>338728.38000000012</v>
      </c>
      <c r="H18" s="27"/>
      <c r="I18" s="25">
        <f>'[1]App.2-BA2_Fix Asset Cont.MIFRS'!I18</f>
        <v>0</v>
      </c>
      <c r="J18" s="25">
        <f>'[1]App.2-BA2_Fix Asset Cont.MIFRS'!J18</f>
        <v>0</v>
      </c>
      <c r="K18" s="25">
        <f>'[1]App.2-BA2_Fix Asset Cont.MIFRS'!K18</f>
        <v>0</v>
      </c>
      <c r="L18" s="26">
        <f t="shared" si="1"/>
        <v>0</v>
      </c>
      <c r="M18" s="29">
        <f t="shared" si="2"/>
        <v>338728.38000000012</v>
      </c>
    </row>
    <row r="19" spans="1:13" ht="15">
      <c r="A19" s="23">
        <v>47</v>
      </c>
      <c r="B19" s="23">
        <v>1808</v>
      </c>
      <c r="C19" s="32" t="s">
        <v>24</v>
      </c>
      <c r="D19" s="25">
        <f>'[1]App.2-BA2_Fix Asset Cont.MIFRS'!D19</f>
        <v>1598122.15</v>
      </c>
      <c r="E19" s="25">
        <f>'[1]App.2-BA2_Fix Asset Cont.MIFRS'!E19</f>
        <v>0</v>
      </c>
      <c r="F19" s="25">
        <f>'[1]App.2-BA2_Fix Asset Cont.MIFRS'!F19</f>
        <v>-200763.26444537117</v>
      </c>
      <c r="G19" s="26">
        <f t="shared" si="0"/>
        <v>1397358.8855546287</v>
      </c>
      <c r="H19" s="27"/>
      <c r="I19" s="25">
        <f>'[1]App.2-BA2_Fix Asset Cont.MIFRS'!I19</f>
        <v>-1038708.2743589744</v>
      </c>
      <c r="J19" s="25">
        <f>'[1]App.2-BA2_Fix Asset Cont.MIFRS'!J19</f>
        <v>-35767.234379395035</v>
      </c>
      <c r="K19" s="25">
        <f>'[1]App.2-BA2_Fix Asset Cont.MIFRS'!K19</f>
        <v>125145.80468922215</v>
      </c>
      <c r="L19" s="26">
        <f t="shared" si="1"/>
        <v>-949329.70404914732</v>
      </c>
      <c r="M19" s="29">
        <f t="shared" si="2"/>
        <v>448029.18150548136</v>
      </c>
    </row>
    <row r="20" spans="1:13" ht="15">
      <c r="A20" s="23">
        <v>47</v>
      </c>
      <c r="B20" s="23">
        <v>1808</v>
      </c>
      <c r="C20" s="32" t="s">
        <v>24</v>
      </c>
      <c r="D20" s="25">
        <f>'[1]App.2-BA2_Fix Asset Cont.MIFRS'!D20</f>
        <v>73993.399999999994</v>
      </c>
      <c r="E20" s="25">
        <f>'[1]App.2-BA2_Fix Asset Cont.MIFRS'!E20</f>
        <v>0</v>
      </c>
      <c r="F20" s="25">
        <f>'[1]App.2-BA2_Fix Asset Cont.MIFRS'!F20</f>
        <v>0</v>
      </c>
      <c r="G20" s="26">
        <f t="shared" si="0"/>
        <v>73993.399999999994</v>
      </c>
      <c r="H20" s="27"/>
      <c r="I20" s="25">
        <f>'[1]App.2-BA2_Fix Asset Cont.MIFRS'!I20</f>
        <v>-63217.969999999994</v>
      </c>
      <c r="J20" s="25">
        <f>'[1]App.2-BA2_Fix Asset Cont.MIFRS'!J20</f>
        <v>-3655.4999999999995</v>
      </c>
      <c r="K20" s="25">
        <f>'[1]App.2-BA2_Fix Asset Cont.MIFRS'!K20</f>
        <v>0</v>
      </c>
      <c r="L20" s="26">
        <f t="shared" si="1"/>
        <v>-66873.469999999987</v>
      </c>
      <c r="M20" s="29">
        <f t="shared" si="2"/>
        <v>7119.9300000000076</v>
      </c>
    </row>
    <row r="21" spans="1:13" ht="15">
      <c r="A21" s="23">
        <v>13</v>
      </c>
      <c r="B21" s="23">
        <v>1810</v>
      </c>
      <c r="C21" s="32" t="s">
        <v>25</v>
      </c>
      <c r="D21" s="25">
        <f>'[1]App.2-BA2_Fix Asset Cont.MIFRS'!D21</f>
        <v>0</v>
      </c>
      <c r="E21" s="25">
        <f>'[1]App.2-BA2_Fix Asset Cont.MIFRS'!E21</f>
        <v>0</v>
      </c>
      <c r="F21" s="25">
        <f>'[1]App.2-BA2_Fix Asset Cont.MIFRS'!F21</f>
        <v>0</v>
      </c>
      <c r="G21" s="26">
        <f t="shared" si="0"/>
        <v>0</v>
      </c>
      <c r="H21" s="27"/>
      <c r="I21" s="25">
        <f>'[1]App.2-BA2_Fix Asset Cont.MIFRS'!I21</f>
        <v>0</v>
      </c>
      <c r="J21" s="25">
        <f>'[1]App.2-BA2_Fix Asset Cont.MIFRS'!J21</f>
        <v>0</v>
      </c>
      <c r="K21" s="25">
        <f>'[1]App.2-BA2_Fix Asset Cont.MIFRS'!K21</f>
        <v>0</v>
      </c>
      <c r="L21" s="26">
        <f t="shared" si="1"/>
        <v>0</v>
      </c>
      <c r="M21" s="29">
        <f t="shared" si="2"/>
        <v>0</v>
      </c>
    </row>
    <row r="22" spans="1:13" ht="15">
      <c r="A22" s="23">
        <v>47</v>
      </c>
      <c r="B22" s="23">
        <v>1815</v>
      </c>
      <c r="C22" s="32" t="s">
        <v>26</v>
      </c>
      <c r="D22" s="25">
        <f>'[1]App.2-BA2_Fix Asset Cont.MIFRS'!D22</f>
        <v>0.15999999997438863</v>
      </c>
      <c r="E22" s="25">
        <f>'[1]App.2-BA2_Fix Asset Cont.MIFRS'!E22</f>
        <v>0</v>
      </c>
      <c r="F22" s="25">
        <f>'[1]App.2-BA2_Fix Asset Cont.MIFRS'!F22</f>
        <v>0</v>
      </c>
      <c r="G22" s="26">
        <f t="shared" si="0"/>
        <v>0.15999999997438863</v>
      </c>
      <c r="H22" s="27"/>
      <c r="I22" s="25">
        <f>'[1]App.2-BA2_Fix Asset Cont.MIFRS'!I22</f>
        <v>0</v>
      </c>
      <c r="J22" s="25">
        <f>'[1]App.2-BA2_Fix Asset Cont.MIFRS'!J22</f>
        <v>0</v>
      </c>
      <c r="K22" s="25">
        <f>'[1]App.2-BA2_Fix Asset Cont.MIFRS'!K22</f>
        <v>0</v>
      </c>
      <c r="L22" s="26">
        <f t="shared" si="1"/>
        <v>0</v>
      </c>
      <c r="M22" s="29">
        <f t="shared" si="2"/>
        <v>0.15999999997438863</v>
      </c>
    </row>
    <row r="23" spans="1:13" ht="15">
      <c r="A23" s="23">
        <v>47</v>
      </c>
      <c r="B23" s="23">
        <v>1815</v>
      </c>
      <c r="C23" s="32" t="s">
        <v>26</v>
      </c>
      <c r="D23" s="25">
        <f>'[1]App.2-BA2_Fix Asset Cont.MIFRS'!D23</f>
        <v>-0.33999999985098839</v>
      </c>
      <c r="E23" s="25">
        <f>'[1]App.2-BA2_Fix Asset Cont.MIFRS'!E23</f>
        <v>0</v>
      </c>
      <c r="F23" s="25">
        <f>'[1]App.2-BA2_Fix Asset Cont.MIFRS'!F23</f>
        <v>0</v>
      </c>
      <c r="G23" s="26">
        <f t="shared" si="0"/>
        <v>-0.33999999985098839</v>
      </c>
      <c r="H23" s="27"/>
      <c r="I23" s="25">
        <f>'[1]App.2-BA2_Fix Asset Cont.MIFRS'!I23</f>
        <v>0</v>
      </c>
      <c r="J23" s="25">
        <f>'[1]App.2-BA2_Fix Asset Cont.MIFRS'!J23</f>
        <v>0</v>
      </c>
      <c r="K23" s="25">
        <f>'[1]App.2-BA2_Fix Asset Cont.MIFRS'!K23</f>
        <v>0</v>
      </c>
      <c r="L23" s="26">
        <f t="shared" si="1"/>
        <v>0</v>
      </c>
      <c r="M23" s="29">
        <f t="shared" si="2"/>
        <v>-0.33999999985098839</v>
      </c>
    </row>
    <row r="24" spans="1:13" ht="15">
      <c r="A24" s="23">
        <v>47</v>
      </c>
      <c r="B24" s="23">
        <v>1815</v>
      </c>
      <c r="C24" s="32" t="s">
        <v>26</v>
      </c>
      <c r="D24" s="25">
        <f>'[1]App.2-BA2_Fix Asset Cont.MIFRS'!D24</f>
        <v>0.16000000014901161</v>
      </c>
      <c r="E24" s="25">
        <f>'[1]App.2-BA2_Fix Asset Cont.MIFRS'!E24</f>
        <v>0</v>
      </c>
      <c r="F24" s="25">
        <f>'[1]App.2-BA2_Fix Asset Cont.MIFRS'!F24</f>
        <v>0</v>
      </c>
      <c r="G24" s="26">
        <f t="shared" si="0"/>
        <v>0.16000000014901161</v>
      </c>
      <c r="H24" s="27"/>
      <c r="I24" s="25">
        <f>'[1]App.2-BA2_Fix Asset Cont.MIFRS'!I24</f>
        <v>0</v>
      </c>
      <c r="J24" s="25">
        <f>'[1]App.2-BA2_Fix Asset Cont.MIFRS'!J24</f>
        <v>0</v>
      </c>
      <c r="K24" s="25">
        <f>'[1]App.2-BA2_Fix Asset Cont.MIFRS'!K24</f>
        <v>0</v>
      </c>
      <c r="L24" s="26">
        <f t="shared" si="1"/>
        <v>0</v>
      </c>
      <c r="M24" s="29">
        <f t="shared" si="2"/>
        <v>0.16000000014901161</v>
      </c>
    </row>
    <row r="25" spans="1:13" ht="15">
      <c r="A25" s="23">
        <v>47</v>
      </c>
      <c r="B25" s="23">
        <v>1820</v>
      </c>
      <c r="C25" s="24" t="s">
        <v>27</v>
      </c>
      <c r="D25" s="25">
        <f>'[1]App.2-BA2_Fix Asset Cont.MIFRS'!D25</f>
        <v>1745895.87</v>
      </c>
      <c r="E25" s="25">
        <f>'[1]App.2-BA2_Fix Asset Cont.MIFRS'!E25</f>
        <v>0</v>
      </c>
      <c r="F25" s="25">
        <f>'[1]App.2-BA2_Fix Asset Cont.MIFRS'!F25</f>
        <v>-685562.3</v>
      </c>
      <c r="G25" s="26">
        <f t="shared" si="0"/>
        <v>1060333.57</v>
      </c>
      <c r="H25" s="27"/>
      <c r="I25" s="25">
        <f>'[1]App.2-BA2_Fix Asset Cont.MIFRS'!I25</f>
        <v>-1491098.7268930557</v>
      </c>
      <c r="J25" s="25">
        <f>'[1]App.2-BA2_Fix Asset Cont.MIFRS'!J25</f>
        <v>-27834.886493055557</v>
      </c>
      <c r="K25" s="25">
        <f>'[1]App.2-BA2_Fix Asset Cont.MIFRS'!K25</f>
        <v>685562.3</v>
      </c>
      <c r="L25" s="26">
        <f t="shared" si="1"/>
        <v>-833371.31338611129</v>
      </c>
      <c r="M25" s="29">
        <f t="shared" si="2"/>
        <v>226962.25661388878</v>
      </c>
    </row>
    <row r="26" spans="1:13" ht="15">
      <c r="A26" s="23">
        <v>47</v>
      </c>
      <c r="B26" s="23">
        <v>1825</v>
      </c>
      <c r="C26" s="32" t="s">
        <v>28</v>
      </c>
      <c r="D26" s="25">
        <f>'[1]App.2-BA2_Fix Asset Cont.MIFRS'!D26</f>
        <v>0</v>
      </c>
      <c r="E26" s="25">
        <f>'[1]App.2-BA2_Fix Asset Cont.MIFRS'!E26</f>
        <v>0</v>
      </c>
      <c r="F26" s="25">
        <f>'[1]App.2-BA2_Fix Asset Cont.MIFRS'!F26</f>
        <v>0</v>
      </c>
      <c r="G26" s="26">
        <f t="shared" si="0"/>
        <v>0</v>
      </c>
      <c r="H26" s="27"/>
      <c r="I26" s="25">
        <f>'[1]App.2-BA2_Fix Asset Cont.MIFRS'!I26</f>
        <v>0</v>
      </c>
      <c r="J26" s="25">
        <f>'[1]App.2-BA2_Fix Asset Cont.MIFRS'!J26</f>
        <v>0</v>
      </c>
      <c r="K26" s="25">
        <f>'[1]App.2-BA2_Fix Asset Cont.MIFRS'!K26</f>
        <v>0</v>
      </c>
      <c r="L26" s="26">
        <f t="shared" si="1"/>
        <v>0</v>
      </c>
      <c r="M26" s="29">
        <f t="shared" si="2"/>
        <v>0</v>
      </c>
    </row>
    <row r="27" spans="1:13" ht="15">
      <c r="A27" s="23">
        <v>47</v>
      </c>
      <c r="B27" s="23">
        <v>1830</v>
      </c>
      <c r="C27" s="32" t="s">
        <v>29</v>
      </c>
      <c r="D27" s="25">
        <f>'[1]App.2-BA2_Fix Asset Cont.MIFRS'!D27</f>
        <v>6936981.7115375595</v>
      </c>
      <c r="E27" s="25">
        <f>'[1]App.2-BA2_Fix Asset Cont.MIFRS'!E27</f>
        <v>254611</v>
      </c>
      <c r="F27" s="25">
        <f>'[1]App.2-BA2_Fix Asset Cont.MIFRS'!F27</f>
        <v>-733013.05753460922</v>
      </c>
      <c r="G27" s="26">
        <f t="shared" si="0"/>
        <v>6458579.6540029505</v>
      </c>
      <c r="H27" s="27"/>
      <c r="I27" s="25">
        <f>'[1]App.2-BA2_Fix Asset Cont.MIFRS'!I27</f>
        <v>-3134860.1954504745</v>
      </c>
      <c r="J27" s="25">
        <f>'[1]App.2-BA2_Fix Asset Cont.MIFRS'!J27</f>
        <v>-74989.494309921167</v>
      </c>
      <c r="K27" s="25">
        <f>'[1]App.2-BA2_Fix Asset Cont.MIFRS'!K27</f>
        <v>683979.84803925548</v>
      </c>
      <c r="L27" s="26">
        <f t="shared" si="1"/>
        <v>-2525869.8417211403</v>
      </c>
      <c r="M27" s="29">
        <f t="shared" si="2"/>
        <v>3932709.8122818102</v>
      </c>
    </row>
    <row r="28" spans="1:13" ht="15">
      <c r="A28" s="23">
        <v>47</v>
      </c>
      <c r="B28" s="23">
        <v>1830</v>
      </c>
      <c r="C28" s="32" t="s">
        <v>29</v>
      </c>
      <c r="D28" s="25">
        <f>'[1]App.2-BA2_Fix Asset Cont.MIFRS'!D28</f>
        <v>1634997.4306920001</v>
      </c>
      <c r="E28" s="25">
        <f>'[1]App.2-BA2_Fix Asset Cont.MIFRS'!E28</f>
        <v>61874</v>
      </c>
      <c r="F28" s="25">
        <f>'[1]App.2-BA2_Fix Asset Cont.MIFRS'!F28</f>
        <v>-508434.0515</v>
      </c>
      <c r="G28" s="26">
        <f t="shared" si="0"/>
        <v>1188437.379192</v>
      </c>
      <c r="H28" s="27"/>
      <c r="I28" s="25">
        <f>'[1]App.2-BA2_Fix Asset Cont.MIFRS'!I28</f>
        <v>-995472.87684107409</v>
      </c>
      <c r="J28" s="25">
        <f>'[1]App.2-BA2_Fix Asset Cont.MIFRS'!J28</f>
        <v>-15886.269530251702</v>
      </c>
      <c r="K28" s="25">
        <f>'[1]App.2-BA2_Fix Asset Cont.MIFRS'!K28</f>
        <v>474625.90766406927</v>
      </c>
      <c r="L28" s="26">
        <f t="shared" si="1"/>
        <v>-536733.2387072565</v>
      </c>
      <c r="M28" s="29">
        <f t="shared" si="2"/>
        <v>651704.14048474352</v>
      </c>
    </row>
    <row r="29" spans="1:13" ht="15">
      <c r="A29" s="23">
        <v>47</v>
      </c>
      <c r="B29" s="23">
        <v>1830</v>
      </c>
      <c r="C29" s="32" t="s">
        <v>29</v>
      </c>
      <c r="D29" s="25">
        <f>'[1]App.2-BA2_Fix Asset Cont.MIFRS'!D29</f>
        <v>8518290.3117215391</v>
      </c>
      <c r="E29" s="25">
        <f>'[1]App.2-BA2_Fix Asset Cont.MIFRS'!E29</f>
        <v>437619</v>
      </c>
      <c r="F29" s="25">
        <f>'[1]App.2-BA2_Fix Asset Cont.MIFRS'!F29</f>
        <v>-874965.24847376114</v>
      </c>
      <c r="G29" s="26">
        <f t="shared" si="0"/>
        <v>8080944.0632477775</v>
      </c>
      <c r="H29" s="27"/>
      <c r="I29" s="25">
        <f>'[1]App.2-BA2_Fix Asset Cont.MIFRS'!I29</f>
        <v>-3621218.3703430807</v>
      </c>
      <c r="J29" s="25">
        <f>'[1]App.2-BA2_Fix Asset Cont.MIFRS'!J29</f>
        <v>-157478.20339308522</v>
      </c>
      <c r="K29" s="25">
        <f>'[1]App.2-BA2_Fix Asset Cont.MIFRS'!K29</f>
        <v>829203.65412844042</v>
      </c>
      <c r="L29" s="26">
        <f t="shared" si="1"/>
        <v>-2949492.9196077259</v>
      </c>
      <c r="M29" s="29">
        <f t="shared" si="2"/>
        <v>5131451.1436400516</v>
      </c>
    </row>
    <row r="30" spans="1:13" ht="15">
      <c r="A30" s="23">
        <v>47</v>
      </c>
      <c r="B30" s="23">
        <v>1835</v>
      </c>
      <c r="C30" s="32" t="s">
        <v>30</v>
      </c>
      <c r="D30" s="25">
        <f>'[1]App.2-BA2_Fix Asset Cont.MIFRS'!D30</f>
        <v>1653923.5861620002</v>
      </c>
      <c r="E30" s="25">
        <f>'[1]App.2-BA2_Fix Asset Cont.MIFRS'!E30</f>
        <v>58557</v>
      </c>
      <c r="F30" s="25">
        <f>'[1]App.2-BA2_Fix Asset Cont.MIFRS'!F30</f>
        <v>-137596.82775</v>
      </c>
      <c r="G30" s="26">
        <f t="shared" si="0"/>
        <v>1574883.7584120003</v>
      </c>
      <c r="H30" s="27"/>
      <c r="I30" s="25">
        <f>'[1]App.2-BA2_Fix Asset Cont.MIFRS'!I30</f>
        <v>-665928.56486305036</v>
      </c>
      <c r="J30" s="25">
        <f>'[1]App.2-BA2_Fix Asset Cont.MIFRS'!J30</f>
        <v>-27392.500239706671</v>
      </c>
      <c r="K30" s="25">
        <f>'[1]App.2-BA2_Fix Asset Cont.MIFRS'!K30</f>
        <v>131160.71055562026</v>
      </c>
      <c r="L30" s="26">
        <f t="shared" si="1"/>
        <v>-562160.35454713681</v>
      </c>
      <c r="M30" s="29">
        <f t="shared" si="2"/>
        <v>1012723.4038648634</v>
      </c>
    </row>
    <row r="31" spans="1:13" ht="15">
      <c r="A31" s="23">
        <v>47</v>
      </c>
      <c r="B31" s="23">
        <v>1835</v>
      </c>
      <c r="C31" s="32" t="s">
        <v>30</v>
      </c>
      <c r="D31" s="25">
        <f>'[1]App.2-BA2_Fix Asset Cont.MIFRS'!D31</f>
        <v>498775.27999999991</v>
      </c>
      <c r="E31" s="25">
        <f>'[1]App.2-BA2_Fix Asset Cont.MIFRS'!E31</f>
        <v>0</v>
      </c>
      <c r="F31" s="25">
        <f>'[1]App.2-BA2_Fix Asset Cont.MIFRS'!F31</f>
        <v>0</v>
      </c>
      <c r="G31" s="26">
        <f t="shared" si="0"/>
        <v>498775.27999999991</v>
      </c>
      <c r="H31" s="27"/>
      <c r="I31" s="25">
        <f>'[1]App.2-BA2_Fix Asset Cont.MIFRS'!I31</f>
        <v>-114243.00580605525</v>
      </c>
      <c r="J31" s="25">
        <f>'[1]App.2-BA2_Fix Asset Cont.MIFRS'!J31</f>
        <v>-9910.602606055254</v>
      </c>
      <c r="K31" s="25">
        <f>'[1]App.2-BA2_Fix Asset Cont.MIFRS'!K31</f>
        <v>0</v>
      </c>
      <c r="L31" s="26">
        <f t="shared" si="1"/>
        <v>-124153.60841211051</v>
      </c>
      <c r="M31" s="29">
        <f t="shared" si="2"/>
        <v>374621.67158788943</v>
      </c>
    </row>
    <row r="32" spans="1:13" ht="15">
      <c r="A32" s="23">
        <v>47</v>
      </c>
      <c r="B32" s="23">
        <v>1835</v>
      </c>
      <c r="C32" s="32" t="s">
        <v>30</v>
      </c>
      <c r="D32" s="25">
        <f>'[1]App.2-BA2_Fix Asset Cont.MIFRS'!D32</f>
        <v>8190364.4546269039</v>
      </c>
      <c r="E32" s="25">
        <f>'[1]App.2-BA2_Fix Asset Cont.MIFRS'!E32</f>
        <v>280339</v>
      </c>
      <c r="F32" s="25">
        <f>'[1]App.2-BA2_Fix Asset Cont.MIFRS'!F32</f>
        <v>-1350307.8963625</v>
      </c>
      <c r="G32" s="26">
        <f t="shared" si="0"/>
        <v>7120395.5582644027</v>
      </c>
      <c r="H32" s="27"/>
      <c r="I32" s="25">
        <f>'[1]App.2-BA2_Fix Asset Cont.MIFRS'!I32</f>
        <v>-3749991.7187629049</v>
      </c>
      <c r="J32" s="25">
        <f>'[1]App.2-BA2_Fix Asset Cont.MIFRS'!J32</f>
        <v>-85753.392191918319</v>
      </c>
      <c r="K32" s="25">
        <f>'[1]App.2-BA2_Fix Asset Cont.MIFRS'!K32</f>
        <v>1277147.5143171444</v>
      </c>
      <c r="L32" s="26">
        <f t="shared" si="1"/>
        <v>-2558597.5966376783</v>
      </c>
      <c r="M32" s="29">
        <f t="shared" si="2"/>
        <v>4561797.9616267243</v>
      </c>
    </row>
    <row r="33" spans="1:13" ht="15">
      <c r="A33" s="23">
        <v>47</v>
      </c>
      <c r="B33" s="23">
        <v>1835</v>
      </c>
      <c r="C33" s="32" t="s">
        <v>30</v>
      </c>
      <c r="D33" s="25">
        <f>'[1]App.2-BA2_Fix Asset Cont.MIFRS'!D33</f>
        <v>216401.46526</v>
      </c>
      <c r="E33" s="25">
        <f>'[1]App.2-BA2_Fix Asset Cont.MIFRS'!E33</f>
        <v>0</v>
      </c>
      <c r="F33" s="25">
        <f>'[1]App.2-BA2_Fix Asset Cont.MIFRS'!F33</f>
        <v>0</v>
      </c>
      <c r="G33" s="26">
        <f t="shared" si="0"/>
        <v>216401.46526</v>
      </c>
      <c r="H33" s="27"/>
      <c r="I33" s="25">
        <f>'[1]App.2-BA2_Fix Asset Cont.MIFRS'!I33</f>
        <v>-38385.068629842135</v>
      </c>
      <c r="J33" s="25">
        <f>'[1]App.2-BA2_Fix Asset Cont.MIFRS'!J33</f>
        <v>-5057.7724974421399</v>
      </c>
      <c r="K33" s="25">
        <f>'[1]App.2-BA2_Fix Asset Cont.MIFRS'!K33</f>
        <v>0</v>
      </c>
      <c r="L33" s="26">
        <f t="shared" si="1"/>
        <v>-43442.841127284279</v>
      </c>
      <c r="M33" s="29">
        <f t="shared" si="2"/>
        <v>172958.62413271572</v>
      </c>
    </row>
    <row r="34" spans="1:13" ht="15">
      <c r="A34" s="23">
        <v>47</v>
      </c>
      <c r="B34" s="23">
        <v>1835</v>
      </c>
      <c r="C34" s="32" t="s">
        <v>30</v>
      </c>
      <c r="D34" s="25">
        <f>'[1]App.2-BA2_Fix Asset Cont.MIFRS'!D34</f>
        <v>46785.2</v>
      </c>
      <c r="E34" s="25">
        <f>'[1]App.2-BA2_Fix Asset Cont.MIFRS'!E34</f>
        <v>0</v>
      </c>
      <c r="F34" s="25">
        <f>'[1]App.2-BA2_Fix Asset Cont.MIFRS'!F34</f>
        <v>0</v>
      </c>
      <c r="G34" s="26">
        <f t="shared" si="0"/>
        <v>46785.2</v>
      </c>
      <c r="H34" s="27"/>
      <c r="I34" s="25">
        <f>'[1]App.2-BA2_Fix Asset Cont.MIFRS'!I34</f>
        <v>-8997.1538461538457</v>
      </c>
      <c r="J34" s="25">
        <f>'[1]App.2-BA2_Fix Asset Cont.MIFRS'!J34</f>
        <v>-1511.5218461538461</v>
      </c>
      <c r="K34" s="25">
        <f>'[1]App.2-BA2_Fix Asset Cont.MIFRS'!K34</f>
        <v>0</v>
      </c>
      <c r="L34" s="26">
        <f t="shared" si="1"/>
        <v>-10508.675692307692</v>
      </c>
      <c r="M34" s="29">
        <f t="shared" si="2"/>
        <v>36276.524307692307</v>
      </c>
    </row>
    <row r="35" spans="1:13" ht="15">
      <c r="A35" s="23">
        <v>47</v>
      </c>
      <c r="B35" s="23">
        <v>1840</v>
      </c>
      <c r="C35" s="32" t="s">
        <v>31</v>
      </c>
      <c r="D35" s="25">
        <f>'[1]App.2-BA2_Fix Asset Cont.MIFRS'!D35</f>
        <v>7178170.9897587737</v>
      </c>
      <c r="E35" s="25">
        <f>'[1]App.2-BA2_Fix Asset Cont.MIFRS'!E35</f>
        <v>187241</v>
      </c>
      <c r="F35" s="25">
        <f>'[1]App.2-BA2_Fix Asset Cont.MIFRS'!F35</f>
        <v>0</v>
      </c>
      <c r="G35" s="26">
        <f t="shared" si="0"/>
        <v>7365411.9897587737</v>
      </c>
      <c r="H35" s="27"/>
      <c r="I35" s="25">
        <f>'[1]App.2-BA2_Fix Asset Cont.MIFRS'!I35</f>
        <v>-4393512.3857002687</v>
      </c>
      <c r="J35" s="25">
        <f>'[1]App.2-BA2_Fix Asset Cont.MIFRS'!J35</f>
        <v>-73526.343436544819</v>
      </c>
      <c r="K35" s="25">
        <f>'[1]App.2-BA2_Fix Asset Cont.MIFRS'!K35</f>
        <v>0</v>
      </c>
      <c r="L35" s="26">
        <f t="shared" si="1"/>
        <v>-4467038.7291368134</v>
      </c>
      <c r="M35" s="29">
        <f t="shared" si="2"/>
        <v>2898373.2606219603</v>
      </c>
    </row>
    <row r="36" spans="1:13" ht="15">
      <c r="A36" s="23">
        <v>47</v>
      </c>
      <c r="B36" s="23">
        <v>1840</v>
      </c>
      <c r="C36" s="32" t="s">
        <v>31</v>
      </c>
      <c r="D36" s="25">
        <f>'[1]App.2-BA2_Fix Asset Cont.MIFRS'!D36</f>
        <v>2053444.9252412266</v>
      </c>
      <c r="E36" s="25">
        <f>'[1]App.2-BA2_Fix Asset Cont.MIFRS'!E36</f>
        <v>53489</v>
      </c>
      <c r="F36" s="25">
        <f>'[1]App.2-BA2_Fix Asset Cont.MIFRS'!F36</f>
        <v>-52042.609649999999</v>
      </c>
      <c r="G36" s="26">
        <f t="shared" si="0"/>
        <v>2054891.3155912263</v>
      </c>
      <c r="H36" s="27"/>
      <c r="I36" s="25">
        <f>'[1]App.2-BA2_Fix Asset Cont.MIFRS'!I36</f>
        <v>-1135831.7090786409</v>
      </c>
      <c r="J36" s="25">
        <f>'[1]App.2-BA2_Fix Asset Cont.MIFRS'!J36</f>
        <v>-20425.938423957701</v>
      </c>
      <c r="K36" s="25">
        <f>'[1]App.2-BA2_Fix Asset Cont.MIFRS'!K36</f>
        <v>52042.609649999999</v>
      </c>
      <c r="L36" s="26">
        <f t="shared" si="1"/>
        <v>-1104215.0378525986</v>
      </c>
      <c r="M36" s="29">
        <f t="shared" si="2"/>
        <v>950676.27773862774</v>
      </c>
    </row>
    <row r="37" spans="1:13" ht="15">
      <c r="A37" s="23">
        <v>47</v>
      </c>
      <c r="B37" s="23">
        <v>1845</v>
      </c>
      <c r="C37" s="32" t="s">
        <v>32</v>
      </c>
      <c r="D37" s="25">
        <f>'[1]App.2-BA2_Fix Asset Cont.MIFRS'!D37</f>
        <v>7090020.0915000001</v>
      </c>
      <c r="E37" s="25">
        <f>'[1]App.2-BA2_Fix Asset Cont.MIFRS'!E37</f>
        <v>0</v>
      </c>
      <c r="F37" s="25">
        <f>'[1]App.2-BA2_Fix Asset Cont.MIFRS'!F37</f>
        <v>-3783165.9519250002</v>
      </c>
      <c r="G37" s="26">
        <f t="shared" si="0"/>
        <v>3306854.1395749999</v>
      </c>
      <c r="H37" s="27"/>
      <c r="I37" s="25">
        <f>'[1]App.2-BA2_Fix Asset Cont.MIFRS'!I37</f>
        <v>-6912203.2748560458</v>
      </c>
      <c r="J37" s="25">
        <f>'[1]App.2-BA2_Fix Asset Cont.MIFRS'!J37</f>
        <v>-7334.6588515522899</v>
      </c>
      <c r="K37" s="25">
        <f>'[1]App.2-BA2_Fix Asset Cont.MIFRS'!K37</f>
        <v>3731934.8684294936</v>
      </c>
      <c r="L37" s="26">
        <f t="shared" si="1"/>
        <v>-3187603.065278105</v>
      </c>
      <c r="M37" s="29">
        <f t="shared" si="2"/>
        <v>119251.07429689495</v>
      </c>
    </row>
    <row r="38" spans="1:13" ht="15">
      <c r="A38" s="23">
        <v>47</v>
      </c>
      <c r="B38" s="23">
        <v>1845</v>
      </c>
      <c r="C38" s="32" t="s">
        <v>32</v>
      </c>
      <c r="D38" s="25">
        <f>'[1]App.2-BA2_Fix Asset Cont.MIFRS'!D38</f>
        <v>9327606.870000001</v>
      </c>
      <c r="E38" s="25">
        <f>'[1]App.2-BA2_Fix Asset Cont.MIFRS'!E38</f>
        <v>164000</v>
      </c>
      <c r="F38" s="25">
        <f>'[1]App.2-BA2_Fix Asset Cont.MIFRS'!F38</f>
        <v>-122927.18917499999</v>
      </c>
      <c r="G38" s="26">
        <f t="shared" si="0"/>
        <v>9368679.6808250006</v>
      </c>
      <c r="H38" s="27"/>
      <c r="I38" s="25">
        <f>'[1]App.2-BA2_Fix Asset Cont.MIFRS'!I38</f>
        <v>-4224107.3616926698</v>
      </c>
      <c r="J38" s="25">
        <f>'[1]App.2-BA2_Fix Asset Cont.MIFRS'!J38</f>
        <v>-168839.12927312916</v>
      </c>
      <c r="K38" s="25">
        <f>'[1]App.2-BA2_Fix Asset Cont.MIFRS'!K38</f>
        <v>107481.69820439565</v>
      </c>
      <c r="L38" s="26">
        <f t="shared" si="1"/>
        <v>-4285464.7927614031</v>
      </c>
      <c r="M38" s="29">
        <f t="shared" si="2"/>
        <v>5083214.8880635975</v>
      </c>
    </row>
    <row r="39" spans="1:13" ht="15">
      <c r="A39" s="23">
        <v>47</v>
      </c>
      <c r="B39" s="23">
        <v>1845</v>
      </c>
      <c r="C39" s="32" t="s">
        <v>32</v>
      </c>
      <c r="D39" s="25">
        <f>'[1]App.2-BA2_Fix Asset Cont.MIFRS'!D39</f>
        <v>1255030.5585</v>
      </c>
      <c r="E39" s="25">
        <f>'[1]App.2-BA2_Fix Asset Cont.MIFRS'!E39</f>
        <v>110000</v>
      </c>
      <c r="F39" s="25">
        <f>'[1]App.2-BA2_Fix Asset Cont.MIFRS'!F39</f>
        <v>-221699.48637500004</v>
      </c>
      <c r="G39" s="26">
        <f t="shared" si="0"/>
        <v>1143331.0721249999</v>
      </c>
      <c r="H39" s="27"/>
      <c r="I39" s="25">
        <f>'[1]App.2-BA2_Fix Asset Cont.MIFRS'!I39</f>
        <v>-616073.88680442201</v>
      </c>
      <c r="J39" s="25">
        <f>'[1]App.2-BA2_Fix Asset Cont.MIFRS'!J39</f>
        <v>-31648.546034424053</v>
      </c>
      <c r="K39" s="25">
        <f>'[1]App.2-BA2_Fix Asset Cont.MIFRS'!K39</f>
        <v>221121.59790833335</v>
      </c>
      <c r="L39" s="26">
        <f t="shared" si="1"/>
        <v>-426600.83493051276</v>
      </c>
      <c r="M39" s="29">
        <f t="shared" si="2"/>
        <v>716730.23719448713</v>
      </c>
    </row>
    <row r="40" spans="1:13" ht="15">
      <c r="A40" s="23">
        <v>47</v>
      </c>
      <c r="B40" s="23">
        <v>1850</v>
      </c>
      <c r="C40" s="32" t="s">
        <v>74</v>
      </c>
      <c r="D40" s="25">
        <f>'[1]App.2-BA2_Fix Asset Cont.MIFRS'!D40</f>
        <v>8062675.0287313061</v>
      </c>
      <c r="E40" s="25">
        <f>'[1]App.2-BA2_Fix Asset Cont.MIFRS'!E40</f>
        <v>138255.5</v>
      </c>
      <c r="F40" s="25">
        <f>'[1]App.2-BA2_Fix Asset Cont.MIFRS'!F40</f>
        <v>-2278275.1241555037</v>
      </c>
      <c r="G40" s="26">
        <f t="shared" si="0"/>
        <v>5922655.4045758024</v>
      </c>
      <c r="H40" s="27"/>
      <c r="I40" s="25">
        <f>'[1]App.2-BA2_Fix Asset Cont.MIFRS'!I40</f>
        <v>-5795938.5033713933</v>
      </c>
      <c r="J40" s="25">
        <f>'[1]App.2-BA2_Fix Asset Cont.MIFRS'!J40</f>
        <v>-75543.545385704128</v>
      </c>
      <c r="K40" s="25">
        <f>'[1]App.2-BA2_Fix Asset Cont.MIFRS'!K40</f>
        <v>2243499.2245009826</v>
      </c>
      <c r="L40" s="26">
        <f t="shared" si="1"/>
        <v>-3627982.8242561151</v>
      </c>
      <c r="M40" s="29">
        <f t="shared" si="2"/>
        <v>2294672.5803196873</v>
      </c>
    </row>
    <row r="41" spans="1:13" ht="15">
      <c r="A41" s="23">
        <v>47</v>
      </c>
      <c r="B41" s="23">
        <v>1850</v>
      </c>
      <c r="C41" s="32" t="s">
        <v>33</v>
      </c>
      <c r="D41" s="25">
        <f>'[1]App.2-BA2_Fix Asset Cont.MIFRS'!D41</f>
        <v>6341562.6622686936</v>
      </c>
      <c r="E41" s="25">
        <f>'[1]App.2-BA2_Fix Asset Cont.MIFRS'!E41</f>
        <v>138255.5</v>
      </c>
      <c r="F41" s="25">
        <f>'[1]App.2-BA2_Fix Asset Cont.MIFRS'!F41</f>
        <v>-355314.57536109042</v>
      </c>
      <c r="G41" s="26">
        <f t="shared" si="0"/>
        <v>6124503.5869076028</v>
      </c>
      <c r="H41" s="27"/>
      <c r="I41" s="25">
        <f>'[1]App.2-BA2_Fix Asset Cont.MIFRS'!I41</f>
        <v>-3128400.7080946299</v>
      </c>
      <c r="J41" s="25">
        <f>'[1]App.2-BA2_Fix Asset Cont.MIFRS'!J41</f>
        <v>-107332.95699385773</v>
      </c>
      <c r="K41" s="25">
        <f>'[1]App.2-BA2_Fix Asset Cont.MIFRS'!K41</f>
        <v>286647.97532265156</v>
      </c>
      <c r="L41" s="26">
        <f t="shared" si="1"/>
        <v>-2949085.6897658361</v>
      </c>
      <c r="M41" s="29">
        <f t="shared" si="2"/>
        <v>3175417.8971417667</v>
      </c>
    </row>
    <row r="42" spans="1:13" ht="15">
      <c r="A42" s="23">
        <v>47</v>
      </c>
      <c r="B42" s="23">
        <v>1850</v>
      </c>
      <c r="C42" s="32" t="s">
        <v>33</v>
      </c>
      <c r="D42" s="25">
        <f>'[1]App.2-BA2_Fix Asset Cont.MIFRS'!D42</f>
        <v>32638.14</v>
      </c>
      <c r="E42" s="25">
        <f>'[1]App.2-BA2_Fix Asset Cont.MIFRS'!E42</f>
        <v>0</v>
      </c>
      <c r="F42" s="25">
        <f>'[1]App.2-BA2_Fix Asset Cont.MIFRS'!F42</f>
        <v>0</v>
      </c>
      <c r="G42" s="26">
        <f t="shared" si="0"/>
        <v>32638.14</v>
      </c>
      <c r="H42" s="27"/>
      <c r="I42" s="25">
        <f>'[1]App.2-BA2_Fix Asset Cont.MIFRS'!I42</f>
        <v>-32638.14</v>
      </c>
      <c r="J42" s="25">
        <f>'[1]App.2-BA2_Fix Asset Cont.MIFRS'!J42</f>
        <v>0</v>
      </c>
      <c r="K42" s="25">
        <f>'[1]App.2-BA2_Fix Asset Cont.MIFRS'!K42</f>
        <v>0</v>
      </c>
      <c r="L42" s="26">
        <f t="shared" si="1"/>
        <v>-32638.14</v>
      </c>
      <c r="M42" s="29">
        <f t="shared" si="2"/>
        <v>0</v>
      </c>
    </row>
    <row r="43" spans="1:13" ht="15">
      <c r="A43" s="23">
        <v>47</v>
      </c>
      <c r="B43" s="23">
        <v>1855</v>
      </c>
      <c r="C43" s="32" t="s">
        <v>75</v>
      </c>
      <c r="D43" s="25">
        <f>'[1]App.2-BA2_Fix Asset Cont.MIFRS'!D43</f>
        <v>3581239.547516</v>
      </c>
      <c r="E43" s="25">
        <f>'[1]App.2-BA2_Fix Asset Cont.MIFRS'!E43</f>
        <v>143946</v>
      </c>
      <c r="F43" s="25">
        <f>'[1]App.2-BA2_Fix Asset Cont.MIFRS'!F43</f>
        <v>0</v>
      </c>
      <c r="G43" s="26">
        <f t="shared" si="0"/>
        <v>3725185.547516</v>
      </c>
      <c r="H43" s="27"/>
      <c r="I43" s="25">
        <f>'[1]App.2-BA2_Fix Asset Cont.MIFRS'!I43</f>
        <v>-1845574.2541960438</v>
      </c>
      <c r="J43" s="25">
        <f>'[1]App.2-BA2_Fix Asset Cont.MIFRS'!J43</f>
        <v>-63257.373597444028</v>
      </c>
      <c r="K43" s="25">
        <f>'[1]App.2-BA2_Fix Asset Cont.MIFRS'!K43</f>
        <v>0</v>
      </c>
      <c r="L43" s="26">
        <f t="shared" si="1"/>
        <v>-1908831.6277934879</v>
      </c>
      <c r="M43" s="29">
        <f t="shared" si="2"/>
        <v>1816353.9197225121</v>
      </c>
    </row>
    <row r="44" spans="1:13" ht="15">
      <c r="A44" s="23">
        <v>47</v>
      </c>
      <c r="B44" s="23">
        <v>1855</v>
      </c>
      <c r="C44" s="32" t="s">
        <v>75</v>
      </c>
      <c r="D44" s="25">
        <f>'[1]App.2-BA2_Fix Asset Cont.MIFRS'!D44</f>
        <v>1099814.6464840001</v>
      </c>
      <c r="E44" s="25">
        <f>'[1]App.2-BA2_Fix Asset Cont.MIFRS'!E44</f>
        <v>44813</v>
      </c>
      <c r="F44" s="25">
        <f>'[1]App.2-BA2_Fix Asset Cont.MIFRS'!F44</f>
        <v>0</v>
      </c>
      <c r="G44" s="26">
        <f t="shared" si="0"/>
        <v>1144627.6464840001</v>
      </c>
      <c r="H44" s="27"/>
      <c r="I44" s="25">
        <f>'[1]App.2-BA2_Fix Asset Cont.MIFRS'!I44</f>
        <v>-889762.38507198147</v>
      </c>
      <c r="J44" s="25">
        <f>'[1]App.2-BA2_Fix Asset Cont.MIFRS'!J44</f>
        <v>-4668.9400689147342</v>
      </c>
      <c r="K44" s="25">
        <f>'[1]App.2-BA2_Fix Asset Cont.MIFRS'!K44</f>
        <v>0</v>
      </c>
      <c r="L44" s="26">
        <f t="shared" si="1"/>
        <v>-894431.32514089625</v>
      </c>
      <c r="M44" s="29">
        <f t="shared" si="2"/>
        <v>250196.32134310389</v>
      </c>
    </row>
    <row r="45" spans="1:13" ht="15">
      <c r="A45" s="23">
        <v>47</v>
      </c>
      <c r="B45" s="23">
        <v>1860</v>
      </c>
      <c r="C45" s="32" t="s">
        <v>35</v>
      </c>
      <c r="D45" s="25">
        <f>'[1]App.2-BA2_Fix Asset Cont.MIFRS'!D45</f>
        <v>2910265.5386239993</v>
      </c>
      <c r="E45" s="25">
        <f>'[1]App.2-BA2_Fix Asset Cont.MIFRS'!E45</f>
        <v>123500</v>
      </c>
      <c r="F45" s="25">
        <f>'[1]App.2-BA2_Fix Asset Cont.MIFRS'!F45</f>
        <v>-2551946.7534082504</v>
      </c>
      <c r="G45" s="26">
        <f t="shared" si="0"/>
        <v>481818.78521574894</v>
      </c>
      <c r="H45" s="27"/>
      <c r="I45" s="25">
        <f>'[1]App.2-BA2_Fix Asset Cont.MIFRS'!I45</f>
        <v>-2320899.4039418851</v>
      </c>
      <c r="J45" s="25">
        <f>'[1]App.2-BA2_Fix Asset Cont.MIFRS'!J45</f>
        <v>-29719.067142143405</v>
      </c>
      <c r="K45" s="25">
        <f>'[1]App.2-BA2_Fix Asset Cont.MIFRS'!K45</f>
        <v>2267938.7842199118</v>
      </c>
      <c r="L45" s="26">
        <f t="shared" si="1"/>
        <v>-82679.686864116695</v>
      </c>
      <c r="M45" s="29">
        <f t="shared" si="2"/>
        <v>399139.09835163224</v>
      </c>
    </row>
    <row r="46" spans="1:13" ht="15">
      <c r="A46" s="23">
        <v>47</v>
      </c>
      <c r="B46" s="23">
        <v>1860</v>
      </c>
      <c r="C46" s="32" t="s">
        <v>35</v>
      </c>
      <c r="D46" s="25">
        <f>'[1]App.2-BA2_Fix Asset Cont.MIFRS'!D46</f>
        <v>413671.68003500008</v>
      </c>
      <c r="E46" s="25">
        <f>'[1]App.2-BA2_Fix Asset Cont.MIFRS'!E46</f>
        <v>9500</v>
      </c>
      <c r="F46" s="25">
        <f>'[1]App.2-BA2_Fix Asset Cont.MIFRS'!F46</f>
        <v>0</v>
      </c>
      <c r="G46" s="26">
        <f t="shared" si="0"/>
        <v>423171.68003500008</v>
      </c>
      <c r="H46" s="27"/>
      <c r="I46" s="25">
        <f>'[1]App.2-BA2_Fix Asset Cont.MIFRS'!I46</f>
        <v>-197448.37873208505</v>
      </c>
      <c r="J46" s="25">
        <f>'[1]App.2-BA2_Fix Asset Cont.MIFRS'!J46</f>
        <v>-6689.2061219251282</v>
      </c>
      <c r="K46" s="25">
        <f>'[1]App.2-BA2_Fix Asset Cont.MIFRS'!K46</f>
        <v>0</v>
      </c>
      <c r="L46" s="26">
        <f t="shared" si="1"/>
        <v>-204137.58485401017</v>
      </c>
      <c r="M46" s="29">
        <f t="shared" si="2"/>
        <v>219034.09518098991</v>
      </c>
    </row>
    <row r="47" spans="1:13" ht="15">
      <c r="A47" s="23">
        <v>47</v>
      </c>
      <c r="B47" s="23">
        <v>1860</v>
      </c>
      <c r="C47" s="32" t="s">
        <v>35</v>
      </c>
      <c r="D47" s="25">
        <f>'[1]App.2-BA2_Fix Asset Cont.MIFRS'!D47</f>
        <v>402376.0111399999</v>
      </c>
      <c r="E47" s="25">
        <f>'[1]App.2-BA2_Fix Asset Cont.MIFRS'!E47</f>
        <v>0</v>
      </c>
      <c r="F47" s="25">
        <f>'[1]App.2-BA2_Fix Asset Cont.MIFRS'!F47</f>
        <v>0</v>
      </c>
      <c r="G47" s="26">
        <f t="shared" si="0"/>
        <v>402376.0111399999</v>
      </c>
      <c r="H47" s="27"/>
      <c r="I47" s="25">
        <f>'[1]App.2-BA2_Fix Asset Cont.MIFRS'!I47</f>
        <v>-164394.03355556991</v>
      </c>
      <c r="J47" s="25">
        <f>'[1]App.2-BA2_Fix Asset Cont.MIFRS'!J47</f>
        <v>-23488.03694156995</v>
      </c>
      <c r="K47" s="25">
        <f>'[1]App.2-BA2_Fix Asset Cont.MIFRS'!K47</f>
        <v>0</v>
      </c>
      <c r="L47" s="26">
        <f t="shared" si="1"/>
        <v>-187882.07049713985</v>
      </c>
      <c r="M47" s="29">
        <f t="shared" si="2"/>
        <v>214493.94064286005</v>
      </c>
    </row>
    <row r="48" spans="1:13" ht="15">
      <c r="A48" s="23">
        <v>47</v>
      </c>
      <c r="B48" s="23">
        <v>1860</v>
      </c>
      <c r="C48" s="32" t="s">
        <v>35</v>
      </c>
      <c r="D48" s="25">
        <f>'[1]App.2-BA2_Fix Asset Cont.MIFRS'!D48</f>
        <v>222130.10800000007</v>
      </c>
      <c r="E48" s="25">
        <f>'[1]App.2-BA2_Fix Asset Cont.MIFRS'!E48</f>
        <v>0</v>
      </c>
      <c r="F48" s="25">
        <f>'[1]App.2-BA2_Fix Asset Cont.MIFRS'!F48</f>
        <v>0</v>
      </c>
      <c r="G48" s="26">
        <f t="shared" si="0"/>
        <v>222130.10800000007</v>
      </c>
      <c r="H48" s="27"/>
      <c r="I48" s="25">
        <f>'[1]App.2-BA2_Fix Asset Cont.MIFRS'!I48</f>
        <v>-80842.931072835519</v>
      </c>
      <c r="J48" s="25">
        <f>'[1]App.2-BA2_Fix Asset Cont.MIFRS'!J48</f>
        <v>-12540.383392835502</v>
      </c>
      <c r="K48" s="25">
        <f>'[1]App.2-BA2_Fix Asset Cont.MIFRS'!K48</f>
        <v>0</v>
      </c>
      <c r="L48" s="26">
        <f t="shared" si="1"/>
        <v>-93383.314465671021</v>
      </c>
      <c r="M48" s="29">
        <f t="shared" si="2"/>
        <v>128746.79353432904</v>
      </c>
    </row>
    <row r="49" spans="1:13" ht="15">
      <c r="A49" s="23">
        <v>47</v>
      </c>
      <c r="B49" s="23">
        <v>1860</v>
      </c>
      <c r="C49" s="32" t="s">
        <v>35</v>
      </c>
      <c r="D49" s="25">
        <f>'[1]App.2-BA2_Fix Asset Cont.MIFRS'!D49</f>
        <v>3663860.972201</v>
      </c>
      <c r="E49" s="25">
        <f>'[1]App.2-BA2_Fix Asset Cont.MIFRS'!E49</f>
        <v>57000</v>
      </c>
      <c r="F49" s="25">
        <f>'[1]App.2-BA2_Fix Asset Cont.MIFRS'!F49</f>
        <v>0</v>
      </c>
      <c r="G49" s="26">
        <f t="shared" si="0"/>
        <v>3720860.972201</v>
      </c>
      <c r="H49" s="27"/>
      <c r="I49" s="25">
        <f>'[1]App.2-BA2_Fix Asset Cont.MIFRS'!I49</f>
        <v>-982844.61695250799</v>
      </c>
      <c r="J49" s="25">
        <f>'[1]App.2-BA2_Fix Asset Cont.MIFRS'!J49</f>
        <v>-409129.39205240807</v>
      </c>
      <c r="K49" s="25">
        <f>'[1]App.2-BA2_Fix Asset Cont.MIFRS'!K49</f>
        <v>0</v>
      </c>
      <c r="L49" s="26">
        <f t="shared" si="1"/>
        <v>-1391974.0090049161</v>
      </c>
      <c r="M49" s="29">
        <f t="shared" si="2"/>
        <v>2328886.9631960839</v>
      </c>
    </row>
    <row r="50" spans="1:13" ht="15">
      <c r="A50" s="30"/>
      <c r="B50" s="30">
        <v>1890</v>
      </c>
      <c r="C50" s="31" t="s">
        <v>36</v>
      </c>
      <c r="D50" s="25">
        <f>'[1]App.2-BA2_Fix Asset Cont.MIFRS'!D50</f>
        <v>468946.32000000007</v>
      </c>
      <c r="E50" s="25">
        <f>'[1]App.2-BA2_Fix Asset Cont.MIFRS'!E50</f>
        <v>0</v>
      </c>
      <c r="F50" s="25">
        <f>'[1]App.2-BA2_Fix Asset Cont.MIFRS'!F50</f>
        <v>0</v>
      </c>
      <c r="G50" s="26">
        <f t="shared" si="0"/>
        <v>468946.32000000007</v>
      </c>
      <c r="H50" s="27"/>
      <c r="I50" s="25">
        <f>'[1]App.2-BA2_Fix Asset Cont.MIFRS'!I50</f>
        <v>0</v>
      </c>
      <c r="J50" s="25">
        <f>'[1]App.2-BA2_Fix Asset Cont.MIFRS'!J50</f>
        <v>0</v>
      </c>
      <c r="K50" s="25">
        <f>'[1]App.2-BA2_Fix Asset Cont.MIFRS'!K50</f>
        <v>0</v>
      </c>
      <c r="L50" s="26">
        <f t="shared" si="1"/>
        <v>0</v>
      </c>
      <c r="M50" s="29">
        <f t="shared" si="2"/>
        <v>468946.32000000007</v>
      </c>
    </row>
    <row r="51" spans="1:13" ht="15">
      <c r="A51" s="30"/>
      <c r="B51" s="30">
        <v>1905</v>
      </c>
      <c r="C51" s="31" t="s">
        <v>23</v>
      </c>
      <c r="D51" s="25">
        <f>'[1]App.2-BA2_Fix Asset Cont.MIFRS'!D51</f>
        <v>17041.330000000002</v>
      </c>
      <c r="E51" s="25">
        <f>'[1]App.2-BA2_Fix Asset Cont.MIFRS'!E51</f>
        <v>0</v>
      </c>
      <c r="F51" s="25">
        <f>'[1]App.2-BA2_Fix Asset Cont.MIFRS'!F51</f>
        <v>0</v>
      </c>
      <c r="G51" s="26">
        <f t="shared" si="0"/>
        <v>17041.330000000002</v>
      </c>
      <c r="H51" s="27"/>
      <c r="I51" s="25">
        <f>'[1]App.2-BA2_Fix Asset Cont.MIFRS'!I51</f>
        <v>-17041.330000000002</v>
      </c>
      <c r="J51" s="25">
        <f>'[1]App.2-BA2_Fix Asset Cont.MIFRS'!J51</f>
        <v>0</v>
      </c>
      <c r="K51" s="25">
        <f>'[1]App.2-BA2_Fix Asset Cont.MIFRS'!K51</f>
        <v>0</v>
      </c>
      <c r="L51" s="26">
        <f t="shared" si="1"/>
        <v>-17041.330000000002</v>
      </c>
      <c r="M51" s="29">
        <f t="shared" si="2"/>
        <v>0</v>
      </c>
    </row>
    <row r="52" spans="1:13" ht="15">
      <c r="A52" s="23">
        <v>47</v>
      </c>
      <c r="B52" s="23">
        <v>1908</v>
      </c>
      <c r="C52" s="32" t="s">
        <v>37</v>
      </c>
      <c r="D52" s="25">
        <f>'[1]App.2-BA2_Fix Asset Cont.MIFRS'!D52</f>
        <v>158434.27000000002</v>
      </c>
      <c r="E52" s="25">
        <f>'[1]App.2-BA2_Fix Asset Cont.MIFRS'!E52</f>
        <v>20000</v>
      </c>
      <c r="F52" s="25">
        <f>'[1]App.2-BA2_Fix Asset Cont.MIFRS'!F52</f>
        <v>-63830</v>
      </c>
      <c r="G52" s="26">
        <f t="shared" si="0"/>
        <v>114604.27000000002</v>
      </c>
      <c r="H52" s="27"/>
      <c r="I52" s="25">
        <f>'[1]App.2-BA2_Fix Asset Cont.MIFRS'!I52</f>
        <v>-81619.325111111117</v>
      </c>
      <c r="J52" s="25">
        <f>'[1]App.2-BA2_Fix Asset Cont.MIFRS'!J52</f>
        <v>-15277.57188888889</v>
      </c>
      <c r="K52" s="25">
        <f>'[1]App.2-BA2_Fix Asset Cont.MIFRS'!K52</f>
        <v>56052.222222222219</v>
      </c>
      <c r="L52" s="26">
        <f t="shared" si="1"/>
        <v>-40844.674777777793</v>
      </c>
      <c r="M52" s="29">
        <f t="shared" si="2"/>
        <v>73759.595222222226</v>
      </c>
    </row>
    <row r="53" spans="1:13" ht="15">
      <c r="A53" s="23">
        <v>47</v>
      </c>
      <c r="B53" s="23">
        <v>1908</v>
      </c>
      <c r="C53" s="32" t="s">
        <v>37</v>
      </c>
      <c r="D53" s="25">
        <f>'[1]App.2-BA2_Fix Asset Cont.MIFRS'!D53</f>
        <v>426550.49999999988</v>
      </c>
      <c r="E53" s="25">
        <f>'[1]App.2-BA2_Fix Asset Cont.MIFRS'!E53</f>
        <v>60000</v>
      </c>
      <c r="F53" s="25">
        <f>'[1]App.2-BA2_Fix Asset Cont.MIFRS'!F53</f>
        <v>0</v>
      </c>
      <c r="G53" s="26">
        <f t="shared" si="0"/>
        <v>486550.49999999988</v>
      </c>
      <c r="H53" s="27"/>
      <c r="I53" s="25">
        <f>'[1]App.2-BA2_Fix Asset Cont.MIFRS'!I53</f>
        <v>-88642.974714285723</v>
      </c>
      <c r="J53" s="25">
        <f>'[1]App.2-BA2_Fix Asset Cont.MIFRS'!J53</f>
        <v>-18477.066047619046</v>
      </c>
      <c r="K53" s="25">
        <f>'[1]App.2-BA2_Fix Asset Cont.MIFRS'!K53</f>
        <v>-3.637978807091713E-12</v>
      </c>
      <c r="L53" s="26">
        <f t="shared" si="1"/>
        <v>-107120.04076190476</v>
      </c>
      <c r="M53" s="29">
        <f t="shared" si="2"/>
        <v>379430.45923809509</v>
      </c>
    </row>
    <row r="54" spans="1:13" ht="15">
      <c r="A54" s="23">
        <v>13</v>
      </c>
      <c r="B54" s="23">
        <v>1910</v>
      </c>
      <c r="C54" s="32" t="s">
        <v>25</v>
      </c>
      <c r="D54" s="25">
        <f>'[1]App.2-BA2_Fix Asset Cont.MIFRS'!D54</f>
        <v>21798.12</v>
      </c>
      <c r="E54" s="25">
        <f>'[1]App.2-BA2_Fix Asset Cont.MIFRS'!E54</f>
        <v>0</v>
      </c>
      <c r="F54" s="25">
        <f>'[1]App.2-BA2_Fix Asset Cont.MIFRS'!F54</f>
        <v>0</v>
      </c>
      <c r="G54" s="26">
        <f t="shared" si="0"/>
        <v>21798.12</v>
      </c>
      <c r="H54" s="27"/>
      <c r="I54" s="25">
        <f>'[1]App.2-BA2_Fix Asset Cont.MIFRS'!I54</f>
        <v>-21798.12</v>
      </c>
      <c r="J54" s="25">
        <f>'[1]App.2-BA2_Fix Asset Cont.MIFRS'!J54</f>
        <v>0</v>
      </c>
      <c r="K54" s="25">
        <f>'[1]App.2-BA2_Fix Asset Cont.MIFRS'!K54</f>
        <v>0</v>
      </c>
      <c r="L54" s="26">
        <f t="shared" si="1"/>
        <v>-21798.12</v>
      </c>
      <c r="M54" s="29">
        <f t="shared" si="2"/>
        <v>0</v>
      </c>
    </row>
    <row r="55" spans="1:13" ht="15">
      <c r="A55" s="23">
        <v>8</v>
      </c>
      <c r="B55" s="23">
        <v>1915</v>
      </c>
      <c r="C55" s="32" t="s">
        <v>38</v>
      </c>
      <c r="D55" s="25">
        <f>'[1]App.2-BA2_Fix Asset Cont.MIFRS'!D55</f>
        <v>385253.15</v>
      </c>
      <c r="E55" s="25">
        <f>'[1]App.2-BA2_Fix Asset Cont.MIFRS'!E55</f>
        <v>0</v>
      </c>
      <c r="F55" s="25">
        <f>'[1]App.2-BA2_Fix Asset Cont.MIFRS'!F55</f>
        <v>-257191.91</v>
      </c>
      <c r="G55" s="26">
        <f t="shared" si="0"/>
        <v>128061.24000000002</v>
      </c>
      <c r="H55" s="27"/>
      <c r="I55" s="25">
        <f>'[1]App.2-BA2_Fix Asset Cont.MIFRS'!I55</f>
        <v>-351165.42000000004</v>
      </c>
      <c r="J55" s="25">
        <f>'[1]App.2-BA2_Fix Asset Cont.MIFRS'!J55</f>
        <v>-5732.949999999998</v>
      </c>
      <c r="K55" s="25">
        <f>'[1]App.2-BA2_Fix Asset Cont.MIFRS'!K55</f>
        <v>257191.91</v>
      </c>
      <c r="L55" s="26">
        <f t="shared" si="1"/>
        <v>-99706.46000000005</v>
      </c>
      <c r="M55" s="29">
        <f t="shared" si="2"/>
        <v>28354.77999999997</v>
      </c>
    </row>
    <row r="56" spans="1:13" ht="15">
      <c r="A56" s="23">
        <v>8</v>
      </c>
      <c r="B56" s="23">
        <v>1915</v>
      </c>
      <c r="C56" s="32" t="s">
        <v>39</v>
      </c>
      <c r="D56" s="25">
        <f>'[1]App.2-BA2_Fix Asset Cont.MIFRS'!D56</f>
        <v>0</v>
      </c>
      <c r="E56" s="25">
        <f>'[1]App.2-BA2_Fix Asset Cont.MIFRS'!E56</f>
        <v>0</v>
      </c>
      <c r="F56" s="25">
        <f>'[1]App.2-BA2_Fix Asset Cont.MIFRS'!F56</f>
        <v>0</v>
      </c>
      <c r="G56" s="26">
        <f t="shared" si="0"/>
        <v>0</v>
      </c>
      <c r="H56" s="27"/>
      <c r="I56" s="25">
        <f>'[1]App.2-BA2_Fix Asset Cont.MIFRS'!I56</f>
        <v>0</v>
      </c>
      <c r="J56" s="25">
        <f>'[1]App.2-BA2_Fix Asset Cont.MIFRS'!J56</f>
        <v>0</v>
      </c>
      <c r="K56" s="25">
        <f>'[1]App.2-BA2_Fix Asset Cont.MIFRS'!K56</f>
        <v>0</v>
      </c>
      <c r="L56" s="26">
        <f t="shared" si="1"/>
        <v>0</v>
      </c>
      <c r="M56" s="29">
        <f t="shared" si="2"/>
        <v>0</v>
      </c>
    </row>
    <row r="57" spans="1:13" ht="15">
      <c r="A57" s="23">
        <v>10</v>
      </c>
      <c r="B57" s="23">
        <v>1920</v>
      </c>
      <c r="C57" s="32" t="s">
        <v>40</v>
      </c>
      <c r="D57" s="25">
        <f>'[1]App.2-BA2_Fix Asset Cont.MIFRS'!D57</f>
        <v>540191.49000000011</v>
      </c>
      <c r="E57" s="25">
        <f>'[1]App.2-BA2_Fix Asset Cont.MIFRS'!E57</f>
        <v>0</v>
      </c>
      <c r="F57" s="25">
        <f>'[1]App.2-BA2_Fix Asset Cont.MIFRS'!F57</f>
        <v>-540191.49000000011</v>
      </c>
      <c r="G57" s="26">
        <f t="shared" si="0"/>
        <v>0</v>
      </c>
      <c r="H57" s="27"/>
      <c r="I57" s="25">
        <f>'[1]App.2-BA2_Fix Asset Cont.MIFRS'!I57</f>
        <v>-540191.49</v>
      </c>
      <c r="J57" s="25">
        <f>'[1]App.2-BA2_Fix Asset Cont.MIFRS'!J57</f>
        <v>0</v>
      </c>
      <c r="K57" s="25">
        <f>'[1]App.2-BA2_Fix Asset Cont.MIFRS'!K57</f>
        <v>540191.49</v>
      </c>
      <c r="L57" s="26">
        <f t="shared" si="1"/>
        <v>0</v>
      </c>
      <c r="M57" s="29">
        <f t="shared" si="2"/>
        <v>0</v>
      </c>
    </row>
    <row r="58" spans="1:13" ht="25.5">
      <c r="A58" s="23">
        <v>45</v>
      </c>
      <c r="B58" s="33">
        <v>1920</v>
      </c>
      <c r="C58" s="24" t="s">
        <v>41</v>
      </c>
      <c r="D58" s="25">
        <f>'[1]App.2-BA2_Fix Asset Cont.MIFRS'!D58</f>
        <v>75673.850000000006</v>
      </c>
      <c r="E58" s="25">
        <f>'[1]App.2-BA2_Fix Asset Cont.MIFRS'!E58</f>
        <v>0</v>
      </c>
      <c r="F58" s="25">
        <f>'[1]App.2-BA2_Fix Asset Cont.MIFRS'!F58</f>
        <v>-75673.850000000006</v>
      </c>
      <c r="G58" s="26">
        <f t="shared" si="0"/>
        <v>0</v>
      </c>
      <c r="H58" s="27"/>
      <c r="I58" s="25">
        <f>'[1]App.2-BA2_Fix Asset Cont.MIFRS'!I58</f>
        <v>-75673.850000000006</v>
      </c>
      <c r="J58" s="25">
        <f>'[1]App.2-BA2_Fix Asset Cont.MIFRS'!J58</f>
        <v>0</v>
      </c>
      <c r="K58" s="25">
        <f>'[1]App.2-BA2_Fix Asset Cont.MIFRS'!K58</f>
        <v>75673.850000000006</v>
      </c>
      <c r="L58" s="26">
        <f t="shared" si="1"/>
        <v>0</v>
      </c>
      <c r="M58" s="29">
        <f t="shared" si="2"/>
        <v>0</v>
      </c>
    </row>
    <row r="59" spans="1:13" ht="25.5">
      <c r="A59" s="23">
        <v>45.1</v>
      </c>
      <c r="B59" s="33">
        <v>1920</v>
      </c>
      <c r="C59" s="24" t="s">
        <v>42</v>
      </c>
      <c r="D59" s="25">
        <f>'[1]App.2-BA2_Fix Asset Cont.MIFRS'!D59</f>
        <v>694837.82000000007</v>
      </c>
      <c r="E59" s="25">
        <f>'[1]App.2-BA2_Fix Asset Cont.MIFRS'!E59</f>
        <v>38000</v>
      </c>
      <c r="F59" s="25">
        <f>'[1]App.2-BA2_Fix Asset Cont.MIFRS'!F59</f>
        <v>-215018.63999999987</v>
      </c>
      <c r="G59" s="26">
        <f t="shared" si="0"/>
        <v>517819.18000000017</v>
      </c>
      <c r="H59" s="27"/>
      <c r="I59" s="25">
        <f>'[1]App.2-BA2_Fix Asset Cont.MIFRS'!I59</f>
        <v>-425130.80542857148</v>
      </c>
      <c r="J59" s="25">
        <f>'[1]App.2-BA2_Fix Asset Cont.MIFRS'!J59</f>
        <v>-76029.241714285716</v>
      </c>
      <c r="K59" s="25">
        <f>'[1]App.2-BA2_Fix Asset Cont.MIFRS'!K59</f>
        <v>215018.63999999998</v>
      </c>
      <c r="L59" s="26">
        <f t="shared" si="1"/>
        <v>-286141.40714285721</v>
      </c>
      <c r="M59" s="29">
        <f t="shared" si="2"/>
        <v>231677.77285714296</v>
      </c>
    </row>
    <row r="60" spans="1:13" ht="15">
      <c r="A60" s="23">
        <v>10</v>
      </c>
      <c r="B60" s="23">
        <v>1930</v>
      </c>
      <c r="C60" s="32" t="s">
        <v>43</v>
      </c>
      <c r="D60" s="25">
        <f>'[1]App.2-BA2_Fix Asset Cont.MIFRS'!D60</f>
        <v>2941819.01</v>
      </c>
      <c r="E60" s="25">
        <f>'[1]App.2-BA2_Fix Asset Cont.MIFRS'!E60</f>
        <v>30000</v>
      </c>
      <c r="F60" s="25">
        <f>'[1]App.2-BA2_Fix Asset Cont.MIFRS'!F60</f>
        <v>-34489.440000000002</v>
      </c>
      <c r="G60" s="26">
        <f t="shared" si="0"/>
        <v>2937329.57</v>
      </c>
      <c r="H60" s="27"/>
      <c r="I60" s="25">
        <f>'[1]App.2-BA2_Fix Asset Cont.MIFRS'!I60</f>
        <v>-2114833.9596337718</v>
      </c>
      <c r="J60" s="25">
        <f>'[1]App.2-BA2_Fix Asset Cont.MIFRS'!J60</f>
        <v>-105058.34263377194</v>
      </c>
      <c r="K60" s="25">
        <f>'[1]App.2-BA2_Fix Asset Cont.MIFRS'!K60</f>
        <v>34489.440000000002</v>
      </c>
      <c r="L60" s="26">
        <f t="shared" si="1"/>
        <v>-2185402.862267544</v>
      </c>
      <c r="M60" s="29">
        <f t="shared" si="2"/>
        <v>751926.7077324558</v>
      </c>
    </row>
    <row r="61" spans="1:13" ht="15">
      <c r="A61" s="23">
        <v>10</v>
      </c>
      <c r="B61" s="23">
        <v>1930</v>
      </c>
      <c r="C61" s="32" t="s">
        <v>43</v>
      </c>
      <c r="D61" s="25">
        <f>'[1]App.2-BA2_Fix Asset Cont.MIFRS'!D61</f>
        <v>115774.58</v>
      </c>
      <c r="E61" s="25">
        <f>'[1]App.2-BA2_Fix Asset Cont.MIFRS'!E61</f>
        <v>30000</v>
      </c>
      <c r="F61" s="25">
        <f>'[1]App.2-BA2_Fix Asset Cont.MIFRS'!F61</f>
        <v>0</v>
      </c>
      <c r="G61" s="26">
        <f t="shared" si="0"/>
        <v>145774.58000000002</v>
      </c>
      <c r="H61" s="27"/>
      <c r="I61" s="25">
        <f>'[1]App.2-BA2_Fix Asset Cont.MIFRS'!I61</f>
        <v>-39194.981403508769</v>
      </c>
      <c r="J61" s="25">
        <f>'[1]App.2-BA2_Fix Asset Cont.MIFRS'!J61</f>
        <v>-11029.555403508772</v>
      </c>
      <c r="K61" s="25">
        <f>'[1]App.2-BA2_Fix Asset Cont.MIFRS'!K61</f>
        <v>0</v>
      </c>
      <c r="L61" s="26">
        <f t="shared" si="1"/>
        <v>-50224.536807017539</v>
      </c>
      <c r="M61" s="29">
        <f t="shared" si="2"/>
        <v>95550.04319298247</v>
      </c>
    </row>
    <row r="62" spans="1:13" ht="15">
      <c r="A62" s="23">
        <v>8</v>
      </c>
      <c r="B62" s="23">
        <v>1935</v>
      </c>
      <c r="C62" s="32" t="s">
        <v>44</v>
      </c>
      <c r="D62" s="25">
        <f>'[1]App.2-BA2_Fix Asset Cont.MIFRS'!D62</f>
        <v>36199.29</v>
      </c>
      <c r="E62" s="25">
        <f>'[1]App.2-BA2_Fix Asset Cont.MIFRS'!E62</f>
        <v>0</v>
      </c>
      <c r="F62" s="25">
        <f>'[1]App.2-BA2_Fix Asset Cont.MIFRS'!F62</f>
        <v>0</v>
      </c>
      <c r="G62" s="26">
        <f t="shared" si="0"/>
        <v>36199.29</v>
      </c>
      <c r="H62" s="27"/>
      <c r="I62" s="25">
        <f>'[1]App.2-BA2_Fix Asset Cont.MIFRS'!I62</f>
        <v>-36199.29</v>
      </c>
      <c r="J62" s="25">
        <f>'[1]App.2-BA2_Fix Asset Cont.MIFRS'!J62</f>
        <v>0</v>
      </c>
      <c r="K62" s="25">
        <f>'[1]App.2-BA2_Fix Asset Cont.MIFRS'!K62</f>
        <v>0</v>
      </c>
      <c r="L62" s="26">
        <f t="shared" si="1"/>
        <v>-36199.29</v>
      </c>
      <c r="M62" s="29">
        <f t="shared" si="2"/>
        <v>0</v>
      </c>
    </row>
    <row r="63" spans="1:13" ht="15">
      <c r="A63" s="23">
        <v>8</v>
      </c>
      <c r="B63" s="23">
        <v>1940</v>
      </c>
      <c r="C63" s="32" t="s">
        <v>45</v>
      </c>
      <c r="D63" s="25">
        <f>'[1]App.2-BA2_Fix Asset Cont.MIFRS'!D63</f>
        <v>826577.82000000007</v>
      </c>
      <c r="E63" s="25">
        <f>'[1]App.2-BA2_Fix Asset Cont.MIFRS'!E63</f>
        <v>30000</v>
      </c>
      <c r="F63" s="25">
        <f>'[1]App.2-BA2_Fix Asset Cont.MIFRS'!F63</f>
        <v>-349036.98</v>
      </c>
      <c r="G63" s="26">
        <f t="shared" si="0"/>
        <v>507540.84000000008</v>
      </c>
      <c r="H63" s="27"/>
      <c r="I63" s="25">
        <f>'[1]App.2-BA2_Fix Asset Cont.MIFRS'!I63</f>
        <v>-694241.59873529419</v>
      </c>
      <c r="J63" s="25">
        <f>'[1]App.2-BA2_Fix Asset Cont.MIFRS'!J63</f>
        <v>-29790.134235294114</v>
      </c>
      <c r="K63" s="25">
        <f>'[1]App.2-BA2_Fix Asset Cont.MIFRS'!K63</f>
        <v>349036.98</v>
      </c>
      <c r="L63" s="26">
        <f t="shared" si="1"/>
        <v>-374994.75297058828</v>
      </c>
      <c r="M63" s="29">
        <f t="shared" si="2"/>
        <v>132546.08702941181</v>
      </c>
    </row>
    <row r="64" spans="1:13" ht="15">
      <c r="A64" s="23">
        <v>8</v>
      </c>
      <c r="B64" s="23">
        <v>1945</v>
      </c>
      <c r="C64" s="32" t="s">
        <v>46</v>
      </c>
      <c r="D64" s="25">
        <f>'[1]App.2-BA2_Fix Asset Cont.MIFRS'!D64</f>
        <v>39169.78</v>
      </c>
      <c r="E64" s="25">
        <f>'[1]App.2-BA2_Fix Asset Cont.MIFRS'!E64</f>
        <v>0</v>
      </c>
      <c r="F64" s="25">
        <f>'[1]App.2-BA2_Fix Asset Cont.MIFRS'!F64</f>
        <v>0</v>
      </c>
      <c r="G64" s="26">
        <f t="shared" si="0"/>
        <v>39169.78</v>
      </c>
      <c r="H64" s="27"/>
      <c r="I64" s="25">
        <f>'[1]App.2-BA2_Fix Asset Cont.MIFRS'!I64</f>
        <v>-29510.814999999999</v>
      </c>
      <c r="J64" s="25">
        <f>'[1]App.2-BA2_Fix Asset Cont.MIFRS'!J64</f>
        <v>-3219.6550000000002</v>
      </c>
      <c r="K64" s="25">
        <f>'[1]App.2-BA2_Fix Asset Cont.MIFRS'!K64</f>
        <v>0</v>
      </c>
      <c r="L64" s="26">
        <f t="shared" si="1"/>
        <v>-32730.469999999998</v>
      </c>
      <c r="M64" s="29">
        <f t="shared" si="2"/>
        <v>6439.3100000000013</v>
      </c>
    </row>
    <row r="65" spans="1:13" ht="15">
      <c r="A65" s="23">
        <v>8</v>
      </c>
      <c r="B65" s="23">
        <v>1950</v>
      </c>
      <c r="C65" s="32" t="s">
        <v>47</v>
      </c>
      <c r="D65" s="25">
        <f>'[1]App.2-BA2_Fix Asset Cont.MIFRS'!D65</f>
        <v>0</v>
      </c>
      <c r="E65" s="25">
        <f>'[1]App.2-BA2_Fix Asset Cont.MIFRS'!E65</f>
        <v>0</v>
      </c>
      <c r="F65" s="25">
        <f>'[1]App.2-BA2_Fix Asset Cont.MIFRS'!F65</f>
        <v>0</v>
      </c>
      <c r="G65" s="26">
        <f t="shared" si="0"/>
        <v>0</v>
      </c>
      <c r="H65" s="27"/>
      <c r="I65" s="25">
        <f>'[1]App.2-BA2_Fix Asset Cont.MIFRS'!I65</f>
        <v>0</v>
      </c>
      <c r="J65" s="25">
        <f>'[1]App.2-BA2_Fix Asset Cont.MIFRS'!J65</f>
        <v>0</v>
      </c>
      <c r="K65" s="25">
        <f>'[1]App.2-BA2_Fix Asset Cont.MIFRS'!K65</f>
        <v>0</v>
      </c>
      <c r="L65" s="26">
        <f t="shared" si="1"/>
        <v>0</v>
      </c>
      <c r="M65" s="29">
        <f t="shared" si="2"/>
        <v>0</v>
      </c>
    </row>
    <row r="66" spans="1:13" ht="15">
      <c r="A66" s="23">
        <v>8</v>
      </c>
      <c r="B66" s="23">
        <v>1955</v>
      </c>
      <c r="C66" s="32" t="s">
        <v>48</v>
      </c>
      <c r="D66" s="25">
        <f>'[1]App.2-BA2_Fix Asset Cont.MIFRS'!D66</f>
        <v>106527.86</v>
      </c>
      <c r="E66" s="25">
        <f>'[1]App.2-BA2_Fix Asset Cont.MIFRS'!E66</f>
        <v>0</v>
      </c>
      <c r="F66" s="25">
        <f>'[1]App.2-BA2_Fix Asset Cont.MIFRS'!F66</f>
        <v>-60668.31</v>
      </c>
      <c r="G66" s="26">
        <f t="shared" si="0"/>
        <v>45859.55</v>
      </c>
      <c r="H66" s="27"/>
      <c r="I66" s="25">
        <f>'[1]App.2-BA2_Fix Asset Cont.MIFRS'!I66</f>
        <v>-106160.88</v>
      </c>
      <c r="J66" s="25">
        <f>'[1]App.2-BA2_Fix Asset Cont.MIFRS'!J66</f>
        <v>-294.5800000000001</v>
      </c>
      <c r="K66" s="25">
        <f>'[1]App.2-BA2_Fix Asset Cont.MIFRS'!K66</f>
        <v>60668.31</v>
      </c>
      <c r="L66" s="26">
        <f t="shared" si="1"/>
        <v>-45787.150000000009</v>
      </c>
      <c r="M66" s="29">
        <f t="shared" si="2"/>
        <v>72.399999999994179</v>
      </c>
    </row>
    <row r="67" spans="1:13" ht="15">
      <c r="A67" s="35">
        <v>8</v>
      </c>
      <c r="B67" s="35">
        <v>1955</v>
      </c>
      <c r="C67" s="36" t="s">
        <v>49</v>
      </c>
      <c r="D67" s="25">
        <f>'[1]App.2-BA2_Fix Asset Cont.MIFRS'!D67</f>
        <v>0</v>
      </c>
      <c r="E67" s="25">
        <f>'[1]App.2-BA2_Fix Asset Cont.MIFRS'!E67</f>
        <v>0</v>
      </c>
      <c r="F67" s="25">
        <f>'[1]App.2-BA2_Fix Asset Cont.MIFRS'!F67</f>
        <v>0</v>
      </c>
      <c r="G67" s="26">
        <f t="shared" si="0"/>
        <v>0</v>
      </c>
      <c r="H67" s="27"/>
      <c r="I67" s="25">
        <f>'[1]App.2-BA2_Fix Asset Cont.MIFRS'!I67</f>
        <v>0</v>
      </c>
      <c r="J67" s="25">
        <f>'[1]App.2-BA2_Fix Asset Cont.MIFRS'!J67</f>
        <v>0</v>
      </c>
      <c r="K67" s="25">
        <f>'[1]App.2-BA2_Fix Asset Cont.MIFRS'!K67</f>
        <v>0</v>
      </c>
      <c r="L67" s="26">
        <f t="shared" si="1"/>
        <v>0</v>
      </c>
      <c r="M67" s="29">
        <f t="shared" si="2"/>
        <v>0</v>
      </c>
    </row>
    <row r="68" spans="1:13" ht="15">
      <c r="A68" s="33">
        <v>8</v>
      </c>
      <c r="B68" s="33">
        <v>1960</v>
      </c>
      <c r="C68" s="24" t="s">
        <v>50</v>
      </c>
      <c r="D68" s="25">
        <f>'[1]App.2-BA2_Fix Asset Cont.MIFRS'!D68</f>
        <v>7842.42</v>
      </c>
      <c r="E68" s="25">
        <f>'[1]App.2-BA2_Fix Asset Cont.MIFRS'!E68</f>
        <v>0</v>
      </c>
      <c r="F68" s="25">
        <f>'[1]App.2-BA2_Fix Asset Cont.MIFRS'!F68</f>
        <v>0</v>
      </c>
      <c r="G68" s="26">
        <f t="shared" si="0"/>
        <v>7842.42</v>
      </c>
      <c r="H68" s="27"/>
      <c r="I68" s="25">
        <f>'[1]App.2-BA2_Fix Asset Cont.MIFRS'!I68</f>
        <v>-4705.4599999999991</v>
      </c>
      <c r="J68" s="25">
        <f>'[1]App.2-BA2_Fix Asset Cont.MIFRS'!J68</f>
        <v>-784.23999999999978</v>
      </c>
      <c r="K68" s="25">
        <f>'[1]App.2-BA2_Fix Asset Cont.MIFRS'!K68</f>
        <v>0</v>
      </c>
      <c r="L68" s="26">
        <f t="shared" si="1"/>
        <v>-5489.6999999999989</v>
      </c>
      <c r="M68" s="29">
        <f t="shared" si="2"/>
        <v>2352.7200000000012</v>
      </c>
    </row>
    <row r="69" spans="1:13" ht="25.5">
      <c r="A69" s="1">
        <v>47</v>
      </c>
      <c r="B69" s="33">
        <v>1970</v>
      </c>
      <c r="C69" s="32" t="s">
        <v>51</v>
      </c>
      <c r="D69" s="25">
        <f>'[1]App.2-BA2_Fix Asset Cont.MIFRS'!D69</f>
        <v>245119.26</v>
      </c>
      <c r="E69" s="25">
        <f>'[1]App.2-BA2_Fix Asset Cont.MIFRS'!E69</f>
        <v>0</v>
      </c>
      <c r="F69" s="25">
        <f>'[1]App.2-BA2_Fix Asset Cont.MIFRS'!F69</f>
        <v>0</v>
      </c>
      <c r="G69" s="26">
        <f t="shared" si="0"/>
        <v>245119.26</v>
      </c>
      <c r="H69" s="27"/>
      <c r="I69" s="25">
        <f>'[1]App.2-BA2_Fix Asset Cont.MIFRS'!I69</f>
        <v>-201369.92250000002</v>
      </c>
      <c r="J69" s="25">
        <f>'[1]App.2-BA2_Fix Asset Cont.MIFRS'!J69</f>
        <v>-24697.782499999998</v>
      </c>
      <c r="K69" s="25">
        <f>'[1]App.2-BA2_Fix Asset Cont.MIFRS'!K69</f>
        <v>0</v>
      </c>
      <c r="L69" s="26">
        <f t="shared" si="1"/>
        <v>-226067.70500000002</v>
      </c>
      <c r="M69" s="29">
        <f t="shared" si="2"/>
        <v>19051.554999999993</v>
      </c>
    </row>
    <row r="70" spans="1:13" ht="25.5">
      <c r="A70" s="23">
        <v>47</v>
      </c>
      <c r="B70" s="23">
        <v>1975</v>
      </c>
      <c r="C70" s="32" t="s">
        <v>52</v>
      </c>
      <c r="D70" s="25">
        <f>'[1]App.2-BA2_Fix Asset Cont.MIFRS'!D70</f>
        <v>0</v>
      </c>
      <c r="E70" s="25">
        <f>'[1]App.2-BA2_Fix Asset Cont.MIFRS'!E70</f>
        <v>0</v>
      </c>
      <c r="F70" s="25">
        <f>'[1]App.2-BA2_Fix Asset Cont.MIFRS'!F70</f>
        <v>0</v>
      </c>
      <c r="G70" s="26">
        <f t="shared" si="0"/>
        <v>0</v>
      </c>
      <c r="H70" s="27"/>
      <c r="I70" s="25">
        <f>'[1]App.2-BA2_Fix Asset Cont.MIFRS'!I70</f>
        <v>0</v>
      </c>
      <c r="J70" s="25">
        <f>'[1]App.2-BA2_Fix Asset Cont.MIFRS'!J70</f>
        <v>0</v>
      </c>
      <c r="K70" s="25">
        <f>'[1]App.2-BA2_Fix Asset Cont.MIFRS'!K70</f>
        <v>0</v>
      </c>
      <c r="L70" s="26">
        <f t="shared" si="1"/>
        <v>0</v>
      </c>
      <c r="M70" s="29">
        <f t="shared" si="2"/>
        <v>0</v>
      </c>
    </row>
    <row r="71" spans="1:13" ht="15">
      <c r="A71" s="23">
        <v>47</v>
      </c>
      <c r="B71" s="23">
        <v>1980</v>
      </c>
      <c r="C71" s="32" t="s">
        <v>53</v>
      </c>
      <c r="D71" s="25">
        <f>'[1]App.2-BA2_Fix Asset Cont.MIFRS'!D71</f>
        <v>377350.97000000003</v>
      </c>
      <c r="E71" s="25">
        <f>'[1]App.2-BA2_Fix Asset Cont.MIFRS'!E71</f>
        <v>50000</v>
      </c>
      <c r="F71" s="25">
        <f>'[1]App.2-BA2_Fix Asset Cont.MIFRS'!F71</f>
        <v>0</v>
      </c>
      <c r="G71" s="26">
        <f t="shared" si="0"/>
        <v>427350.97000000003</v>
      </c>
      <c r="H71" s="27"/>
      <c r="I71" s="25">
        <f>'[1]App.2-BA2_Fix Asset Cont.MIFRS'!I71</f>
        <v>-262583.6069927502</v>
      </c>
      <c r="J71" s="25">
        <f>'[1]App.2-BA2_Fix Asset Cont.MIFRS'!J71</f>
        <v>-11817.472326083493</v>
      </c>
      <c r="K71" s="25">
        <f>'[1]App.2-BA2_Fix Asset Cont.MIFRS'!K71</f>
        <v>0</v>
      </c>
      <c r="L71" s="26">
        <f t="shared" si="1"/>
        <v>-274401.07931883371</v>
      </c>
      <c r="M71" s="29">
        <f t="shared" si="2"/>
        <v>152949.89068116632</v>
      </c>
    </row>
    <row r="72" spans="1:13" ht="15">
      <c r="A72" s="23">
        <v>47</v>
      </c>
      <c r="B72" s="23">
        <v>1985</v>
      </c>
      <c r="C72" s="32" t="s">
        <v>54</v>
      </c>
      <c r="D72" s="25">
        <f>'[1]App.2-BA2_Fix Asset Cont.MIFRS'!D72</f>
        <v>0</v>
      </c>
      <c r="E72" s="25">
        <f>'[1]App.2-BA2_Fix Asset Cont.MIFRS'!E72</f>
        <v>0</v>
      </c>
      <c r="F72" s="25">
        <f>'[1]App.2-BA2_Fix Asset Cont.MIFRS'!F72</f>
        <v>0</v>
      </c>
      <c r="G72" s="26">
        <f t="shared" si="0"/>
        <v>0</v>
      </c>
      <c r="H72" s="27"/>
      <c r="I72" s="25">
        <f>'[1]App.2-BA2_Fix Asset Cont.MIFRS'!I72</f>
        <v>0</v>
      </c>
      <c r="J72" s="25">
        <f>'[1]App.2-BA2_Fix Asset Cont.MIFRS'!J72</f>
        <v>0</v>
      </c>
      <c r="K72" s="25">
        <f>'[1]App.2-BA2_Fix Asset Cont.MIFRS'!K72</f>
        <v>0</v>
      </c>
      <c r="L72" s="26">
        <f t="shared" ref="L72:L77" si="3">I72+J72+K72</f>
        <v>0</v>
      </c>
      <c r="M72" s="29">
        <f t="shared" ref="M72:M77" si="4">G72+L72</f>
        <v>0</v>
      </c>
    </row>
    <row r="73" spans="1:13" ht="15">
      <c r="A73" s="1">
        <v>47</v>
      </c>
      <c r="B73" s="23">
        <v>1990</v>
      </c>
      <c r="C73" s="37" t="s">
        <v>55</v>
      </c>
      <c r="D73" s="25">
        <f>'[1]App.2-BA2_Fix Asset Cont.MIFRS'!D73</f>
        <v>0</v>
      </c>
      <c r="E73" s="25">
        <f>'[1]App.2-BA2_Fix Asset Cont.MIFRS'!E73</f>
        <v>0</v>
      </c>
      <c r="F73" s="25">
        <f>'[1]App.2-BA2_Fix Asset Cont.MIFRS'!F73</f>
        <v>0</v>
      </c>
      <c r="G73" s="26">
        <f t="shared" si="0"/>
        <v>0</v>
      </c>
      <c r="H73" s="27"/>
      <c r="I73" s="25">
        <f>'[1]App.2-BA2_Fix Asset Cont.MIFRS'!I73</f>
        <v>0</v>
      </c>
      <c r="J73" s="25">
        <f>'[1]App.2-BA2_Fix Asset Cont.MIFRS'!J73</f>
        <v>0</v>
      </c>
      <c r="K73" s="25">
        <f>'[1]App.2-BA2_Fix Asset Cont.MIFRS'!K73</f>
        <v>0</v>
      </c>
      <c r="L73" s="26">
        <f t="shared" si="3"/>
        <v>0</v>
      </c>
      <c r="M73" s="29">
        <f t="shared" si="4"/>
        <v>0</v>
      </c>
    </row>
    <row r="74" spans="1:13" ht="15">
      <c r="A74" s="23">
        <v>47</v>
      </c>
      <c r="B74" s="23">
        <v>1995</v>
      </c>
      <c r="C74" s="32" t="s">
        <v>56</v>
      </c>
      <c r="D74" s="25">
        <f>'[1]App.2-BA2_Fix Asset Cont.MIFRS'!D74</f>
        <v>-4896472.7300000004</v>
      </c>
      <c r="E74" s="25">
        <f>'[1]App.2-BA2_Fix Asset Cont.MIFRS'!E74</f>
        <v>-150000</v>
      </c>
      <c r="F74" s="25">
        <f>'[1]App.2-BA2_Fix Asset Cont.MIFRS'!F74</f>
        <v>0</v>
      </c>
      <c r="G74" s="26">
        <f t="shared" si="0"/>
        <v>-5046472.7300000004</v>
      </c>
      <c r="H74" s="27"/>
      <c r="I74" s="25">
        <f>'[1]App.2-BA2_Fix Asset Cont.MIFRS'!I74</f>
        <v>1396894.8421327546</v>
      </c>
      <c r="J74" s="25">
        <f>'[1]App.2-BA2_Fix Asset Cont.MIFRS'!J74</f>
        <v>101121.66602783775</v>
      </c>
      <c r="K74" s="25">
        <f>'[1]App.2-BA2_Fix Asset Cont.MIFRS'!K74</f>
        <v>0</v>
      </c>
      <c r="L74" s="26">
        <f t="shared" si="3"/>
        <v>1498016.5081605923</v>
      </c>
      <c r="M74" s="29">
        <f t="shared" si="4"/>
        <v>-3548456.2218394084</v>
      </c>
    </row>
    <row r="75" spans="1:13" ht="15">
      <c r="A75" s="38"/>
      <c r="B75" s="38">
        <v>2075</v>
      </c>
      <c r="C75" s="39" t="s">
        <v>175</v>
      </c>
      <c r="D75" s="25">
        <f>'[1]App.2-BA2_Fix Asset Cont.MIFRS'!D75</f>
        <v>294688.49</v>
      </c>
      <c r="E75" s="25">
        <f>'[1]App.2-BA2_Fix Asset Cont.MIFRS'!E75</f>
        <v>0</v>
      </c>
      <c r="F75" s="25">
        <f>'[1]App.2-BA2_Fix Asset Cont.MIFRS'!F75</f>
        <v>0</v>
      </c>
      <c r="G75" s="26">
        <f t="shared" si="0"/>
        <v>294688.49</v>
      </c>
      <c r="H75" s="27"/>
      <c r="I75" s="25">
        <f>'[1]App.2-BA2_Fix Asset Cont.MIFRS'!I75</f>
        <v>-36964.485235521235</v>
      </c>
      <c r="J75" s="25">
        <f>'[1]App.2-BA2_Fix Asset Cont.MIFRS'!J75</f>
        <v>-14862.85523552123</v>
      </c>
      <c r="K75" s="25">
        <f>'[1]App.2-BA2_Fix Asset Cont.MIFRS'!K75</f>
        <v>0</v>
      </c>
      <c r="L75" s="26">
        <f t="shared" si="3"/>
        <v>-51827.340471042466</v>
      </c>
      <c r="M75" s="29">
        <f t="shared" si="4"/>
        <v>242861.14952895753</v>
      </c>
    </row>
    <row r="76" spans="1:13" ht="15">
      <c r="A76" s="38"/>
      <c r="B76" s="38">
        <v>2055</v>
      </c>
      <c r="C76" s="39" t="s">
        <v>176</v>
      </c>
      <c r="D76" s="25">
        <f>'[1]App.2-BA2_Fix Asset Cont.MIFRS'!D76</f>
        <v>0</v>
      </c>
      <c r="E76" s="25">
        <f>'[1]App.2-BA2_Fix Asset Cont.MIFRS'!E76</f>
        <v>0</v>
      </c>
      <c r="F76" s="25">
        <f>'[1]App.2-BA2_Fix Asset Cont.MIFRS'!F76</f>
        <v>0</v>
      </c>
      <c r="G76" s="26">
        <f t="shared" si="0"/>
        <v>0</v>
      </c>
      <c r="I76" s="25">
        <f>'[1]App.2-BA2_Fix Asset Cont.MIFRS'!I76</f>
        <v>0</v>
      </c>
      <c r="J76" s="25">
        <f>'[1]App.2-BA2_Fix Asset Cont.MIFRS'!J76</f>
        <v>0</v>
      </c>
      <c r="K76" s="25">
        <f>'[1]App.2-BA2_Fix Asset Cont.MIFRS'!K76</f>
        <v>0</v>
      </c>
      <c r="L76" s="26">
        <f t="shared" si="3"/>
        <v>0</v>
      </c>
      <c r="M76" s="29">
        <f t="shared" si="4"/>
        <v>0</v>
      </c>
    </row>
    <row r="77" spans="1:13" ht="15">
      <c r="A77" s="38"/>
      <c r="B77" s="38">
        <v>1609</v>
      </c>
      <c r="C77" s="39" t="s">
        <v>177</v>
      </c>
      <c r="D77" s="25">
        <f>'[1]App.2-BA2_Fix Asset Cont.MIFRS'!D77</f>
        <v>1710026</v>
      </c>
      <c r="E77" s="25">
        <f>'[1]App.2-BA2_Fix Asset Cont.MIFRS'!E77</f>
        <v>0</v>
      </c>
      <c r="F77" s="25">
        <f>'[1]App.2-BA2_Fix Asset Cont.MIFRS'!F77</f>
        <v>0</v>
      </c>
      <c r="G77" s="26">
        <f t="shared" si="0"/>
        <v>1710026</v>
      </c>
      <c r="I77" s="25">
        <f>'[1]App.2-BA2_Fix Asset Cont.MIFRS'!I77</f>
        <v>-18277.825925925925</v>
      </c>
      <c r="J77" s="25">
        <f>'[1]App.2-BA2_Fix Asset Cont.MIFRS'!J77</f>
        <v>-59333.906747006142</v>
      </c>
      <c r="K77" s="25">
        <f>'[1]App.2-BA2_Fix Asset Cont.MIFRS'!K77</f>
        <v>0</v>
      </c>
      <c r="L77" s="26">
        <f t="shared" si="3"/>
        <v>-77611.732672932063</v>
      </c>
      <c r="M77" s="29">
        <f t="shared" si="4"/>
        <v>1632414.2673270679</v>
      </c>
    </row>
    <row r="78" spans="1:13">
      <c r="A78" s="38"/>
      <c r="B78" s="38"/>
      <c r="C78" s="41" t="s">
        <v>58</v>
      </c>
      <c r="D78" s="42">
        <f>SUM(D16:D77)</f>
        <v>90496895.659999996</v>
      </c>
      <c r="E78" s="42">
        <f>SUM(E16:E77)</f>
        <v>2623000</v>
      </c>
      <c r="F78" s="42">
        <f>SUM(F16:F77)</f>
        <v>-15722885.216116089</v>
      </c>
      <c r="G78" s="42">
        <f>SUM(G16:G77)</f>
        <v>77397010.443883896</v>
      </c>
      <c r="H78" s="42"/>
      <c r="I78" s="42">
        <f>SUM(I16:I77)</f>
        <v>-52019678.163035057</v>
      </c>
      <c r="J78" s="42">
        <f>SUM(J16:J77)</f>
        <v>-1848899.6454789657</v>
      </c>
      <c r="K78" s="42">
        <f>SUM(K16:K77)</f>
        <v>14976585.599851742</v>
      </c>
      <c r="L78" s="42">
        <f>SUM(L16:L77)</f>
        <v>-38891992.208662271</v>
      </c>
      <c r="M78" s="42">
        <f>SUM(M16:M77)</f>
        <v>38505018.235221639</v>
      </c>
    </row>
    <row r="79" spans="1:13" ht="37.5">
      <c r="A79" s="38"/>
      <c r="B79" s="38"/>
      <c r="C79" s="43" t="s">
        <v>59</v>
      </c>
      <c r="D79" s="25">
        <f>'[1]App.2-BA2_Fix Asset Cont.MIFRS'!D79</f>
        <v>0</v>
      </c>
      <c r="E79" s="40"/>
      <c r="F79" s="40"/>
      <c r="G79" s="26">
        <f t="shared" ref="G79:G80" si="5">D79+E79+F79</f>
        <v>0</v>
      </c>
      <c r="I79" s="25">
        <f>'[1]App.2-BA2_Fix Asset Cont.MIFRS'!I79</f>
        <v>0</v>
      </c>
      <c r="J79" s="40"/>
      <c r="K79" s="40"/>
      <c r="L79" s="26">
        <f t="shared" ref="L79:L80" si="6">I79+J79+K79</f>
        <v>0</v>
      </c>
      <c r="M79" s="29">
        <f t="shared" ref="M79:M80" si="7">G79+L79</f>
        <v>0</v>
      </c>
    </row>
    <row r="80" spans="1:13" ht="25.5">
      <c r="A80" s="38"/>
      <c r="B80" s="38"/>
      <c r="C80" s="44" t="s">
        <v>60</v>
      </c>
      <c r="D80" s="25">
        <f>'[1]App.2-BA2_Fix Asset Cont.MIFRS'!D80</f>
        <v>-294688.65000000037</v>
      </c>
      <c r="E80" s="142">
        <f>-E75</f>
        <v>0</v>
      </c>
      <c r="F80" s="40"/>
      <c r="G80" s="26">
        <f t="shared" si="5"/>
        <v>-294688.65000000037</v>
      </c>
      <c r="I80" s="25">
        <f>'[1]App.2-BA2_Fix Asset Cont.MIFRS'!I80</f>
        <v>36964.485235521235</v>
      </c>
      <c r="J80" s="142">
        <f>-J75</f>
        <v>14862.85523552123</v>
      </c>
      <c r="K80" s="40"/>
      <c r="L80" s="26">
        <f t="shared" si="6"/>
        <v>51827.340471042466</v>
      </c>
      <c r="M80" s="29">
        <f t="shared" si="7"/>
        <v>-242861.30952895791</v>
      </c>
    </row>
    <row r="81" spans="1:14">
      <c r="A81" s="38"/>
      <c r="B81" s="38"/>
      <c r="C81" s="41" t="s">
        <v>61</v>
      </c>
      <c r="D81" s="42">
        <f>SUM(D78:D80)</f>
        <v>90202207.00999999</v>
      </c>
      <c r="E81" s="42">
        <f t="shared" ref="E81:G81" si="8">SUM(E78:E80)</f>
        <v>2623000</v>
      </c>
      <c r="F81" s="42">
        <f t="shared" si="8"/>
        <v>-15722885.216116089</v>
      </c>
      <c r="G81" s="42">
        <f t="shared" si="8"/>
        <v>77102321.79388389</v>
      </c>
      <c r="H81" s="42"/>
      <c r="I81" s="42">
        <f t="shared" ref="I81:M81" si="9">SUM(I78:I80)</f>
        <v>-51982713.677799538</v>
      </c>
      <c r="J81" s="42">
        <f t="shared" si="9"/>
        <v>-1834036.7902434445</v>
      </c>
      <c r="K81" s="42">
        <f t="shared" si="9"/>
        <v>14976585.599851742</v>
      </c>
      <c r="L81" s="42">
        <f t="shared" si="9"/>
        <v>-38840164.868191227</v>
      </c>
      <c r="M81" s="42">
        <f t="shared" si="9"/>
        <v>38262156.925692685</v>
      </c>
    </row>
    <row r="82" spans="1:14" ht="15">
      <c r="A82" s="38"/>
      <c r="B82" s="38"/>
      <c r="C82" s="220" t="s">
        <v>72</v>
      </c>
      <c r="D82" s="221"/>
      <c r="E82" s="221"/>
      <c r="F82" s="221"/>
      <c r="G82" s="221"/>
      <c r="H82" s="221"/>
      <c r="I82" s="222"/>
      <c r="J82" s="40"/>
      <c r="K82" s="56"/>
      <c r="L82" s="57"/>
      <c r="M82" s="58"/>
    </row>
    <row r="83" spans="1:14" ht="15">
      <c r="A83" s="38"/>
      <c r="B83" s="38"/>
      <c r="C83" s="220" t="s">
        <v>73</v>
      </c>
      <c r="D83" s="221"/>
      <c r="E83" s="221"/>
      <c r="F83" s="221"/>
      <c r="G83" s="221"/>
      <c r="H83" s="221"/>
      <c r="I83" s="222"/>
      <c r="J83" s="42">
        <f>J81+J82</f>
        <v>-1834036.7902434445</v>
      </c>
      <c r="K83" s="56"/>
      <c r="L83" s="57"/>
      <c r="M83" s="58"/>
    </row>
    <row r="85" spans="1:14">
      <c r="I85" s="45" t="s">
        <v>62</v>
      </c>
      <c r="J85" s="46"/>
    </row>
    <row r="86" spans="1:14" ht="15">
      <c r="A86" s="38">
        <v>10</v>
      </c>
      <c r="B86" s="38"/>
      <c r="C86" s="39" t="s">
        <v>63</v>
      </c>
      <c r="I86" s="46" t="s">
        <v>63</v>
      </c>
      <c r="J86" s="46"/>
      <c r="K86" s="47"/>
    </row>
    <row r="87" spans="1:14" ht="15">
      <c r="A87" s="38">
        <v>8</v>
      </c>
      <c r="B87" s="38"/>
      <c r="C87" s="39" t="s">
        <v>44</v>
      </c>
      <c r="I87" s="46" t="s">
        <v>44</v>
      </c>
      <c r="J87" s="46"/>
      <c r="K87" s="48"/>
    </row>
    <row r="88" spans="1:14" ht="15">
      <c r="I88" s="49" t="s">
        <v>64</v>
      </c>
      <c r="K88" s="50">
        <f>J83-K86-K87</f>
        <v>-1834036.7902434445</v>
      </c>
    </row>
    <row r="89" spans="1:14">
      <c r="N89" s="54"/>
    </row>
    <row r="90" spans="1:14">
      <c r="A90" s="51" t="s">
        <v>65</v>
      </c>
      <c r="N90" s="54"/>
    </row>
    <row r="92" spans="1:14">
      <c r="A92" s="1">
        <v>1</v>
      </c>
      <c r="B92" s="217" t="s">
        <v>66</v>
      </c>
      <c r="C92" s="217"/>
      <c r="D92" s="217"/>
      <c r="E92" s="217"/>
      <c r="F92" s="217"/>
      <c r="G92" s="217"/>
      <c r="H92" s="217"/>
      <c r="I92" s="217"/>
      <c r="J92" s="217"/>
      <c r="K92" s="217"/>
      <c r="L92" s="217"/>
      <c r="M92" s="217"/>
    </row>
    <row r="93" spans="1:14">
      <c r="B93" s="217"/>
      <c r="C93" s="217"/>
      <c r="D93" s="217"/>
      <c r="E93" s="217"/>
      <c r="F93" s="217"/>
      <c r="G93" s="217"/>
      <c r="H93" s="217"/>
      <c r="I93" s="217"/>
      <c r="J93" s="217"/>
      <c r="K93" s="217"/>
      <c r="L93" s="217"/>
      <c r="M93" s="217"/>
    </row>
    <row r="94" spans="1:14" ht="12.75" customHeight="1"/>
    <row r="95" spans="1:14">
      <c r="A95" s="1">
        <v>2</v>
      </c>
      <c r="B95" s="218" t="s">
        <v>67</v>
      </c>
      <c r="C95" s="218"/>
      <c r="D95" s="218"/>
      <c r="E95" s="218"/>
      <c r="F95" s="218"/>
      <c r="G95" s="218"/>
      <c r="H95" s="218"/>
      <c r="I95" s="218"/>
      <c r="J95" s="218"/>
      <c r="K95" s="218"/>
      <c r="L95" s="218"/>
      <c r="M95" s="218"/>
    </row>
    <row r="96" spans="1:14">
      <c r="B96" s="218"/>
      <c r="C96" s="218"/>
      <c r="D96" s="218"/>
      <c r="E96" s="218"/>
      <c r="F96" s="218"/>
      <c r="G96" s="218"/>
      <c r="H96" s="218"/>
      <c r="I96" s="218"/>
      <c r="J96" s="218"/>
      <c r="K96" s="218"/>
      <c r="L96" s="218"/>
      <c r="M96" s="218"/>
    </row>
    <row r="98" spans="1:13" ht="15" customHeight="1">
      <c r="A98" s="1">
        <v>3</v>
      </c>
      <c r="B98" s="219" t="s">
        <v>68</v>
      </c>
      <c r="C98" s="219"/>
      <c r="D98" s="219"/>
      <c r="E98" s="219"/>
      <c r="F98" s="219"/>
      <c r="G98" s="219"/>
      <c r="H98" s="219"/>
      <c r="I98" s="219"/>
      <c r="J98" s="219"/>
      <c r="K98" s="219"/>
      <c r="L98" s="219"/>
      <c r="M98" s="219"/>
    </row>
    <row r="100" spans="1:13">
      <c r="A100" s="1">
        <v>4</v>
      </c>
      <c r="B100" s="53" t="s">
        <v>69</v>
      </c>
      <c r="C100" s="9"/>
    </row>
    <row r="106" spans="1:13" ht="18">
      <c r="A106" s="216" t="s">
        <v>6</v>
      </c>
      <c r="B106" s="216"/>
      <c r="C106" s="216"/>
      <c r="D106" s="216"/>
      <c r="E106" s="216"/>
      <c r="F106" s="216"/>
      <c r="G106" s="216"/>
      <c r="H106" s="216"/>
      <c r="I106" s="216"/>
      <c r="J106" s="216"/>
      <c r="K106" s="216"/>
      <c r="L106" s="216"/>
      <c r="M106" s="216"/>
    </row>
    <row r="107" spans="1:13" ht="18">
      <c r="A107" s="216" t="s">
        <v>71</v>
      </c>
      <c r="B107" s="216"/>
      <c r="C107" s="216"/>
      <c r="D107" s="216"/>
      <c r="E107" s="216"/>
      <c r="F107" s="216"/>
      <c r="G107" s="216"/>
      <c r="H107" s="216"/>
      <c r="I107" s="216"/>
      <c r="J107" s="216"/>
      <c r="K107" s="216"/>
      <c r="L107" s="216"/>
      <c r="M107" s="216"/>
    </row>
    <row r="109" spans="1:13" ht="15">
      <c r="C109" s="9"/>
      <c r="E109" s="10" t="s">
        <v>8</v>
      </c>
      <c r="F109" s="11">
        <v>2015</v>
      </c>
      <c r="G109" s="12"/>
    </row>
    <row r="111" spans="1:13">
      <c r="D111" s="213" t="s">
        <v>9</v>
      </c>
      <c r="E111" s="214"/>
      <c r="F111" s="214"/>
      <c r="G111" s="215"/>
      <c r="I111" s="13"/>
      <c r="J111" s="14" t="s">
        <v>10</v>
      </c>
      <c r="K111" s="14"/>
      <c r="L111" s="15"/>
      <c r="M111" s="3"/>
    </row>
    <row r="112" spans="1:13" ht="25.5">
      <c r="A112" s="16" t="s">
        <v>11</v>
      </c>
      <c r="B112" s="17" t="s">
        <v>12</v>
      </c>
      <c r="C112" s="18" t="s">
        <v>13</v>
      </c>
      <c r="D112" s="16" t="s">
        <v>14</v>
      </c>
      <c r="E112" s="17" t="s">
        <v>15</v>
      </c>
      <c r="F112" s="17" t="s">
        <v>16</v>
      </c>
      <c r="G112" s="16" t="s">
        <v>17</v>
      </c>
      <c r="H112" s="19"/>
      <c r="I112" s="20" t="s">
        <v>14</v>
      </c>
      <c r="J112" s="21" t="s">
        <v>15</v>
      </c>
      <c r="K112" s="21" t="s">
        <v>16</v>
      </c>
      <c r="L112" s="22" t="s">
        <v>17</v>
      </c>
      <c r="M112" s="16" t="s">
        <v>18</v>
      </c>
    </row>
    <row r="113" spans="1:13" ht="25.5">
      <c r="A113" s="23">
        <v>12</v>
      </c>
      <c r="B113" s="23">
        <v>1611</v>
      </c>
      <c r="C113" s="24" t="s">
        <v>19</v>
      </c>
      <c r="D113" s="25">
        <f t="shared" ref="D113:D144" si="10">G16</f>
        <v>797008.80999999982</v>
      </c>
      <c r="E113" s="25">
        <f>'[1]App.2-BA2_Fix Asset Cont.MIFRS'!E113</f>
        <v>215000</v>
      </c>
      <c r="F113" s="25">
        <f>'[1]App.2-BA2_Fix Asset Cont.MIFRS'!F113</f>
        <v>0</v>
      </c>
      <c r="G113" s="26">
        <f>D113+E113+F113</f>
        <v>1012008.8099999998</v>
      </c>
      <c r="H113" s="27"/>
      <c r="I113" s="28">
        <f t="shared" ref="I113:I144" si="11">L16</f>
        <v>-452137.76814285706</v>
      </c>
      <c r="J113" s="25">
        <f>'[1]App.2-BA2_Fix Asset Cont.MIFRS'!J113</f>
        <v>-124901.35557142858</v>
      </c>
      <c r="K113" s="25">
        <f>'[1]App.2-BA2_Fix Asset Cont.MIFRS'!K113</f>
        <v>0</v>
      </c>
      <c r="L113" s="26">
        <f>I113+J113+K113</f>
        <v>-577039.12371428567</v>
      </c>
      <c r="M113" s="29">
        <f>G113+L113</f>
        <v>434969.68628571415</v>
      </c>
    </row>
    <row r="114" spans="1:13" ht="25.5">
      <c r="A114" s="23" t="s">
        <v>20</v>
      </c>
      <c r="B114" s="23">
        <v>1612</v>
      </c>
      <c r="C114" s="24" t="s">
        <v>21</v>
      </c>
      <c r="D114" s="25">
        <f t="shared" si="10"/>
        <v>0</v>
      </c>
      <c r="E114" s="25">
        <f>'[1]App.2-BA2_Fix Asset Cont.MIFRS'!E114</f>
        <v>0</v>
      </c>
      <c r="F114" s="25">
        <f>'[1]App.2-BA2_Fix Asset Cont.MIFRS'!F114</f>
        <v>0</v>
      </c>
      <c r="G114" s="26">
        <f t="shared" ref="G114:G174" si="12">D114+E114+F114</f>
        <v>0</v>
      </c>
      <c r="H114" s="27"/>
      <c r="I114" s="28">
        <f t="shared" si="11"/>
        <v>0</v>
      </c>
      <c r="J114" s="25">
        <f>'[1]App.2-BA2_Fix Asset Cont.MIFRS'!J114</f>
        <v>0</v>
      </c>
      <c r="K114" s="25">
        <f>'[1]App.2-BA2_Fix Asset Cont.MIFRS'!K114</f>
        <v>0</v>
      </c>
      <c r="L114" s="26">
        <f t="shared" ref="L114:L168" si="13">I114+J114+K114</f>
        <v>0</v>
      </c>
      <c r="M114" s="29">
        <f t="shared" ref="M114:M168" si="14">G114+L114</f>
        <v>0</v>
      </c>
    </row>
    <row r="115" spans="1:13" ht="15">
      <c r="A115" s="30" t="s">
        <v>22</v>
      </c>
      <c r="B115" s="30">
        <v>1805</v>
      </c>
      <c r="C115" s="31" t="s">
        <v>23</v>
      </c>
      <c r="D115" s="25">
        <f t="shared" si="10"/>
        <v>338728.38000000012</v>
      </c>
      <c r="E115" s="25">
        <f>'[1]App.2-BA2_Fix Asset Cont.MIFRS'!E115</f>
        <v>913473.27</v>
      </c>
      <c r="F115" s="25">
        <f>'[1]App.2-BA2_Fix Asset Cont.MIFRS'!F115</f>
        <v>0</v>
      </c>
      <c r="G115" s="26">
        <f t="shared" si="12"/>
        <v>1252201.6500000001</v>
      </c>
      <c r="H115" s="27"/>
      <c r="I115" s="28">
        <f t="shared" si="11"/>
        <v>0</v>
      </c>
      <c r="J115" s="25">
        <f>'[1]App.2-BA2_Fix Asset Cont.MIFRS'!J115</f>
        <v>0</v>
      </c>
      <c r="K115" s="25">
        <f>'[1]App.2-BA2_Fix Asset Cont.MIFRS'!K115</f>
        <v>0</v>
      </c>
      <c r="L115" s="26">
        <f t="shared" si="13"/>
        <v>0</v>
      </c>
      <c r="M115" s="29">
        <f t="shared" si="14"/>
        <v>1252201.6500000001</v>
      </c>
    </row>
    <row r="116" spans="1:13" ht="15">
      <c r="A116" s="23">
        <v>47</v>
      </c>
      <c r="B116" s="23">
        <v>1808</v>
      </c>
      <c r="C116" s="32" t="s">
        <v>24</v>
      </c>
      <c r="D116" s="25">
        <f t="shared" si="10"/>
        <v>1397358.8855546287</v>
      </c>
      <c r="E116" s="25">
        <f>'[1]App.2-BA2_Fix Asset Cont.MIFRS'!E116</f>
        <v>0</v>
      </c>
      <c r="F116" s="25">
        <f>'[1]App.2-BA2_Fix Asset Cont.MIFRS'!F116</f>
        <v>0</v>
      </c>
      <c r="G116" s="26">
        <f t="shared" si="12"/>
        <v>1397358.8855546287</v>
      </c>
      <c r="H116" s="27"/>
      <c r="I116" s="28">
        <f t="shared" si="11"/>
        <v>-949329.70404914732</v>
      </c>
      <c r="J116" s="25">
        <f>'[1]App.2-BA2_Fix Asset Cont.MIFRS'!J116</f>
        <v>-35767.234379395028</v>
      </c>
      <c r="K116" s="25">
        <f>'[1]App.2-BA2_Fix Asset Cont.MIFRS'!K116</f>
        <v>7.2759576141834259E-12</v>
      </c>
      <c r="L116" s="26">
        <f t="shared" si="13"/>
        <v>-985096.93842854234</v>
      </c>
      <c r="M116" s="29">
        <f t="shared" si="14"/>
        <v>412261.94712608634</v>
      </c>
    </row>
    <row r="117" spans="1:13" ht="15">
      <c r="A117" s="23">
        <v>47</v>
      </c>
      <c r="B117" s="23">
        <v>1808</v>
      </c>
      <c r="C117" s="32" t="s">
        <v>24</v>
      </c>
      <c r="D117" s="25">
        <f t="shared" si="10"/>
        <v>73993.399999999994</v>
      </c>
      <c r="E117" s="25">
        <f>'[1]App.2-BA2_Fix Asset Cont.MIFRS'!E117</f>
        <v>0</v>
      </c>
      <c r="F117" s="25">
        <f>'[1]App.2-BA2_Fix Asset Cont.MIFRS'!F117</f>
        <v>0</v>
      </c>
      <c r="G117" s="26">
        <f t="shared" si="12"/>
        <v>73993.399999999994</v>
      </c>
      <c r="H117" s="27"/>
      <c r="I117" s="28">
        <f t="shared" si="11"/>
        <v>-66873.469999999987</v>
      </c>
      <c r="J117" s="25">
        <f>'[1]App.2-BA2_Fix Asset Cont.MIFRS'!J117</f>
        <v>-3655.4999999999991</v>
      </c>
      <c r="K117" s="25">
        <f>'[1]App.2-BA2_Fix Asset Cont.MIFRS'!K117</f>
        <v>0</v>
      </c>
      <c r="L117" s="26">
        <f t="shared" si="13"/>
        <v>-70528.969999999987</v>
      </c>
      <c r="M117" s="29">
        <f t="shared" si="14"/>
        <v>3464.4300000000076</v>
      </c>
    </row>
    <row r="118" spans="1:13" ht="15">
      <c r="A118" s="23">
        <v>13</v>
      </c>
      <c r="B118" s="23">
        <v>1810</v>
      </c>
      <c r="C118" s="32" t="s">
        <v>25</v>
      </c>
      <c r="D118" s="25">
        <f t="shared" si="10"/>
        <v>0</v>
      </c>
      <c r="E118" s="25">
        <f>'[1]App.2-BA2_Fix Asset Cont.MIFRS'!E118</f>
        <v>0</v>
      </c>
      <c r="F118" s="25">
        <f>'[1]App.2-BA2_Fix Asset Cont.MIFRS'!F118</f>
        <v>0</v>
      </c>
      <c r="G118" s="26">
        <f t="shared" si="12"/>
        <v>0</v>
      </c>
      <c r="H118" s="27"/>
      <c r="I118" s="28">
        <f t="shared" si="11"/>
        <v>0</v>
      </c>
      <c r="J118" s="25">
        <f>'[1]App.2-BA2_Fix Asset Cont.MIFRS'!J118</f>
        <v>0</v>
      </c>
      <c r="K118" s="25">
        <f>'[1]App.2-BA2_Fix Asset Cont.MIFRS'!K118</f>
        <v>0</v>
      </c>
      <c r="L118" s="26">
        <f t="shared" si="13"/>
        <v>0</v>
      </c>
      <c r="M118" s="29">
        <f t="shared" si="14"/>
        <v>0</v>
      </c>
    </row>
    <row r="119" spans="1:13" ht="15">
      <c r="A119" s="23">
        <v>47</v>
      </c>
      <c r="B119" s="23">
        <v>1815</v>
      </c>
      <c r="C119" s="32" t="s">
        <v>26</v>
      </c>
      <c r="D119" s="25">
        <f t="shared" si="10"/>
        <v>0.15999999997438863</v>
      </c>
      <c r="E119" s="25">
        <f>'[1]App.2-BA2_Fix Asset Cont.MIFRS'!E119</f>
        <v>13961839.850000001</v>
      </c>
      <c r="F119" s="25">
        <f>'[1]App.2-BA2_Fix Asset Cont.MIFRS'!F119</f>
        <v>0</v>
      </c>
      <c r="G119" s="26">
        <f t="shared" si="12"/>
        <v>13961840.010000002</v>
      </c>
      <c r="H119" s="27"/>
      <c r="I119" s="28">
        <f t="shared" si="11"/>
        <v>0</v>
      </c>
      <c r="J119" s="25">
        <f>'[1]App.2-BA2_Fix Asset Cont.MIFRS'!J119</f>
        <v>-667058.86009209929</v>
      </c>
      <c r="K119" s="25">
        <f>'[1]App.2-BA2_Fix Asset Cont.MIFRS'!K119</f>
        <v>0</v>
      </c>
      <c r="L119" s="26">
        <f t="shared" si="13"/>
        <v>-667058.86009209929</v>
      </c>
      <c r="M119" s="29">
        <f t="shared" si="14"/>
        <v>13294781.149907902</v>
      </c>
    </row>
    <row r="120" spans="1:13" ht="15">
      <c r="A120" s="23">
        <v>47</v>
      </c>
      <c r="B120" s="23">
        <v>1815</v>
      </c>
      <c r="C120" s="32" t="s">
        <v>26</v>
      </c>
      <c r="D120" s="25">
        <f t="shared" si="10"/>
        <v>-0.33999999985098839</v>
      </c>
      <c r="E120" s="25">
        <f>'[1]App.2-BA2_Fix Asset Cont.MIFRS'!E120</f>
        <v>0</v>
      </c>
      <c r="F120" s="25">
        <f>'[1]App.2-BA2_Fix Asset Cont.MIFRS'!F120</f>
        <v>0</v>
      </c>
      <c r="G120" s="26">
        <f t="shared" si="12"/>
        <v>-0.33999999985098839</v>
      </c>
      <c r="H120" s="27"/>
      <c r="I120" s="28">
        <f t="shared" si="11"/>
        <v>0</v>
      </c>
      <c r="J120" s="25">
        <f>'[1]App.2-BA2_Fix Asset Cont.MIFRS'!J120</f>
        <v>0</v>
      </c>
      <c r="K120" s="25">
        <f>'[1]App.2-BA2_Fix Asset Cont.MIFRS'!K120</f>
        <v>0</v>
      </c>
      <c r="L120" s="26">
        <f t="shared" si="13"/>
        <v>0</v>
      </c>
      <c r="M120" s="29">
        <f t="shared" si="14"/>
        <v>-0.33999999985098839</v>
      </c>
    </row>
    <row r="121" spans="1:13" ht="15">
      <c r="A121" s="23">
        <v>47</v>
      </c>
      <c r="B121" s="23">
        <v>1815</v>
      </c>
      <c r="C121" s="32" t="s">
        <v>26</v>
      </c>
      <c r="D121" s="25">
        <f t="shared" si="10"/>
        <v>0.16000000014901161</v>
      </c>
      <c r="E121" s="25">
        <f>'[1]App.2-BA2_Fix Asset Cont.MIFRS'!E121</f>
        <v>0</v>
      </c>
      <c r="F121" s="25">
        <f>'[1]App.2-BA2_Fix Asset Cont.MIFRS'!F121</f>
        <v>0</v>
      </c>
      <c r="G121" s="26">
        <f t="shared" si="12"/>
        <v>0.16000000014901161</v>
      </c>
      <c r="H121" s="27"/>
      <c r="I121" s="28">
        <f t="shared" si="11"/>
        <v>0</v>
      </c>
      <c r="J121" s="25">
        <f>'[1]App.2-BA2_Fix Asset Cont.MIFRS'!J121</f>
        <v>0</v>
      </c>
      <c r="K121" s="25">
        <f>'[1]App.2-BA2_Fix Asset Cont.MIFRS'!K121</f>
        <v>0</v>
      </c>
      <c r="L121" s="26">
        <f t="shared" si="13"/>
        <v>0</v>
      </c>
      <c r="M121" s="29">
        <f t="shared" si="14"/>
        <v>0.16000000014901161</v>
      </c>
    </row>
    <row r="122" spans="1:13" ht="15">
      <c r="A122" s="23">
        <v>47</v>
      </c>
      <c r="B122" s="23">
        <v>1820</v>
      </c>
      <c r="C122" s="24" t="s">
        <v>27</v>
      </c>
      <c r="D122" s="25">
        <f t="shared" si="10"/>
        <v>1060333.57</v>
      </c>
      <c r="E122" s="25">
        <f>'[1]App.2-BA2_Fix Asset Cont.MIFRS'!E122</f>
        <v>0</v>
      </c>
      <c r="F122" s="25">
        <f>'[1]App.2-BA2_Fix Asset Cont.MIFRS'!F122</f>
        <v>-58598.900000000023</v>
      </c>
      <c r="G122" s="26">
        <f t="shared" si="12"/>
        <v>1001734.67</v>
      </c>
      <c r="H122" s="27"/>
      <c r="I122" s="28">
        <f t="shared" si="11"/>
        <v>-833371.31338611129</v>
      </c>
      <c r="J122" s="25">
        <f>'[1]App.2-BA2_Fix Asset Cont.MIFRS'!J122</f>
        <v>-27834.886493055557</v>
      </c>
      <c r="K122" s="25">
        <f>'[1]App.2-BA2_Fix Asset Cont.MIFRS'!K122</f>
        <v>57221.025000000023</v>
      </c>
      <c r="L122" s="26">
        <f t="shared" si="13"/>
        <v>-803985.17487916688</v>
      </c>
      <c r="M122" s="29">
        <f t="shared" si="14"/>
        <v>197749.49512083316</v>
      </c>
    </row>
    <row r="123" spans="1:13" ht="15">
      <c r="A123" s="23">
        <v>47</v>
      </c>
      <c r="B123" s="23">
        <v>1825</v>
      </c>
      <c r="C123" s="32" t="s">
        <v>28</v>
      </c>
      <c r="D123" s="25">
        <f t="shared" si="10"/>
        <v>0</v>
      </c>
      <c r="E123" s="25">
        <f>'[1]App.2-BA2_Fix Asset Cont.MIFRS'!E123</f>
        <v>0</v>
      </c>
      <c r="F123" s="25">
        <f>'[1]App.2-BA2_Fix Asset Cont.MIFRS'!F123</f>
        <v>0</v>
      </c>
      <c r="G123" s="26">
        <f t="shared" si="12"/>
        <v>0</v>
      </c>
      <c r="H123" s="27"/>
      <c r="I123" s="28">
        <f t="shared" si="11"/>
        <v>0</v>
      </c>
      <c r="J123" s="25">
        <f>'[1]App.2-BA2_Fix Asset Cont.MIFRS'!J123</f>
        <v>0</v>
      </c>
      <c r="K123" s="25">
        <f>'[1]App.2-BA2_Fix Asset Cont.MIFRS'!K123</f>
        <v>0</v>
      </c>
      <c r="L123" s="26">
        <f t="shared" si="13"/>
        <v>0</v>
      </c>
      <c r="M123" s="29">
        <f t="shared" si="14"/>
        <v>0</v>
      </c>
    </row>
    <row r="124" spans="1:13" ht="15">
      <c r="A124" s="23">
        <v>47</v>
      </c>
      <c r="B124" s="23">
        <v>1830</v>
      </c>
      <c r="C124" s="32" t="s">
        <v>29</v>
      </c>
      <c r="D124" s="25">
        <f t="shared" si="10"/>
        <v>6458579.6540029505</v>
      </c>
      <c r="E124" s="25">
        <f>'[1]App.2-BA2_Fix Asset Cont.MIFRS'!E124</f>
        <v>201792</v>
      </c>
      <c r="F124" s="25">
        <f>'[1]App.2-BA2_Fix Asset Cont.MIFRS'!F124</f>
        <v>-19637.02321114135</v>
      </c>
      <c r="G124" s="26">
        <f t="shared" si="12"/>
        <v>6640734.6307918094</v>
      </c>
      <c r="H124" s="27"/>
      <c r="I124" s="28">
        <f t="shared" si="11"/>
        <v>-2525869.8417211403</v>
      </c>
      <c r="J124" s="25">
        <f>'[1]App.2-BA2_Fix Asset Cont.MIFRS'!J124</f>
        <v>-77833.038944608343</v>
      </c>
      <c r="K124" s="25">
        <f>'[1]App.2-BA2_Fix Asset Cont.MIFRS'!K124</f>
        <v>19637.023211141364</v>
      </c>
      <c r="L124" s="26">
        <f t="shared" si="13"/>
        <v>-2584065.8574546073</v>
      </c>
      <c r="M124" s="29">
        <f t="shared" si="14"/>
        <v>4056668.7733372021</v>
      </c>
    </row>
    <row r="125" spans="1:13" ht="15">
      <c r="A125" s="23">
        <v>47</v>
      </c>
      <c r="B125" s="23">
        <v>1830</v>
      </c>
      <c r="C125" s="32" t="s">
        <v>29</v>
      </c>
      <c r="D125" s="25">
        <f t="shared" si="10"/>
        <v>1188437.379192</v>
      </c>
      <c r="E125" s="25">
        <f>'[1]App.2-BA2_Fix Asset Cont.MIFRS'!E125</f>
        <v>49038</v>
      </c>
      <c r="F125" s="25">
        <f>'[1]App.2-BA2_Fix Asset Cont.MIFRS'!F125</f>
        <v>-46179.333499999892</v>
      </c>
      <c r="G125" s="26">
        <f t="shared" si="12"/>
        <v>1191296.0456920001</v>
      </c>
      <c r="H125" s="27"/>
      <c r="I125" s="28">
        <f t="shared" si="11"/>
        <v>-536733.2387072565</v>
      </c>
      <c r="J125" s="25">
        <f>'[1]App.2-BA2_Fix Asset Cont.MIFRS'!J125</f>
        <v>-16889.29103818821</v>
      </c>
      <c r="K125" s="25">
        <f>'[1]App.2-BA2_Fix Asset Cont.MIFRS'!K125</f>
        <v>45372.302642857117</v>
      </c>
      <c r="L125" s="26">
        <f t="shared" si="13"/>
        <v>-508250.22710258752</v>
      </c>
      <c r="M125" s="29">
        <f t="shared" si="14"/>
        <v>683045.81858941261</v>
      </c>
    </row>
    <row r="126" spans="1:13" ht="15">
      <c r="A126" s="23">
        <v>47</v>
      </c>
      <c r="B126" s="23">
        <v>1830</v>
      </c>
      <c r="C126" s="32" t="s">
        <v>29</v>
      </c>
      <c r="D126" s="25">
        <f t="shared" si="10"/>
        <v>8080944.0632477775</v>
      </c>
      <c r="E126" s="25">
        <f>'[1]App.2-BA2_Fix Asset Cont.MIFRS'!E126</f>
        <v>382954</v>
      </c>
      <c r="F126" s="25">
        <f>'[1]App.2-BA2_Fix Asset Cont.MIFRS'!F126</f>
        <v>-35330.02038798912</v>
      </c>
      <c r="G126" s="26">
        <f t="shared" si="12"/>
        <v>8428568.042859789</v>
      </c>
      <c r="H126" s="27"/>
      <c r="I126" s="28">
        <f t="shared" si="11"/>
        <v>-2949492.9196077259</v>
      </c>
      <c r="J126" s="25">
        <f>'[1]App.2-BA2_Fix Asset Cont.MIFRS'!J126</f>
        <v>-165716.47410401603</v>
      </c>
      <c r="K126" s="25">
        <f>'[1]App.2-BA2_Fix Asset Cont.MIFRS'!K126</f>
        <v>34460.107195152174</v>
      </c>
      <c r="L126" s="26">
        <f t="shared" si="13"/>
        <v>-3080749.28651659</v>
      </c>
      <c r="M126" s="29">
        <f t="shared" si="14"/>
        <v>5347818.7563431989</v>
      </c>
    </row>
    <row r="127" spans="1:13" ht="15">
      <c r="A127" s="23">
        <v>47</v>
      </c>
      <c r="B127" s="23">
        <v>1835</v>
      </c>
      <c r="C127" s="32" t="s">
        <v>30</v>
      </c>
      <c r="D127" s="25">
        <f t="shared" si="10"/>
        <v>1574883.7584120003</v>
      </c>
      <c r="E127" s="25">
        <f>'[1]App.2-BA2_Fix Asset Cont.MIFRS'!E127</f>
        <v>47032</v>
      </c>
      <c r="F127" s="25">
        <f>'[1]App.2-BA2_Fix Asset Cont.MIFRS'!F127</f>
        <v>-6645.4699500000279</v>
      </c>
      <c r="G127" s="26">
        <f t="shared" si="12"/>
        <v>1615270.2884620002</v>
      </c>
      <c r="H127" s="27"/>
      <c r="I127" s="28">
        <f t="shared" si="11"/>
        <v>-562160.35454713681</v>
      </c>
      <c r="J127" s="25">
        <f>'[1]App.2-BA2_Fix Asset Cont.MIFRS'!J127</f>
        <v>-28327.9149689306</v>
      </c>
      <c r="K127" s="25">
        <f>'[1]App.2-BA2_Fix Asset Cont.MIFRS'!K127</f>
        <v>6421.8240622857484</v>
      </c>
      <c r="L127" s="26">
        <f t="shared" si="13"/>
        <v>-584066.44545378175</v>
      </c>
      <c r="M127" s="29">
        <f t="shared" si="14"/>
        <v>1031203.8430082184</v>
      </c>
    </row>
    <row r="128" spans="1:13" ht="15">
      <c r="A128" s="23">
        <v>47</v>
      </c>
      <c r="B128" s="23">
        <v>1835</v>
      </c>
      <c r="C128" s="32" t="s">
        <v>30</v>
      </c>
      <c r="D128" s="25">
        <f t="shared" si="10"/>
        <v>498775.27999999991</v>
      </c>
      <c r="E128" s="25">
        <f>'[1]App.2-BA2_Fix Asset Cont.MIFRS'!E128</f>
        <v>0</v>
      </c>
      <c r="F128" s="25">
        <f>'[1]App.2-BA2_Fix Asset Cont.MIFRS'!F128</f>
        <v>0</v>
      </c>
      <c r="G128" s="26">
        <f t="shared" si="12"/>
        <v>498775.27999999991</v>
      </c>
      <c r="H128" s="27"/>
      <c r="I128" s="28">
        <f t="shared" si="11"/>
        <v>-124153.60841211051</v>
      </c>
      <c r="J128" s="25">
        <f>'[1]App.2-BA2_Fix Asset Cont.MIFRS'!J128</f>
        <v>-9910.602606055254</v>
      </c>
      <c r="K128" s="25">
        <f>'[1]App.2-BA2_Fix Asset Cont.MIFRS'!K128</f>
        <v>0</v>
      </c>
      <c r="L128" s="26">
        <f t="shared" si="13"/>
        <v>-134064.21101816575</v>
      </c>
      <c r="M128" s="29">
        <f t="shared" si="14"/>
        <v>364711.06898183416</v>
      </c>
    </row>
    <row r="129" spans="1:13" ht="15">
      <c r="A129" s="23">
        <v>47</v>
      </c>
      <c r="B129" s="23">
        <v>1835</v>
      </c>
      <c r="C129" s="32" t="s">
        <v>30</v>
      </c>
      <c r="D129" s="25">
        <f t="shared" si="10"/>
        <v>7120395.5582644027</v>
      </c>
      <c r="E129" s="25">
        <f>'[1]App.2-BA2_Fix Asset Cont.MIFRS'!E129</f>
        <v>222184</v>
      </c>
      <c r="F129" s="25">
        <f>'[1]App.2-BA2_Fix Asset Cont.MIFRS'!F129</f>
        <v>-99972.113252500072</v>
      </c>
      <c r="G129" s="26">
        <f t="shared" si="12"/>
        <v>7242607.4450119026</v>
      </c>
      <c r="H129" s="27"/>
      <c r="I129" s="28">
        <f t="shared" si="11"/>
        <v>-2558597.5966376783</v>
      </c>
      <c r="J129" s="25">
        <f>'[1]App.2-BA2_Fix Asset Cont.MIFRS'!J129</f>
        <v>-89108.163919757135</v>
      </c>
      <c r="K129" s="25">
        <f>'[1]App.2-BA2_Fix Asset Cont.MIFRS'!K129</f>
        <v>98802.036221638642</v>
      </c>
      <c r="L129" s="26">
        <f t="shared" si="13"/>
        <v>-2548903.7243357967</v>
      </c>
      <c r="M129" s="29">
        <f t="shared" si="14"/>
        <v>4693703.7206761055</v>
      </c>
    </row>
    <row r="130" spans="1:13" ht="15">
      <c r="A130" s="23">
        <v>47</v>
      </c>
      <c r="B130" s="23">
        <v>1835</v>
      </c>
      <c r="C130" s="32" t="s">
        <v>30</v>
      </c>
      <c r="D130" s="25">
        <f t="shared" si="10"/>
        <v>216401.46526</v>
      </c>
      <c r="E130" s="25">
        <f>'[1]App.2-BA2_Fix Asset Cont.MIFRS'!E130</f>
        <v>0</v>
      </c>
      <c r="F130" s="25">
        <f>'[1]App.2-BA2_Fix Asset Cont.MIFRS'!F130</f>
        <v>0</v>
      </c>
      <c r="G130" s="26">
        <f t="shared" si="12"/>
        <v>216401.46526</v>
      </c>
      <c r="H130" s="27"/>
      <c r="I130" s="28">
        <f t="shared" si="11"/>
        <v>-43442.841127284279</v>
      </c>
      <c r="J130" s="25">
        <f>'[1]App.2-BA2_Fix Asset Cont.MIFRS'!J130</f>
        <v>-5057.7724974421399</v>
      </c>
      <c r="K130" s="25">
        <f>'[1]App.2-BA2_Fix Asset Cont.MIFRS'!K130</f>
        <v>0</v>
      </c>
      <c r="L130" s="26">
        <f t="shared" si="13"/>
        <v>-48500.613624726422</v>
      </c>
      <c r="M130" s="29">
        <f t="shared" si="14"/>
        <v>167900.85163527358</v>
      </c>
    </row>
    <row r="131" spans="1:13" ht="15">
      <c r="A131" s="23">
        <v>47</v>
      </c>
      <c r="B131" s="23">
        <v>1835</v>
      </c>
      <c r="C131" s="32" t="s">
        <v>30</v>
      </c>
      <c r="D131" s="25">
        <f t="shared" si="10"/>
        <v>46785.2</v>
      </c>
      <c r="E131" s="25">
        <f>'[1]App.2-BA2_Fix Asset Cont.MIFRS'!E131</f>
        <v>0</v>
      </c>
      <c r="F131" s="25">
        <f>'[1]App.2-BA2_Fix Asset Cont.MIFRS'!F131</f>
        <v>0</v>
      </c>
      <c r="G131" s="26">
        <f t="shared" si="12"/>
        <v>46785.2</v>
      </c>
      <c r="H131" s="27"/>
      <c r="I131" s="28">
        <f t="shared" si="11"/>
        <v>-10508.675692307692</v>
      </c>
      <c r="J131" s="25">
        <f>'[1]App.2-BA2_Fix Asset Cont.MIFRS'!J131</f>
        <v>-1511.5218461538461</v>
      </c>
      <c r="K131" s="25">
        <f>'[1]App.2-BA2_Fix Asset Cont.MIFRS'!K131</f>
        <v>0</v>
      </c>
      <c r="L131" s="26">
        <f t="shared" si="13"/>
        <v>-12020.197538461538</v>
      </c>
      <c r="M131" s="29">
        <f t="shared" si="14"/>
        <v>34765.002461538461</v>
      </c>
    </row>
    <row r="132" spans="1:13" ht="15">
      <c r="A132" s="23">
        <v>47</v>
      </c>
      <c r="B132" s="23">
        <v>1840</v>
      </c>
      <c r="C132" s="32" t="s">
        <v>31</v>
      </c>
      <c r="D132" s="25">
        <f t="shared" si="10"/>
        <v>7365411.9897587737</v>
      </c>
      <c r="E132" s="25">
        <f>'[1]App.2-BA2_Fix Asset Cont.MIFRS'!E132</f>
        <v>188546</v>
      </c>
      <c r="F132" s="25">
        <f>'[1]App.2-BA2_Fix Asset Cont.MIFRS'!F132</f>
        <v>0</v>
      </c>
      <c r="G132" s="26">
        <f t="shared" si="12"/>
        <v>7553957.9897587737</v>
      </c>
      <c r="H132" s="27"/>
      <c r="I132" s="28">
        <f t="shared" si="11"/>
        <v>-4467038.7291368134</v>
      </c>
      <c r="J132" s="25">
        <f>'[1]App.2-BA2_Fix Asset Cont.MIFRS'!J132</f>
        <v>-77284.213436544815</v>
      </c>
      <c r="K132" s="25">
        <f>'[1]App.2-BA2_Fix Asset Cont.MIFRS'!K132</f>
        <v>0</v>
      </c>
      <c r="L132" s="26">
        <f t="shared" si="13"/>
        <v>-4544322.9425733583</v>
      </c>
      <c r="M132" s="29">
        <f t="shared" si="14"/>
        <v>3009635.0471854154</v>
      </c>
    </row>
    <row r="133" spans="1:13" ht="15">
      <c r="A133" s="23">
        <v>47</v>
      </c>
      <c r="B133" s="23">
        <v>1840</v>
      </c>
      <c r="C133" s="32" t="s">
        <v>31</v>
      </c>
      <c r="D133" s="25">
        <f t="shared" si="10"/>
        <v>2054891.3155912263</v>
      </c>
      <c r="E133" s="25">
        <f>'[1]App.2-BA2_Fix Asset Cont.MIFRS'!E133</f>
        <v>54194</v>
      </c>
      <c r="F133" s="25">
        <f>'[1]App.2-BA2_Fix Asset Cont.MIFRS'!F133</f>
        <v>-17347.536550000004</v>
      </c>
      <c r="G133" s="26">
        <f t="shared" si="12"/>
        <v>2091737.7790412263</v>
      </c>
      <c r="H133" s="27"/>
      <c r="I133" s="28">
        <f t="shared" si="11"/>
        <v>-1104215.0378525986</v>
      </c>
      <c r="J133" s="25">
        <f>'[1]App.2-BA2_Fix Asset Cont.MIFRS'!J133</f>
        <v>-21404.874787594061</v>
      </c>
      <c r="K133" s="25">
        <f>'[1]App.2-BA2_Fix Asset Cont.MIFRS'!K133</f>
        <v>17347.536550000001</v>
      </c>
      <c r="L133" s="26">
        <f t="shared" si="13"/>
        <v>-1108272.3760901925</v>
      </c>
      <c r="M133" s="29">
        <f t="shared" si="14"/>
        <v>983465.40295103379</v>
      </c>
    </row>
    <row r="134" spans="1:13" ht="15">
      <c r="A134" s="23">
        <v>47</v>
      </c>
      <c r="B134" s="23">
        <v>1845</v>
      </c>
      <c r="C134" s="32" t="s">
        <v>32</v>
      </c>
      <c r="D134" s="25">
        <f t="shared" si="10"/>
        <v>3306854.1395749999</v>
      </c>
      <c r="E134" s="25">
        <f>'[1]App.2-BA2_Fix Asset Cont.MIFRS'!E134</f>
        <v>0</v>
      </c>
      <c r="F134" s="25">
        <f>'[1]App.2-BA2_Fix Asset Cont.MIFRS'!F134</f>
        <v>0</v>
      </c>
      <c r="G134" s="26">
        <f t="shared" si="12"/>
        <v>3306854.1395749999</v>
      </c>
      <c r="H134" s="27"/>
      <c r="I134" s="28">
        <f t="shared" si="11"/>
        <v>-3187603.065278105</v>
      </c>
      <c r="J134" s="25">
        <f>'[1]App.2-BA2_Fix Asset Cont.MIFRS'!J134</f>
        <v>-7334.6588515522908</v>
      </c>
      <c r="K134" s="25">
        <f>'[1]App.2-BA2_Fix Asset Cont.MIFRS'!K134</f>
        <v>3.4378899727016687E-10</v>
      </c>
      <c r="L134" s="26">
        <f t="shared" si="13"/>
        <v>-3194937.7241296568</v>
      </c>
      <c r="M134" s="29">
        <f t="shared" si="14"/>
        <v>111916.41544534313</v>
      </c>
    </row>
    <row r="135" spans="1:13" ht="15">
      <c r="A135" s="23">
        <v>47</v>
      </c>
      <c r="B135" s="23">
        <v>1845</v>
      </c>
      <c r="C135" s="32" t="s">
        <v>32</v>
      </c>
      <c r="D135" s="25">
        <f t="shared" si="10"/>
        <v>9368679.6808250006</v>
      </c>
      <c r="E135" s="25">
        <f>'[1]App.2-BA2_Fix Asset Cont.MIFRS'!E135</f>
        <v>165000</v>
      </c>
      <c r="F135" s="25">
        <f>'[1]App.2-BA2_Fix Asset Cont.MIFRS'!F135</f>
        <v>0</v>
      </c>
      <c r="G135" s="26">
        <f t="shared" si="12"/>
        <v>9533679.6808250006</v>
      </c>
      <c r="H135" s="27"/>
      <c r="I135" s="28">
        <f t="shared" si="11"/>
        <v>-4285464.7927614031</v>
      </c>
      <c r="J135" s="25">
        <f>'[1]App.2-BA2_Fix Asset Cont.MIFRS'!J135</f>
        <v>-172951.62927312913</v>
      </c>
      <c r="K135" s="25">
        <f>'[1]App.2-BA2_Fix Asset Cont.MIFRS'!K135</f>
        <v>-2.9103830456733704E-11</v>
      </c>
      <c r="L135" s="26">
        <f t="shared" si="13"/>
        <v>-4458416.4220345318</v>
      </c>
      <c r="M135" s="29">
        <f t="shared" si="14"/>
        <v>5075263.2587904688</v>
      </c>
    </row>
    <row r="136" spans="1:13" ht="15">
      <c r="A136" s="23">
        <v>47</v>
      </c>
      <c r="B136" s="23">
        <v>1845</v>
      </c>
      <c r="C136" s="32" t="s">
        <v>32</v>
      </c>
      <c r="D136" s="25">
        <f t="shared" si="10"/>
        <v>1143331.0721249999</v>
      </c>
      <c r="E136" s="25">
        <f>'[1]App.2-BA2_Fix Asset Cont.MIFRS'!E136</f>
        <v>110000</v>
      </c>
      <c r="F136" s="25">
        <f>'[1]App.2-BA2_Fix Asset Cont.MIFRS'!F136</f>
        <v>-17868.328125</v>
      </c>
      <c r="G136" s="26">
        <f t="shared" si="12"/>
        <v>1235462.7439999999</v>
      </c>
      <c r="H136" s="27"/>
      <c r="I136" s="28">
        <f t="shared" si="11"/>
        <v>-426600.83493051276</v>
      </c>
      <c r="J136" s="25">
        <f>'[1]App.2-BA2_Fix Asset Cont.MIFRS'!J136</f>
        <v>-34110.69706359072</v>
      </c>
      <c r="K136" s="25">
        <f>'[1]App.2-BA2_Fix Asset Cont.MIFRS'!K136</f>
        <v>17868.328125000015</v>
      </c>
      <c r="L136" s="26">
        <f t="shared" si="13"/>
        <v>-442843.20386910345</v>
      </c>
      <c r="M136" s="29">
        <f t="shared" si="14"/>
        <v>792619.54013089649</v>
      </c>
    </row>
    <row r="137" spans="1:13" ht="15">
      <c r="A137" s="23">
        <v>47</v>
      </c>
      <c r="B137" s="23">
        <v>1850</v>
      </c>
      <c r="C137" s="32" t="s">
        <v>74</v>
      </c>
      <c r="D137" s="25">
        <f t="shared" si="10"/>
        <v>5922655.4045758024</v>
      </c>
      <c r="E137" s="25">
        <f>'[1]App.2-BA2_Fix Asset Cont.MIFRS'!E137</f>
        <v>142403</v>
      </c>
      <c r="F137" s="25">
        <f>'[1]App.2-BA2_Fix Asset Cont.MIFRS'!F137</f>
        <v>-92591.810000000056</v>
      </c>
      <c r="G137" s="26">
        <f t="shared" si="12"/>
        <v>5972466.5945758019</v>
      </c>
      <c r="H137" s="27"/>
      <c r="I137" s="28">
        <f t="shared" si="11"/>
        <v>-3627982.8242561151</v>
      </c>
      <c r="J137" s="25">
        <f>'[1]App.2-BA2_Fix Asset Cont.MIFRS'!J137</f>
        <v>-78820.297110704123</v>
      </c>
      <c r="K137" s="25">
        <f>'[1]App.2-BA2_Fix Asset Cont.MIFRS'!K137</f>
        <v>89582.576174999835</v>
      </c>
      <c r="L137" s="26">
        <f t="shared" si="13"/>
        <v>-3617220.5451918193</v>
      </c>
      <c r="M137" s="29">
        <f t="shared" si="14"/>
        <v>2355246.0493839826</v>
      </c>
    </row>
    <row r="138" spans="1:13" ht="15">
      <c r="A138" s="23">
        <v>47</v>
      </c>
      <c r="B138" s="23">
        <v>1850</v>
      </c>
      <c r="C138" s="32" t="s">
        <v>33</v>
      </c>
      <c r="D138" s="25">
        <f t="shared" si="10"/>
        <v>6124503.5869076028</v>
      </c>
      <c r="E138" s="25">
        <f>'[1]App.2-BA2_Fix Asset Cont.MIFRS'!E138</f>
        <v>142403</v>
      </c>
      <c r="F138" s="25">
        <f>'[1]App.2-BA2_Fix Asset Cont.MIFRS'!F138</f>
        <v>-13461.76999999996</v>
      </c>
      <c r="G138" s="26">
        <f t="shared" si="12"/>
        <v>6253444.8169076033</v>
      </c>
      <c r="H138" s="27"/>
      <c r="I138" s="28">
        <f t="shared" si="11"/>
        <v>-2949085.6897658361</v>
      </c>
      <c r="J138" s="25">
        <f>'[1]App.2-BA2_Fix Asset Cont.MIFRS'!J138</f>
        <v>-110807.10300635776</v>
      </c>
      <c r="K138" s="25">
        <f>'[1]App.2-BA2_Fix Asset Cont.MIFRS'!K138</f>
        <v>13018.661912499956</v>
      </c>
      <c r="L138" s="26">
        <f t="shared" si="13"/>
        <v>-3046874.130859694</v>
      </c>
      <c r="M138" s="29">
        <f t="shared" si="14"/>
        <v>3206570.6860479093</v>
      </c>
    </row>
    <row r="139" spans="1:13" ht="15">
      <c r="A139" s="23">
        <v>47</v>
      </c>
      <c r="B139" s="23">
        <v>1850</v>
      </c>
      <c r="C139" s="32" t="s">
        <v>33</v>
      </c>
      <c r="D139" s="25">
        <f t="shared" si="10"/>
        <v>32638.14</v>
      </c>
      <c r="E139" s="25">
        <f>'[1]App.2-BA2_Fix Asset Cont.MIFRS'!E139</f>
        <v>0</v>
      </c>
      <c r="F139" s="25">
        <f>'[1]App.2-BA2_Fix Asset Cont.MIFRS'!F139</f>
        <v>0</v>
      </c>
      <c r="G139" s="26">
        <f t="shared" si="12"/>
        <v>32638.14</v>
      </c>
      <c r="H139" s="27"/>
      <c r="I139" s="28">
        <f t="shared" si="11"/>
        <v>-32638.14</v>
      </c>
      <c r="J139" s="25">
        <f>'[1]App.2-BA2_Fix Asset Cont.MIFRS'!J139</f>
        <v>0</v>
      </c>
      <c r="K139" s="25">
        <f>'[1]App.2-BA2_Fix Asset Cont.MIFRS'!K139</f>
        <v>0</v>
      </c>
      <c r="L139" s="26">
        <f t="shared" si="13"/>
        <v>-32638.14</v>
      </c>
      <c r="M139" s="29">
        <f t="shared" si="14"/>
        <v>0</v>
      </c>
    </row>
    <row r="140" spans="1:13" ht="15">
      <c r="A140" s="23">
        <v>47</v>
      </c>
      <c r="B140" s="23">
        <v>1855</v>
      </c>
      <c r="C140" s="32" t="s">
        <v>75</v>
      </c>
      <c r="D140" s="25">
        <f t="shared" si="10"/>
        <v>3725185.547516</v>
      </c>
      <c r="E140" s="25">
        <f>'[1]App.2-BA2_Fix Asset Cont.MIFRS'!E140</f>
        <v>145620</v>
      </c>
      <c r="F140" s="25">
        <f>'[1]App.2-BA2_Fix Asset Cont.MIFRS'!F140</f>
        <v>0</v>
      </c>
      <c r="G140" s="26">
        <f t="shared" si="12"/>
        <v>3870805.547516</v>
      </c>
      <c r="H140" s="27"/>
      <c r="I140" s="28">
        <f t="shared" si="11"/>
        <v>-1908831.6277934879</v>
      </c>
      <c r="J140" s="25">
        <f>'[1]App.2-BA2_Fix Asset Cont.MIFRS'!J140</f>
        <v>-66876.948597444018</v>
      </c>
      <c r="K140" s="25">
        <f>'[1]App.2-BA2_Fix Asset Cont.MIFRS'!K140</f>
        <v>0</v>
      </c>
      <c r="L140" s="26">
        <f t="shared" si="13"/>
        <v>-1975708.5763909318</v>
      </c>
      <c r="M140" s="29">
        <f t="shared" si="14"/>
        <v>1895096.9711250681</v>
      </c>
    </row>
    <row r="141" spans="1:13" ht="15">
      <c r="A141" s="23">
        <v>47</v>
      </c>
      <c r="B141" s="23">
        <v>1855</v>
      </c>
      <c r="C141" s="32" t="s">
        <v>75</v>
      </c>
      <c r="D141" s="25">
        <f t="shared" si="10"/>
        <v>1144627.6464840001</v>
      </c>
      <c r="E141" s="25">
        <f>'[1]App.2-BA2_Fix Asset Cont.MIFRS'!E141</f>
        <v>45334</v>
      </c>
      <c r="F141" s="25">
        <f>'[1]App.2-BA2_Fix Asset Cont.MIFRS'!F141</f>
        <v>0</v>
      </c>
      <c r="G141" s="26">
        <f t="shared" si="12"/>
        <v>1189961.6464840001</v>
      </c>
      <c r="H141" s="27"/>
      <c r="I141" s="28">
        <f t="shared" si="11"/>
        <v>-894431.32514089625</v>
      </c>
      <c r="J141" s="25">
        <f>'[1]App.2-BA2_Fix Asset Cont.MIFRS'!J141</f>
        <v>-5420.1650689147345</v>
      </c>
      <c r="K141" s="25">
        <f>'[1]App.2-BA2_Fix Asset Cont.MIFRS'!K141</f>
        <v>0</v>
      </c>
      <c r="L141" s="26">
        <f t="shared" si="13"/>
        <v>-899851.49020981102</v>
      </c>
      <c r="M141" s="29">
        <f t="shared" si="14"/>
        <v>290110.15627418912</v>
      </c>
    </row>
    <row r="142" spans="1:13" ht="15">
      <c r="A142" s="23">
        <v>47</v>
      </c>
      <c r="B142" s="23">
        <v>1860</v>
      </c>
      <c r="C142" s="32" t="s">
        <v>35</v>
      </c>
      <c r="D142" s="25">
        <f t="shared" si="10"/>
        <v>481818.78521574894</v>
      </c>
      <c r="E142" s="25">
        <f>'[1]App.2-BA2_Fix Asset Cont.MIFRS'!E142</f>
        <v>113750</v>
      </c>
      <c r="F142" s="25">
        <f>'[1]App.2-BA2_Fix Asset Cont.MIFRS'!F142</f>
        <v>-1784.7552412073128</v>
      </c>
      <c r="G142" s="26">
        <f t="shared" si="12"/>
        <v>593784.02997454163</v>
      </c>
      <c r="H142" s="27"/>
      <c r="I142" s="28">
        <f t="shared" si="11"/>
        <v>-82679.686864116695</v>
      </c>
      <c r="J142" s="25">
        <f>'[1]App.2-BA2_Fix Asset Cont.MIFRS'!J142</f>
        <v>-37627.40047547673</v>
      </c>
      <c r="K142" s="25">
        <f>'[1]App.2-BA2_Fix Asset Cont.MIFRS'!K142</f>
        <v>545.43503886619146</v>
      </c>
      <c r="L142" s="26">
        <f t="shared" si="13"/>
        <v>-119761.65230072723</v>
      </c>
      <c r="M142" s="29">
        <f t="shared" si="14"/>
        <v>474022.37767381442</v>
      </c>
    </row>
    <row r="143" spans="1:13" ht="15">
      <c r="A143" s="23">
        <v>47</v>
      </c>
      <c r="B143" s="23">
        <v>1860</v>
      </c>
      <c r="C143" s="32" t="s">
        <v>35</v>
      </c>
      <c r="D143" s="25">
        <f t="shared" si="10"/>
        <v>423171.68003500008</v>
      </c>
      <c r="E143" s="25">
        <f>'[1]App.2-BA2_Fix Asset Cont.MIFRS'!E143</f>
        <v>8750</v>
      </c>
      <c r="F143" s="25">
        <f>'[1]App.2-BA2_Fix Asset Cont.MIFRS'!F143</f>
        <v>0</v>
      </c>
      <c r="G143" s="26">
        <f t="shared" si="12"/>
        <v>431921.68003500008</v>
      </c>
      <c r="H143" s="27"/>
      <c r="I143" s="28">
        <f t="shared" si="11"/>
        <v>-204137.58485401017</v>
      </c>
      <c r="J143" s="25">
        <f>'[1]App.2-BA2_Fix Asset Cont.MIFRS'!J143</f>
        <v>-6917.3311219251291</v>
      </c>
      <c r="K143" s="25">
        <f>'[1]App.2-BA2_Fix Asset Cont.MIFRS'!K143</f>
        <v>0</v>
      </c>
      <c r="L143" s="26">
        <f t="shared" si="13"/>
        <v>-211054.91597593529</v>
      </c>
      <c r="M143" s="29">
        <f t="shared" si="14"/>
        <v>220866.76405906479</v>
      </c>
    </row>
    <row r="144" spans="1:13" ht="15">
      <c r="A144" s="23">
        <v>47</v>
      </c>
      <c r="B144" s="23">
        <v>1860</v>
      </c>
      <c r="C144" s="32" t="s">
        <v>35</v>
      </c>
      <c r="D144" s="25">
        <f t="shared" si="10"/>
        <v>402376.0111399999</v>
      </c>
      <c r="E144" s="25">
        <f>'[1]App.2-BA2_Fix Asset Cont.MIFRS'!E144</f>
        <v>0</v>
      </c>
      <c r="F144" s="25">
        <f>'[1]App.2-BA2_Fix Asset Cont.MIFRS'!F144</f>
        <v>0</v>
      </c>
      <c r="G144" s="26">
        <f t="shared" si="12"/>
        <v>402376.0111399999</v>
      </c>
      <c r="H144" s="27"/>
      <c r="I144" s="28">
        <f t="shared" si="11"/>
        <v>-187882.07049713985</v>
      </c>
      <c r="J144" s="25">
        <f>'[1]App.2-BA2_Fix Asset Cont.MIFRS'!J144</f>
        <v>-23488.03694156995</v>
      </c>
      <c r="K144" s="25">
        <f>'[1]App.2-BA2_Fix Asset Cont.MIFRS'!K144</f>
        <v>0</v>
      </c>
      <c r="L144" s="26">
        <f t="shared" si="13"/>
        <v>-211370.10743870979</v>
      </c>
      <c r="M144" s="29">
        <f t="shared" si="14"/>
        <v>191005.90370129011</v>
      </c>
    </row>
    <row r="145" spans="1:13" ht="15">
      <c r="A145" s="23">
        <v>47</v>
      </c>
      <c r="B145" s="23">
        <v>1860</v>
      </c>
      <c r="C145" s="32" t="s">
        <v>35</v>
      </c>
      <c r="D145" s="25">
        <f t="shared" ref="D145:D171" si="15">G48</f>
        <v>222130.10800000007</v>
      </c>
      <c r="E145" s="25">
        <f>'[1]App.2-BA2_Fix Asset Cont.MIFRS'!E145</f>
        <v>0</v>
      </c>
      <c r="F145" s="25">
        <f>'[1]App.2-BA2_Fix Asset Cont.MIFRS'!F145</f>
        <v>0</v>
      </c>
      <c r="G145" s="26">
        <f t="shared" si="12"/>
        <v>222130.10800000007</v>
      </c>
      <c r="H145" s="27"/>
      <c r="I145" s="28">
        <f t="shared" ref="I145:I168" si="16">L48</f>
        <v>-93383.314465671021</v>
      </c>
      <c r="J145" s="25">
        <f>'[1]App.2-BA2_Fix Asset Cont.MIFRS'!J145</f>
        <v>-12540.383392835502</v>
      </c>
      <c r="K145" s="25">
        <f>'[1]App.2-BA2_Fix Asset Cont.MIFRS'!K145</f>
        <v>0</v>
      </c>
      <c r="L145" s="26">
        <f t="shared" si="13"/>
        <v>-105923.69785850652</v>
      </c>
      <c r="M145" s="29">
        <f t="shared" si="14"/>
        <v>116206.41014149354</v>
      </c>
    </row>
    <row r="146" spans="1:13" ht="15">
      <c r="A146" s="23">
        <v>47</v>
      </c>
      <c r="B146" s="23">
        <v>1860</v>
      </c>
      <c r="C146" s="32" t="s">
        <v>35</v>
      </c>
      <c r="D146" s="25">
        <f t="shared" si="15"/>
        <v>3720860.972201</v>
      </c>
      <c r="E146" s="25">
        <f>'[1]App.2-BA2_Fix Asset Cont.MIFRS'!E146</f>
        <v>52500</v>
      </c>
      <c r="F146" s="25">
        <f>'[1]App.2-BA2_Fix Asset Cont.MIFRS'!F146</f>
        <v>0</v>
      </c>
      <c r="G146" s="26">
        <f t="shared" si="12"/>
        <v>3773360.972201</v>
      </c>
      <c r="H146" s="27"/>
      <c r="I146" s="28">
        <f t="shared" si="16"/>
        <v>-1391974.0090049161</v>
      </c>
      <c r="J146" s="25">
        <f>'[1]App.2-BA2_Fix Asset Cont.MIFRS'!J146</f>
        <v>-414604.39205240807</v>
      </c>
      <c r="K146" s="25">
        <f>'[1]App.2-BA2_Fix Asset Cont.MIFRS'!K146</f>
        <v>0</v>
      </c>
      <c r="L146" s="26">
        <f t="shared" si="13"/>
        <v>-1806578.4010573241</v>
      </c>
      <c r="M146" s="29">
        <f t="shared" si="14"/>
        <v>1966782.5711436758</v>
      </c>
    </row>
    <row r="147" spans="1:13" ht="15">
      <c r="A147" s="30"/>
      <c r="B147" s="30">
        <v>1890</v>
      </c>
      <c r="C147" s="31" t="s">
        <v>36</v>
      </c>
      <c r="D147" s="25">
        <f t="shared" si="15"/>
        <v>468946.32000000007</v>
      </c>
      <c r="E147" s="25">
        <f>'[1]App.2-BA2_Fix Asset Cont.MIFRS'!E147</f>
        <v>0</v>
      </c>
      <c r="F147" s="25">
        <f>'[1]App.2-BA2_Fix Asset Cont.MIFRS'!F147</f>
        <v>0</v>
      </c>
      <c r="G147" s="26">
        <f t="shared" si="12"/>
        <v>468946.32000000007</v>
      </c>
      <c r="H147" s="27"/>
      <c r="I147" s="28">
        <f t="shared" si="16"/>
        <v>0</v>
      </c>
      <c r="J147" s="25">
        <f>'[1]App.2-BA2_Fix Asset Cont.MIFRS'!J147</f>
        <v>0</v>
      </c>
      <c r="K147" s="25">
        <f>'[1]App.2-BA2_Fix Asset Cont.MIFRS'!K147</f>
        <v>0</v>
      </c>
      <c r="L147" s="26">
        <f t="shared" si="13"/>
        <v>0</v>
      </c>
      <c r="M147" s="29">
        <f t="shared" si="14"/>
        <v>468946.32000000007</v>
      </c>
    </row>
    <row r="148" spans="1:13" ht="15">
      <c r="A148" s="30"/>
      <c r="B148" s="30">
        <v>1905</v>
      </c>
      <c r="C148" s="31" t="s">
        <v>23</v>
      </c>
      <c r="D148" s="25">
        <f t="shared" si="15"/>
        <v>17041.330000000002</v>
      </c>
      <c r="E148" s="25">
        <f>'[1]App.2-BA2_Fix Asset Cont.MIFRS'!E148</f>
        <v>0</v>
      </c>
      <c r="F148" s="25">
        <f>'[1]App.2-BA2_Fix Asset Cont.MIFRS'!F148</f>
        <v>0</v>
      </c>
      <c r="G148" s="26">
        <f t="shared" si="12"/>
        <v>17041.330000000002</v>
      </c>
      <c r="H148" s="27"/>
      <c r="I148" s="28">
        <f t="shared" si="16"/>
        <v>-17041.330000000002</v>
      </c>
      <c r="J148" s="25">
        <f>'[1]App.2-BA2_Fix Asset Cont.MIFRS'!J148</f>
        <v>0</v>
      </c>
      <c r="K148" s="25">
        <f>'[1]App.2-BA2_Fix Asset Cont.MIFRS'!K148</f>
        <v>0</v>
      </c>
      <c r="L148" s="26">
        <f t="shared" si="13"/>
        <v>-17041.330000000002</v>
      </c>
      <c r="M148" s="29">
        <f t="shared" si="14"/>
        <v>0</v>
      </c>
    </row>
    <row r="149" spans="1:13" ht="15">
      <c r="A149" s="23">
        <v>47</v>
      </c>
      <c r="B149" s="23">
        <v>1908</v>
      </c>
      <c r="C149" s="32" t="s">
        <v>37</v>
      </c>
      <c r="D149" s="25">
        <f t="shared" si="15"/>
        <v>114604.27000000002</v>
      </c>
      <c r="E149" s="25">
        <f>'[1]App.2-BA2_Fix Asset Cont.MIFRS'!E149</f>
        <v>0</v>
      </c>
      <c r="F149" s="25">
        <f>'[1]App.2-BA2_Fix Asset Cont.MIFRS'!F149</f>
        <v>0</v>
      </c>
      <c r="G149" s="26">
        <f t="shared" si="12"/>
        <v>114604.27000000002</v>
      </c>
      <c r="H149" s="27"/>
      <c r="I149" s="28">
        <f t="shared" si="16"/>
        <v>-40844.674777777793</v>
      </c>
      <c r="J149" s="25">
        <f>'[1]App.2-BA2_Fix Asset Cont.MIFRS'!J149</f>
        <v>-14030.836555555556</v>
      </c>
      <c r="K149" s="25">
        <f>'[1]App.2-BA2_Fix Asset Cont.MIFRS'!K149</f>
        <v>0</v>
      </c>
      <c r="L149" s="26">
        <f t="shared" si="13"/>
        <v>-54875.51133333335</v>
      </c>
      <c r="M149" s="29">
        <f t="shared" si="14"/>
        <v>59728.758666666668</v>
      </c>
    </row>
    <row r="150" spans="1:13" ht="15">
      <c r="A150" s="23">
        <v>47</v>
      </c>
      <c r="B150" s="23">
        <v>1908</v>
      </c>
      <c r="C150" s="32" t="s">
        <v>37</v>
      </c>
      <c r="D150" s="25">
        <f t="shared" si="15"/>
        <v>486550.49999999988</v>
      </c>
      <c r="E150" s="25">
        <f>'[1]App.2-BA2_Fix Asset Cont.MIFRS'!E150</f>
        <v>90000</v>
      </c>
      <c r="F150" s="25">
        <f>'[1]App.2-BA2_Fix Asset Cont.MIFRS'!F150</f>
        <v>0</v>
      </c>
      <c r="G150" s="26">
        <f t="shared" si="12"/>
        <v>576550.49999999988</v>
      </c>
      <c r="H150" s="27"/>
      <c r="I150" s="28">
        <f t="shared" si="16"/>
        <v>-107120.04076190476</v>
      </c>
      <c r="J150" s="25">
        <f>'[1]App.2-BA2_Fix Asset Cont.MIFRS'!J150</f>
        <v>-20977.066047619053</v>
      </c>
      <c r="K150" s="25">
        <f>'[1]App.2-BA2_Fix Asset Cont.MIFRS'!K150</f>
        <v>3.637978807091713E-12</v>
      </c>
      <c r="L150" s="26">
        <f t="shared" si="13"/>
        <v>-128097.10680952382</v>
      </c>
      <c r="M150" s="29">
        <f t="shared" si="14"/>
        <v>448453.39319047605</v>
      </c>
    </row>
    <row r="151" spans="1:13" ht="15">
      <c r="A151" s="23">
        <v>13</v>
      </c>
      <c r="B151" s="23">
        <v>1910</v>
      </c>
      <c r="C151" s="32" t="s">
        <v>25</v>
      </c>
      <c r="D151" s="25">
        <f t="shared" si="15"/>
        <v>21798.12</v>
      </c>
      <c r="E151" s="25">
        <f>'[1]App.2-BA2_Fix Asset Cont.MIFRS'!E151</f>
        <v>0</v>
      </c>
      <c r="F151" s="25">
        <f>'[1]App.2-BA2_Fix Asset Cont.MIFRS'!F151</f>
        <v>0</v>
      </c>
      <c r="G151" s="26">
        <f t="shared" si="12"/>
        <v>21798.12</v>
      </c>
      <c r="H151" s="27"/>
      <c r="I151" s="28">
        <f t="shared" si="16"/>
        <v>-21798.12</v>
      </c>
      <c r="J151" s="25">
        <f>'[1]App.2-BA2_Fix Asset Cont.MIFRS'!J151</f>
        <v>0</v>
      </c>
      <c r="K151" s="25">
        <f>'[1]App.2-BA2_Fix Asset Cont.MIFRS'!K151</f>
        <v>0</v>
      </c>
      <c r="L151" s="26">
        <f t="shared" si="13"/>
        <v>-21798.12</v>
      </c>
      <c r="M151" s="29">
        <f t="shared" si="14"/>
        <v>0</v>
      </c>
    </row>
    <row r="152" spans="1:13" ht="15">
      <c r="A152" s="23">
        <v>8</v>
      </c>
      <c r="B152" s="23">
        <v>1915</v>
      </c>
      <c r="C152" s="32" t="s">
        <v>38</v>
      </c>
      <c r="D152" s="25">
        <f t="shared" si="15"/>
        <v>128061.24000000002</v>
      </c>
      <c r="E152" s="25">
        <f>'[1]App.2-BA2_Fix Asset Cont.MIFRS'!E152</f>
        <v>0</v>
      </c>
      <c r="F152" s="25">
        <f>'[1]App.2-BA2_Fix Asset Cont.MIFRS'!F152</f>
        <v>0</v>
      </c>
      <c r="G152" s="26">
        <f t="shared" si="12"/>
        <v>128061.24000000002</v>
      </c>
      <c r="H152" s="27"/>
      <c r="I152" s="28">
        <f t="shared" si="16"/>
        <v>-99706.46000000005</v>
      </c>
      <c r="J152" s="25">
        <f>'[1]App.2-BA2_Fix Asset Cont.MIFRS'!J152</f>
        <v>-5513.4899999999989</v>
      </c>
      <c r="K152" s="25">
        <f>'[1]App.2-BA2_Fix Asset Cont.MIFRS'!K152</f>
        <v>-9.0949470177292824E-13</v>
      </c>
      <c r="L152" s="26">
        <f t="shared" si="13"/>
        <v>-105219.95000000006</v>
      </c>
      <c r="M152" s="29">
        <f t="shared" si="14"/>
        <v>22841.289999999964</v>
      </c>
    </row>
    <row r="153" spans="1:13" ht="15">
      <c r="A153" s="23">
        <v>8</v>
      </c>
      <c r="B153" s="23">
        <v>1915</v>
      </c>
      <c r="C153" s="32" t="s">
        <v>39</v>
      </c>
      <c r="D153" s="25">
        <f t="shared" si="15"/>
        <v>0</v>
      </c>
      <c r="E153" s="25">
        <f>'[1]App.2-BA2_Fix Asset Cont.MIFRS'!E153</f>
        <v>0</v>
      </c>
      <c r="F153" s="25">
        <f>'[1]App.2-BA2_Fix Asset Cont.MIFRS'!F153</f>
        <v>0</v>
      </c>
      <c r="G153" s="26">
        <f t="shared" si="12"/>
        <v>0</v>
      </c>
      <c r="H153" s="27"/>
      <c r="I153" s="28">
        <f t="shared" si="16"/>
        <v>0</v>
      </c>
      <c r="J153" s="25">
        <f>'[1]App.2-BA2_Fix Asset Cont.MIFRS'!J153</f>
        <v>0</v>
      </c>
      <c r="K153" s="25">
        <f>'[1]App.2-BA2_Fix Asset Cont.MIFRS'!K153</f>
        <v>0</v>
      </c>
      <c r="L153" s="26">
        <f t="shared" si="13"/>
        <v>0</v>
      </c>
      <c r="M153" s="29">
        <f t="shared" si="14"/>
        <v>0</v>
      </c>
    </row>
    <row r="154" spans="1:13" ht="15">
      <c r="A154" s="23">
        <v>10</v>
      </c>
      <c r="B154" s="23">
        <v>1920</v>
      </c>
      <c r="C154" s="32" t="s">
        <v>40</v>
      </c>
      <c r="D154" s="25">
        <f t="shared" si="15"/>
        <v>0</v>
      </c>
      <c r="E154" s="25">
        <f>'[1]App.2-BA2_Fix Asset Cont.MIFRS'!E154</f>
        <v>0</v>
      </c>
      <c r="F154" s="25">
        <f>'[1]App.2-BA2_Fix Asset Cont.MIFRS'!F154</f>
        <v>0</v>
      </c>
      <c r="G154" s="26">
        <f t="shared" si="12"/>
        <v>0</v>
      </c>
      <c r="H154" s="27"/>
      <c r="I154" s="28">
        <f t="shared" si="16"/>
        <v>0</v>
      </c>
      <c r="J154" s="25">
        <f>'[1]App.2-BA2_Fix Asset Cont.MIFRS'!J154</f>
        <v>0</v>
      </c>
      <c r="K154" s="25">
        <f>'[1]App.2-BA2_Fix Asset Cont.MIFRS'!K154</f>
        <v>0</v>
      </c>
      <c r="L154" s="26">
        <f t="shared" si="13"/>
        <v>0</v>
      </c>
      <c r="M154" s="29">
        <f t="shared" si="14"/>
        <v>0</v>
      </c>
    </row>
    <row r="155" spans="1:13" ht="25.5">
      <c r="A155" s="23">
        <v>45</v>
      </c>
      <c r="B155" s="33">
        <v>1920</v>
      </c>
      <c r="C155" s="24" t="s">
        <v>41</v>
      </c>
      <c r="D155" s="25">
        <f t="shared" si="15"/>
        <v>0</v>
      </c>
      <c r="E155" s="25">
        <f>'[1]App.2-BA2_Fix Asset Cont.MIFRS'!E155</f>
        <v>0</v>
      </c>
      <c r="F155" s="25">
        <f>'[1]App.2-BA2_Fix Asset Cont.MIFRS'!F155</f>
        <v>0</v>
      </c>
      <c r="G155" s="26">
        <f t="shared" si="12"/>
        <v>0</v>
      </c>
      <c r="H155" s="27"/>
      <c r="I155" s="28">
        <f t="shared" si="16"/>
        <v>0</v>
      </c>
      <c r="J155" s="25">
        <f>'[1]App.2-BA2_Fix Asset Cont.MIFRS'!J155</f>
        <v>0</v>
      </c>
      <c r="K155" s="25">
        <f>'[1]App.2-BA2_Fix Asset Cont.MIFRS'!K155</f>
        <v>0</v>
      </c>
      <c r="L155" s="26">
        <f t="shared" si="13"/>
        <v>0</v>
      </c>
      <c r="M155" s="29">
        <f t="shared" si="14"/>
        <v>0</v>
      </c>
    </row>
    <row r="156" spans="1:13" ht="25.5">
      <c r="A156" s="23">
        <v>45.1</v>
      </c>
      <c r="B156" s="33">
        <v>1920</v>
      </c>
      <c r="C156" s="24" t="s">
        <v>42</v>
      </c>
      <c r="D156" s="25">
        <f t="shared" si="15"/>
        <v>517819.18000000017</v>
      </c>
      <c r="E156" s="25">
        <f>'[1]App.2-BA2_Fix Asset Cont.MIFRS'!E156</f>
        <v>30000</v>
      </c>
      <c r="F156" s="25">
        <f>'[1]App.2-BA2_Fix Asset Cont.MIFRS'!F156</f>
        <v>-36860.5900000002</v>
      </c>
      <c r="G156" s="26">
        <f t="shared" si="12"/>
        <v>510958.58999999997</v>
      </c>
      <c r="H156" s="27"/>
      <c r="I156" s="28">
        <f t="shared" si="16"/>
        <v>-286141.40714285721</v>
      </c>
      <c r="J156" s="25">
        <f>'[1]App.2-BA2_Fix Asset Cont.MIFRS'!J156</f>
        <v>-81130.880428571414</v>
      </c>
      <c r="K156" s="25">
        <f>'[1]App.2-BA2_Fix Asset Cont.MIFRS'!K156</f>
        <v>36860.5900000002</v>
      </c>
      <c r="L156" s="26">
        <f t="shared" si="13"/>
        <v>-330411.69757142843</v>
      </c>
      <c r="M156" s="29">
        <f t="shared" si="14"/>
        <v>180546.89242857153</v>
      </c>
    </row>
    <row r="157" spans="1:13" ht="15">
      <c r="A157" s="23">
        <v>10</v>
      </c>
      <c r="B157" s="23">
        <v>1930</v>
      </c>
      <c r="C157" s="32" t="s">
        <v>43</v>
      </c>
      <c r="D157" s="25">
        <f t="shared" si="15"/>
        <v>2937329.57</v>
      </c>
      <c r="E157" s="25">
        <f>'[1]App.2-BA2_Fix Asset Cont.MIFRS'!E157</f>
        <v>105000</v>
      </c>
      <c r="F157" s="25">
        <f>'[1]App.2-BA2_Fix Asset Cont.MIFRS'!F157</f>
        <v>-24220.739999999991</v>
      </c>
      <c r="G157" s="26">
        <f t="shared" si="12"/>
        <v>3018108.83</v>
      </c>
      <c r="H157" s="27"/>
      <c r="I157" s="28">
        <f t="shared" si="16"/>
        <v>-2185402.862267544</v>
      </c>
      <c r="J157" s="25">
        <f>'[1]App.2-BA2_Fix Asset Cont.MIFRS'!J157</f>
        <v>-110183.34263377193</v>
      </c>
      <c r="K157" s="25">
        <f>'[1]App.2-BA2_Fix Asset Cont.MIFRS'!K157</f>
        <v>24220.739999999991</v>
      </c>
      <c r="L157" s="26">
        <f t="shared" si="13"/>
        <v>-2271365.464901316</v>
      </c>
      <c r="M157" s="29">
        <f t="shared" si="14"/>
        <v>746743.36509868409</v>
      </c>
    </row>
    <row r="158" spans="1:13" ht="15">
      <c r="A158" s="23">
        <v>10</v>
      </c>
      <c r="B158" s="23">
        <v>1930</v>
      </c>
      <c r="C158" s="32" t="s">
        <v>43</v>
      </c>
      <c r="D158" s="25">
        <f t="shared" si="15"/>
        <v>145774.58000000002</v>
      </c>
      <c r="E158" s="25">
        <f>'[1]App.2-BA2_Fix Asset Cont.MIFRS'!E158</f>
        <v>30000</v>
      </c>
      <c r="F158" s="25">
        <f>'[1]App.2-BA2_Fix Asset Cont.MIFRS'!F158</f>
        <v>0</v>
      </c>
      <c r="G158" s="26">
        <f t="shared" si="12"/>
        <v>175774.58000000002</v>
      </c>
      <c r="H158" s="27"/>
      <c r="I158" s="28">
        <f t="shared" si="16"/>
        <v>-50224.536807017539</v>
      </c>
      <c r="J158" s="25">
        <f>'[1]App.2-BA2_Fix Asset Cont.MIFRS'!J158</f>
        <v>-14029.555403508772</v>
      </c>
      <c r="K158" s="25">
        <f>'[1]App.2-BA2_Fix Asset Cont.MIFRS'!K158</f>
        <v>0</v>
      </c>
      <c r="L158" s="26">
        <f t="shared" si="13"/>
        <v>-64254.092210526309</v>
      </c>
      <c r="M158" s="29">
        <f t="shared" si="14"/>
        <v>111520.4877894737</v>
      </c>
    </row>
    <row r="159" spans="1:13" ht="15">
      <c r="A159" s="23">
        <v>8</v>
      </c>
      <c r="B159" s="23">
        <v>1935</v>
      </c>
      <c r="C159" s="32" t="s">
        <v>44</v>
      </c>
      <c r="D159" s="25">
        <f t="shared" si="15"/>
        <v>36199.29</v>
      </c>
      <c r="E159" s="25">
        <f>'[1]App.2-BA2_Fix Asset Cont.MIFRS'!E159</f>
        <v>0</v>
      </c>
      <c r="F159" s="25">
        <f>'[1]App.2-BA2_Fix Asset Cont.MIFRS'!F159</f>
        <v>0</v>
      </c>
      <c r="G159" s="26">
        <f t="shared" si="12"/>
        <v>36199.29</v>
      </c>
      <c r="H159" s="27"/>
      <c r="I159" s="28">
        <f t="shared" si="16"/>
        <v>-36199.29</v>
      </c>
      <c r="J159" s="25">
        <f>'[1]App.2-BA2_Fix Asset Cont.MIFRS'!J159</f>
        <v>0</v>
      </c>
      <c r="K159" s="25">
        <f>'[1]App.2-BA2_Fix Asset Cont.MIFRS'!K159</f>
        <v>0</v>
      </c>
      <c r="L159" s="26">
        <f t="shared" si="13"/>
        <v>-36199.29</v>
      </c>
      <c r="M159" s="29">
        <f t="shared" si="14"/>
        <v>0</v>
      </c>
    </row>
    <row r="160" spans="1:13" ht="15">
      <c r="A160" s="23">
        <v>8</v>
      </c>
      <c r="B160" s="23">
        <v>1940</v>
      </c>
      <c r="C160" s="32" t="s">
        <v>45</v>
      </c>
      <c r="D160" s="25">
        <f t="shared" si="15"/>
        <v>507540.84000000008</v>
      </c>
      <c r="E160" s="25">
        <f>'[1]App.2-BA2_Fix Asset Cont.MIFRS'!E160</f>
        <v>30000</v>
      </c>
      <c r="F160" s="25">
        <f>'[1]App.2-BA2_Fix Asset Cont.MIFRS'!F160</f>
        <v>0</v>
      </c>
      <c r="G160" s="26">
        <f t="shared" si="12"/>
        <v>537540.84000000008</v>
      </c>
      <c r="H160" s="27"/>
      <c r="I160" s="28">
        <f t="shared" si="16"/>
        <v>-374994.75297058828</v>
      </c>
      <c r="J160" s="25">
        <f>'[1]App.2-BA2_Fix Asset Cont.MIFRS'!J160</f>
        <v>-28838.714235294115</v>
      </c>
      <c r="K160" s="25">
        <f>'[1]App.2-BA2_Fix Asset Cont.MIFRS'!K160</f>
        <v>0</v>
      </c>
      <c r="L160" s="26">
        <f t="shared" si="13"/>
        <v>-403833.46720588242</v>
      </c>
      <c r="M160" s="29">
        <f t="shared" si="14"/>
        <v>133707.37279411766</v>
      </c>
    </row>
    <row r="161" spans="1:13" ht="15">
      <c r="A161" s="23">
        <v>8</v>
      </c>
      <c r="B161" s="23">
        <v>1945</v>
      </c>
      <c r="C161" s="32" t="s">
        <v>46</v>
      </c>
      <c r="D161" s="25">
        <f t="shared" si="15"/>
        <v>39169.78</v>
      </c>
      <c r="E161" s="25">
        <f>'[1]App.2-BA2_Fix Asset Cont.MIFRS'!E161</f>
        <v>0</v>
      </c>
      <c r="F161" s="25">
        <f>'[1]App.2-BA2_Fix Asset Cont.MIFRS'!F161</f>
        <v>0</v>
      </c>
      <c r="G161" s="26">
        <f t="shared" si="12"/>
        <v>39169.78</v>
      </c>
      <c r="H161" s="27"/>
      <c r="I161" s="28">
        <f t="shared" si="16"/>
        <v>-32730.469999999998</v>
      </c>
      <c r="J161" s="25">
        <f>'[1]App.2-BA2_Fix Asset Cont.MIFRS'!J161</f>
        <v>-3219.6550000000007</v>
      </c>
      <c r="K161" s="25">
        <f>'[1]App.2-BA2_Fix Asset Cont.MIFRS'!K161</f>
        <v>0</v>
      </c>
      <c r="L161" s="26">
        <f t="shared" si="13"/>
        <v>-35950.125</v>
      </c>
      <c r="M161" s="29">
        <f t="shared" si="14"/>
        <v>3219.6549999999988</v>
      </c>
    </row>
    <row r="162" spans="1:13" ht="15">
      <c r="A162" s="23">
        <v>8</v>
      </c>
      <c r="B162" s="23">
        <v>1950</v>
      </c>
      <c r="C162" s="32" t="s">
        <v>47</v>
      </c>
      <c r="D162" s="25">
        <f t="shared" si="15"/>
        <v>0</v>
      </c>
      <c r="E162" s="25">
        <f>'[1]App.2-BA2_Fix Asset Cont.MIFRS'!E162</f>
        <v>0</v>
      </c>
      <c r="F162" s="25">
        <f>'[1]App.2-BA2_Fix Asset Cont.MIFRS'!F162</f>
        <v>0</v>
      </c>
      <c r="G162" s="26">
        <f t="shared" si="12"/>
        <v>0</v>
      </c>
      <c r="H162" s="27"/>
      <c r="I162" s="28">
        <f t="shared" si="16"/>
        <v>0</v>
      </c>
      <c r="J162" s="25">
        <f>'[1]App.2-BA2_Fix Asset Cont.MIFRS'!J162</f>
        <v>0</v>
      </c>
      <c r="K162" s="25">
        <f>'[1]App.2-BA2_Fix Asset Cont.MIFRS'!K162</f>
        <v>0</v>
      </c>
      <c r="L162" s="26">
        <f t="shared" si="13"/>
        <v>0</v>
      </c>
      <c r="M162" s="29">
        <f t="shared" si="14"/>
        <v>0</v>
      </c>
    </row>
    <row r="163" spans="1:13" ht="15">
      <c r="A163" s="23">
        <v>8</v>
      </c>
      <c r="B163" s="23">
        <v>1955</v>
      </c>
      <c r="C163" s="32" t="s">
        <v>48</v>
      </c>
      <c r="D163" s="25">
        <f t="shared" si="15"/>
        <v>45859.55</v>
      </c>
      <c r="E163" s="25">
        <f>'[1]App.2-BA2_Fix Asset Cont.MIFRS'!E163</f>
        <v>0</v>
      </c>
      <c r="F163" s="25">
        <f>'[1]App.2-BA2_Fix Asset Cont.MIFRS'!F163</f>
        <v>0</v>
      </c>
      <c r="G163" s="26">
        <f t="shared" si="12"/>
        <v>45859.55</v>
      </c>
      <c r="H163" s="27"/>
      <c r="I163" s="28">
        <f t="shared" si="16"/>
        <v>-45787.150000000009</v>
      </c>
      <c r="J163" s="25">
        <f>'[1]App.2-BA2_Fix Asset Cont.MIFRS'!J163</f>
        <v>-36.199999999999989</v>
      </c>
      <c r="K163" s="25">
        <f>'[1]App.2-BA2_Fix Asset Cont.MIFRS'!K163</f>
        <v>0</v>
      </c>
      <c r="L163" s="26">
        <f t="shared" si="13"/>
        <v>-45823.350000000006</v>
      </c>
      <c r="M163" s="29">
        <f t="shared" si="14"/>
        <v>36.19999999999709</v>
      </c>
    </row>
    <row r="164" spans="1:13" ht="15">
      <c r="A164" s="35">
        <v>8</v>
      </c>
      <c r="B164" s="35">
        <v>1955</v>
      </c>
      <c r="C164" s="36" t="s">
        <v>49</v>
      </c>
      <c r="D164" s="25">
        <f t="shared" si="15"/>
        <v>0</v>
      </c>
      <c r="E164" s="25">
        <f>'[1]App.2-BA2_Fix Asset Cont.MIFRS'!E164</f>
        <v>0</v>
      </c>
      <c r="F164" s="25">
        <f>'[1]App.2-BA2_Fix Asset Cont.MIFRS'!F164</f>
        <v>0</v>
      </c>
      <c r="G164" s="26">
        <f t="shared" si="12"/>
        <v>0</v>
      </c>
      <c r="H164" s="27"/>
      <c r="I164" s="28">
        <f t="shared" si="16"/>
        <v>0</v>
      </c>
      <c r="J164" s="25">
        <f>'[1]App.2-BA2_Fix Asset Cont.MIFRS'!J164</f>
        <v>0</v>
      </c>
      <c r="K164" s="25">
        <f>'[1]App.2-BA2_Fix Asset Cont.MIFRS'!K164</f>
        <v>0</v>
      </c>
      <c r="L164" s="26">
        <f t="shared" si="13"/>
        <v>0</v>
      </c>
      <c r="M164" s="29">
        <f t="shared" si="14"/>
        <v>0</v>
      </c>
    </row>
    <row r="165" spans="1:13" ht="15">
      <c r="A165" s="33">
        <v>8</v>
      </c>
      <c r="B165" s="33">
        <v>1960</v>
      </c>
      <c r="C165" s="24" t="s">
        <v>50</v>
      </c>
      <c r="D165" s="25">
        <f t="shared" si="15"/>
        <v>7842.42</v>
      </c>
      <c r="E165" s="25">
        <f>'[1]App.2-BA2_Fix Asset Cont.MIFRS'!E165</f>
        <v>0</v>
      </c>
      <c r="F165" s="25">
        <f>'[1]App.2-BA2_Fix Asset Cont.MIFRS'!F165</f>
        <v>0</v>
      </c>
      <c r="G165" s="26">
        <f t="shared" si="12"/>
        <v>7842.42</v>
      </c>
      <c r="H165" s="27"/>
      <c r="I165" s="28">
        <f t="shared" si="16"/>
        <v>-5489.6999999999989</v>
      </c>
      <c r="J165" s="25">
        <f>'[1]App.2-BA2_Fix Asset Cont.MIFRS'!J165</f>
        <v>-784.23999999999978</v>
      </c>
      <c r="K165" s="25">
        <f>'[1]App.2-BA2_Fix Asset Cont.MIFRS'!K165</f>
        <v>0</v>
      </c>
      <c r="L165" s="26">
        <f t="shared" si="13"/>
        <v>-6273.9399999999987</v>
      </c>
      <c r="M165" s="29">
        <f t="shared" si="14"/>
        <v>1568.4800000000014</v>
      </c>
    </row>
    <row r="166" spans="1:13" ht="25.5">
      <c r="A166" s="1">
        <v>47</v>
      </c>
      <c r="B166" s="33">
        <v>1970</v>
      </c>
      <c r="C166" s="32" t="s">
        <v>51</v>
      </c>
      <c r="D166" s="25">
        <f t="shared" si="15"/>
        <v>245119.26</v>
      </c>
      <c r="E166" s="25">
        <f>'[1]App.2-BA2_Fix Asset Cont.MIFRS'!E166</f>
        <v>0</v>
      </c>
      <c r="F166" s="25">
        <f>'[1]App.2-BA2_Fix Asset Cont.MIFRS'!F166</f>
        <v>0</v>
      </c>
      <c r="G166" s="26">
        <f t="shared" si="12"/>
        <v>245119.26</v>
      </c>
      <c r="H166" s="27"/>
      <c r="I166" s="28">
        <f t="shared" si="16"/>
        <v>-226067.70500000002</v>
      </c>
      <c r="J166" s="25">
        <f>'[1]App.2-BA2_Fix Asset Cont.MIFRS'!J166</f>
        <v>-14808.0825</v>
      </c>
      <c r="K166" s="25">
        <f>'[1]App.2-BA2_Fix Asset Cont.MIFRS'!K166</f>
        <v>0</v>
      </c>
      <c r="L166" s="26">
        <f t="shared" si="13"/>
        <v>-240875.78750000001</v>
      </c>
      <c r="M166" s="29">
        <f t="shared" si="14"/>
        <v>4243.4725000000035</v>
      </c>
    </row>
    <row r="167" spans="1:13" ht="25.5">
      <c r="A167" s="23">
        <v>47</v>
      </c>
      <c r="B167" s="23">
        <v>1975</v>
      </c>
      <c r="C167" s="32" t="s">
        <v>52</v>
      </c>
      <c r="D167" s="25">
        <f t="shared" si="15"/>
        <v>0</v>
      </c>
      <c r="E167" s="25">
        <f>'[1]App.2-BA2_Fix Asset Cont.MIFRS'!E167</f>
        <v>0</v>
      </c>
      <c r="F167" s="25">
        <f>'[1]App.2-BA2_Fix Asset Cont.MIFRS'!F167</f>
        <v>0</v>
      </c>
      <c r="G167" s="26">
        <f t="shared" si="12"/>
        <v>0</v>
      </c>
      <c r="H167" s="27"/>
      <c r="I167" s="28">
        <f t="shared" si="16"/>
        <v>0</v>
      </c>
      <c r="J167" s="25">
        <f>'[1]App.2-BA2_Fix Asset Cont.MIFRS'!J167</f>
        <v>0</v>
      </c>
      <c r="K167" s="25">
        <f>'[1]App.2-BA2_Fix Asset Cont.MIFRS'!K167</f>
        <v>0</v>
      </c>
      <c r="L167" s="26">
        <f t="shared" si="13"/>
        <v>0</v>
      </c>
      <c r="M167" s="29">
        <f t="shared" si="14"/>
        <v>0</v>
      </c>
    </row>
    <row r="168" spans="1:13" ht="15">
      <c r="A168" s="23">
        <v>47</v>
      </c>
      <c r="B168" s="23">
        <v>1980</v>
      </c>
      <c r="C168" s="32" t="s">
        <v>53</v>
      </c>
      <c r="D168" s="25">
        <f t="shared" si="15"/>
        <v>427350.97000000003</v>
      </c>
      <c r="E168" s="25">
        <f>'[1]App.2-BA2_Fix Asset Cont.MIFRS'!E168</f>
        <v>50000</v>
      </c>
      <c r="F168" s="25">
        <f>'[1]App.2-BA2_Fix Asset Cont.MIFRS'!F168</f>
        <v>0</v>
      </c>
      <c r="G168" s="26">
        <f t="shared" si="12"/>
        <v>477350.97000000003</v>
      </c>
      <c r="H168" s="27"/>
      <c r="I168" s="28">
        <f t="shared" si="16"/>
        <v>-274401.07931883371</v>
      </c>
      <c r="J168" s="25">
        <f>'[1]App.2-BA2_Fix Asset Cont.MIFRS'!J168</f>
        <v>-15150.805659416828</v>
      </c>
      <c r="K168" s="25">
        <f>'[1]App.2-BA2_Fix Asset Cont.MIFRS'!K168</f>
        <v>0</v>
      </c>
      <c r="L168" s="26">
        <f t="shared" si="13"/>
        <v>-289551.88497825054</v>
      </c>
      <c r="M168" s="29">
        <f t="shared" si="14"/>
        <v>187799.08502174949</v>
      </c>
    </row>
    <row r="169" spans="1:13" ht="15">
      <c r="A169" s="23">
        <v>47</v>
      </c>
      <c r="B169" s="23">
        <v>1985</v>
      </c>
      <c r="C169" s="32" t="s">
        <v>54</v>
      </c>
      <c r="D169" s="25">
        <f t="shared" si="15"/>
        <v>0</v>
      </c>
      <c r="E169" s="25">
        <f>'[1]App.2-BA2_Fix Asset Cont.MIFRS'!E169</f>
        <v>0</v>
      </c>
      <c r="F169" s="25">
        <f>'[1]App.2-BA2_Fix Asset Cont.MIFRS'!F169</f>
        <v>0</v>
      </c>
      <c r="G169" s="26">
        <f t="shared" si="12"/>
        <v>0</v>
      </c>
      <c r="H169" s="27"/>
      <c r="I169" s="28">
        <f t="shared" ref="I169:I177" si="17">L72</f>
        <v>0</v>
      </c>
      <c r="J169" s="25">
        <f>'[1]App.2-BA2_Fix Asset Cont.MIFRS'!J169</f>
        <v>0</v>
      </c>
      <c r="K169" s="25">
        <f>'[1]App.2-BA2_Fix Asset Cont.MIFRS'!K169</f>
        <v>0</v>
      </c>
      <c r="L169" s="26">
        <f t="shared" ref="L169:L174" si="18">I169+J169+K169</f>
        <v>0</v>
      </c>
      <c r="M169" s="29">
        <f t="shared" ref="M169:M174" si="19">G169+L169</f>
        <v>0</v>
      </c>
    </row>
    <row r="170" spans="1:13" ht="15">
      <c r="A170" s="1">
        <v>47</v>
      </c>
      <c r="B170" s="23">
        <v>1990</v>
      </c>
      <c r="C170" s="37" t="s">
        <v>55</v>
      </c>
      <c r="D170" s="25">
        <f t="shared" si="15"/>
        <v>0</v>
      </c>
      <c r="E170" s="25">
        <f>'[1]App.2-BA2_Fix Asset Cont.MIFRS'!E170</f>
        <v>0</v>
      </c>
      <c r="F170" s="25">
        <f>'[1]App.2-BA2_Fix Asset Cont.MIFRS'!F170</f>
        <v>0</v>
      </c>
      <c r="G170" s="26">
        <f t="shared" si="12"/>
        <v>0</v>
      </c>
      <c r="H170" s="27"/>
      <c r="I170" s="28">
        <f t="shared" si="17"/>
        <v>0</v>
      </c>
      <c r="J170" s="25">
        <f>'[1]App.2-BA2_Fix Asset Cont.MIFRS'!J170</f>
        <v>0</v>
      </c>
      <c r="K170" s="25">
        <f>'[1]App.2-BA2_Fix Asset Cont.MIFRS'!K170</f>
        <v>0</v>
      </c>
      <c r="L170" s="26">
        <f t="shared" si="18"/>
        <v>0</v>
      </c>
      <c r="M170" s="29">
        <f t="shared" si="19"/>
        <v>0</v>
      </c>
    </row>
    <row r="171" spans="1:13" ht="15">
      <c r="A171" s="23">
        <v>47</v>
      </c>
      <c r="B171" s="23">
        <v>1995</v>
      </c>
      <c r="C171" s="32" t="s">
        <v>56</v>
      </c>
      <c r="D171" s="25">
        <f t="shared" si="15"/>
        <v>-5046472.7300000004</v>
      </c>
      <c r="E171" s="25">
        <f>'[1]App.2-BA2_Fix Asset Cont.MIFRS'!E171</f>
        <v>-150000</v>
      </c>
      <c r="F171" s="25">
        <f>'[1]App.2-BA2_Fix Asset Cont.MIFRS'!F171</f>
        <v>0</v>
      </c>
      <c r="G171" s="26">
        <f t="shared" si="12"/>
        <v>-5196472.7300000004</v>
      </c>
      <c r="H171" s="27"/>
      <c r="I171" s="28">
        <f t="shared" si="17"/>
        <v>1498016.5081605923</v>
      </c>
      <c r="J171" s="25">
        <f>'[1]App.2-BA2_Fix Asset Cont.MIFRS'!J171</f>
        <v>104631.75444530572</v>
      </c>
      <c r="K171" s="25">
        <f>'[1]App.2-BA2_Fix Asset Cont.MIFRS'!K171</f>
        <v>0</v>
      </c>
      <c r="L171" s="26">
        <f t="shared" si="18"/>
        <v>1602648.2626058981</v>
      </c>
      <c r="M171" s="29">
        <f t="shared" si="19"/>
        <v>-3593824.4673941024</v>
      </c>
    </row>
    <row r="172" spans="1:13" ht="15">
      <c r="A172" s="38"/>
      <c r="B172" s="38">
        <v>2075</v>
      </c>
      <c r="C172" s="39" t="s">
        <v>175</v>
      </c>
      <c r="D172" s="25">
        <f t="shared" ref="D172:D177" si="20">G75</f>
        <v>294688.49</v>
      </c>
      <c r="E172" s="25">
        <f>'[1]App.2-BA2_Fix Asset Cont.MIFRS'!E172</f>
        <v>0</v>
      </c>
      <c r="F172" s="25">
        <f>'[1]App.2-BA2_Fix Asset Cont.MIFRS'!F172</f>
        <v>0</v>
      </c>
      <c r="G172" s="26">
        <f t="shared" si="12"/>
        <v>294688.49</v>
      </c>
      <c r="H172" s="27"/>
      <c r="I172" s="28">
        <f t="shared" si="17"/>
        <v>-51827.340471042466</v>
      </c>
      <c r="J172" s="25">
        <f>'[1]App.2-BA2_Fix Asset Cont.MIFRS'!J172</f>
        <v>-14862.85523552123</v>
      </c>
      <c r="K172" s="25">
        <f>'[1]App.2-BA2_Fix Asset Cont.MIFRS'!K172</f>
        <v>0</v>
      </c>
      <c r="L172" s="26">
        <f t="shared" si="18"/>
        <v>-66690.195706563696</v>
      </c>
      <c r="M172" s="29">
        <f t="shared" si="19"/>
        <v>227998.29429343628</v>
      </c>
    </row>
    <row r="173" spans="1:13" ht="15">
      <c r="A173" s="38"/>
      <c r="B173" s="38">
        <v>2055</v>
      </c>
      <c r="C173" s="39" t="s">
        <v>176</v>
      </c>
      <c r="D173" s="25">
        <f t="shared" si="20"/>
        <v>0</v>
      </c>
      <c r="E173" s="25">
        <f>'[1]App.2-BA2_Fix Asset Cont.MIFRS'!E173</f>
        <v>0</v>
      </c>
      <c r="F173" s="25">
        <f>'[1]App.2-BA2_Fix Asset Cont.MIFRS'!F173</f>
        <v>0</v>
      </c>
      <c r="G173" s="26">
        <f t="shared" si="12"/>
        <v>0</v>
      </c>
      <c r="H173" s="27"/>
      <c r="I173" s="28">
        <f t="shared" si="17"/>
        <v>0</v>
      </c>
      <c r="J173" s="25">
        <f>'[1]App.2-BA2_Fix Asset Cont.MIFRS'!J173</f>
        <v>0</v>
      </c>
      <c r="K173" s="25">
        <f>'[1]App.2-BA2_Fix Asset Cont.MIFRS'!K173</f>
        <v>0</v>
      </c>
      <c r="L173" s="26">
        <f t="shared" si="18"/>
        <v>0</v>
      </c>
      <c r="M173" s="29">
        <f t="shared" si="19"/>
        <v>0</v>
      </c>
    </row>
    <row r="174" spans="1:13" ht="15">
      <c r="A174" s="38"/>
      <c r="B174" s="38">
        <v>1609</v>
      </c>
      <c r="C174" s="39" t="s">
        <v>177</v>
      </c>
      <c r="D174" s="25">
        <f t="shared" si="20"/>
        <v>1710026</v>
      </c>
      <c r="E174" s="25">
        <f>'[1]App.2-BA2_Fix Asset Cont.MIFRS'!E174</f>
        <v>436468</v>
      </c>
      <c r="F174" s="25">
        <f>'[1]App.2-BA2_Fix Asset Cont.MIFRS'!F174</f>
        <v>0</v>
      </c>
      <c r="G174" s="26">
        <f t="shared" si="12"/>
        <v>2146494</v>
      </c>
      <c r="H174" s="27"/>
      <c r="I174" s="28">
        <f t="shared" si="17"/>
        <v>-77611.732672932063</v>
      </c>
      <c r="J174" s="25">
        <f>'[1]App.2-BA2_Fix Asset Cont.MIFRS'!J174</f>
        <v>-95706.239936493599</v>
      </c>
      <c r="K174" s="25">
        <f>'[1]App.2-BA2_Fix Asset Cont.MIFRS'!K174</f>
        <v>0</v>
      </c>
      <c r="L174" s="26">
        <f t="shared" si="18"/>
        <v>-173317.97260942566</v>
      </c>
      <c r="M174" s="29">
        <f t="shared" si="19"/>
        <v>1973176.0273905743</v>
      </c>
    </row>
    <row r="175" spans="1:13">
      <c r="A175" s="38"/>
      <c r="B175" s="38"/>
      <c r="C175" s="41" t="s">
        <v>58</v>
      </c>
      <c r="D175" s="42">
        <f>SUM(D113:D174)</f>
        <v>77397010.443883896</v>
      </c>
      <c r="E175" s="42">
        <f>SUM(E113:E174)</f>
        <v>17783281.120000001</v>
      </c>
      <c r="F175" s="42">
        <f>SUM(F113:F174)</f>
        <v>-470498.39021783799</v>
      </c>
      <c r="G175" s="42">
        <f>SUM(G113:G174)</f>
        <v>94709793.17366606</v>
      </c>
      <c r="H175" s="42"/>
      <c r="I175" s="42">
        <f>SUM(I113:I174)</f>
        <v>-38891992.208662271</v>
      </c>
      <c r="J175" s="42">
        <f>SUM(J113:J174)</f>
        <v>-2638400.9568316238</v>
      </c>
      <c r="K175" s="42">
        <f>SUM(K113:K174)</f>
        <v>461358.18613444158</v>
      </c>
      <c r="L175" s="42">
        <f>SUM(L113:L174)</f>
        <v>-41069034.979359463</v>
      </c>
      <c r="M175" s="42">
        <f>SUM(M113:M174)</f>
        <v>53640758.194306605</v>
      </c>
    </row>
    <row r="176" spans="1:13" ht="37.5">
      <c r="A176" s="38"/>
      <c r="B176" s="38"/>
      <c r="C176" s="43" t="s">
        <v>59</v>
      </c>
      <c r="D176" s="25">
        <f t="shared" si="20"/>
        <v>0</v>
      </c>
      <c r="E176" s="40"/>
      <c r="F176" s="40"/>
      <c r="G176" s="26">
        <f t="shared" ref="G176:G177" si="21">D176+E176+F176</f>
        <v>0</v>
      </c>
      <c r="H176" s="27"/>
      <c r="I176" s="28">
        <f t="shared" si="17"/>
        <v>0</v>
      </c>
      <c r="J176" s="40"/>
      <c r="K176" s="40"/>
      <c r="L176" s="26">
        <f t="shared" ref="L176:L177" si="22">I176+J176+K176</f>
        <v>0</v>
      </c>
      <c r="M176" s="29">
        <f t="shared" ref="M176:M177" si="23">G176+L176</f>
        <v>0</v>
      </c>
    </row>
    <row r="177" spans="1:13" ht="25.5">
      <c r="A177" s="38"/>
      <c r="B177" s="38"/>
      <c r="C177" s="44" t="s">
        <v>60</v>
      </c>
      <c r="D177" s="25">
        <f t="shared" si="20"/>
        <v>-294688.65000000037</v>
      </c>
      <c r="E177" s="142">
        <f>-E172</f>
        <v>0</v>
      </c>
      <c r="F177" s="40"/>
      <c r="G177" s="26">
        <f t="shared" si="21"/>
        <v>-294688.65000000037</v>
      </c>
      <c r="H177" s="27"/>
      <c r="I177" s="28">
        <f t="shared" si="17"/>
        <v>51827.340471042466</v>
      </c>
      <c r="J177" s="142">
        <f>-J172</f>
        <v>14862.85523552123</v>
      </c>
      <c r="K177" s="40"/>
      <c r="L177" s="26">
        <f t="shared" si="22"/>
        <v>66690.195706563696</v>
      </c>
      <c r="M177" s="29">
        <f t="shared" si="23"/>
        <v>-227998.45429343666</v>
      </c>
    </row>
    <row r="178" spans="1:13">
      <c r="A178" s="38"/>
      <c r="B178" s="38"/>
      <c r="C178" s="41" t="s">
        <v>61</v>
      </c>
      <c r="D178" s="42">
        <f>SUM(D175:D177)</f>
        <v>77102321.79388389</v>
      </c>
      <c r="E178" s="42">
        <f t="shared" ref="E178:G178" si="24">SUM(E175:E177)</f>
        <v>17783281.120000001</v>
      </c>
      <c r="F178" s="42">
        <f t="shared" si="24"/>
        <v>-470498.39021783799</v>
      </c>
      <c r="G178" s="42">
        <f t="shared" si="24"/>
        <v>94415104.523666054</v>
      </c>
      <c r="H178" s="42"/>
      <c r="I178" s="42">
        <f t="shared" ref="I178:M178" si="25">SUM(I175:I177)</f>
        <v>-38840164.868191227</v>
      </c>
      <c r="J178" s="42">
        <f t="shared" si="25"/>
        <v>-2623538.1015961026</v>
      </c>
      <c r="K178" s="42">
        <f t="shared" si="25"/>
        <v>461358.18613444158</v>
      </c>
      <c r="L178" s="42">
        <f t="shared" si="25"/>
        <v>-41002344.783652902</v>
      </c>
      <c r="M178" s="42">
        <f t="shared" si="25"/>
        <v>53412759.740013167</v>
      </c>
    </row>
    <row r="179" spans="1:13" ht="15">
      <c r="A179" s="38"/>
      <c r="B179" s="38"/>
      <c r="C179" s="220" t="s">
        <v>72</v>
      </c>
      <c r="D179" s="221"/>
      <c r="E179" s="221"/>
      <c r="F179" s="221"/>
      <c r="G179" s="221"/>
      <c r="H179" s="221"/>
      <c r="I179" s="222"/>
      <c r="J179" s="40"/>
      <c r="K179" s="56"/>
      <c r="L179" s="57"/>
      <c r="M179" s="58"/>
    </row>
    <row r="180" spans="1:13" ht="15">
      <c r="A180" s="38"/>
      <c r="B180" s="38"/>
      <c r="C180" s="220" t="s">
        <v>73</v>
      </c>
      <c r="D180" s="221"/>
      <c r="E180" s="221"/>
      <c r="F180" s="221"/>
      <c r="G180" s="221"/>
      <c r="H180" s="221"/>
      <c r="I180" s="222"/>
      <c r="J180" s="42">
        <f>J178+J179</f>
        <v>-2623538.1015961026</v>
      </c>
      <c r="K180" s="56"/>
      <c r="L180" s="57"/>
      <c r="M180" s="58"/>
    </row>
    <row r="182" spans="1:13">
      <c r="I182" s="45" t="s">
        <v>62</v>
      </c>
      <c r="J182" s="46"/>
    </row>
    <row r="183" spans="1:13" ht="15">
      <c r="A183" s="38">
        <v>10</v>
      </c>
      <c r="B183" s="38"/>
      <c r="C183" s="39" t="s">
        <v>63</v>
      </c>
      <c r="I183" s="46" t="s">
        <v>63</v>
      </c>
      <c r="J183" s="46"/>
      <c r="K183" s="47"/>
    </row>
    <row r="184" spans="1:13" ht="15">
      <c r="A184" s="38">
        <v>8</v>
      </c>
      <c r="B184" s="38"/>
      <c r="C184" s="39" t="s">
        <v>44</v>
      </c>
      <c r="I184" s="46" t="s">
        <v>44</v>
      </c>
      <c r="J184" s="46"/>
      <c r="K184" s="48"/>
    </row>
    <row r="185" spans="1:13" ht="15">
      <c r="I185" s="49" t="s">
        <v>64</v>
      </c>
      <c r="K185" s="50">
        <f>J180-K183-K184</f>
        <v>-2623538.1015961026</v>
      </c>
    </row>
    <row r="192" spans="1:13" ht="18">
      <c r="A192" s="216" t="s">
        <v>6</v>
      </c>
      <c r="B192" s="216"/>
      <c r="C192" s="216"/>
      <c r="D192" s="216"/>
      <c r="E192" s="216"/>
      <c r="F192" s="216"/>
      <c r="G192" s="216"/>
      <c r="H192" s="216"/>
      <c r="I192" s="216"/>
      <c r="J192" s="216"/>
      <c r="K192" s="216"/>
      <c r="L192" s="216"/>
      <c r="M192" s="216"/>
    </row>
    <row r="193" spans="1:13" ht="18">
      <c r="A193" s="216" t="s">
        <v>71</v>
      </c>
      <c r="B193" s="216"/>
      <c r="C193" s="216"/>
      <c r="D193" s="216"/>
      <c r="E193" s="216"/>
      <c r="F193" s="216"/>
      <c r="G193" s="216"/>
      <c r="H193" s="216"/>
      <c r="I193" s="216"/>
      <c r="J193" s="216"/>
      <c r="K193" s="216"/>
      <c r="L193" s="216"/>
      <c r="M193" s="216"/>
    </row>
    <row r="195" spans="1:13" ht="15">
      <c r="C195" s="9"/>
      <c r="E195" s="10" t="s">
        <v>8</v>
      </c>
      <c r="F195" s="11">
        <v>2015</v>
      </c>
      <c r="G195" s="141" t="s">
        <v>172</v>
      </c>
    </row>
    <row r="197" spans="1:13">
      <c r="D197" s="213" t="s">
        <v>9</v>
      </c>
      <c r="E197" s="214"/>
      <c r="F197" s="214"/>
      <c r="G197" s="215"/>
      <c r="I197" s="13"/>
      <c r="J197" s="14" t="s">
        <v>10</v>
      </c>
      <c r="K197" s="14"/>
      <c r="L197" s="15"/>
      <c r="M197" s="3"/>
    </row>
    <row r="198" spans="1:13" ht="25.5">
      <c r="A198" s="16" t="s">
        <v>11</v>
      </c>
      <c r="B198" s="17" t="s">
        <v>12</v>
      </c>
      <c r="C198" s="18" t="s">
        <v>13</v>
      </c>
      <c r="D198" s="16" t="s">
        <v>14</v>
      </c>
      <c r="E198" s="17" t="s">
        <v>15</v>
      </c>
      <c r="F198" s="17" t="s">
        <v>16</v>
      </c>
      <c r="G198" s="16" t="s">
        <v>17</v>
      </c>
      <c r="H198" s="19"/>
      <c r="I198" s="20" t="s">
        <v>14</v>
      </c>
      <c r="J198" s="21" t="s">
        <v>15</v>
      </c>
      <c r="K198" s="21" t="s">
        <v>16</v>
      </c>
      <c r="L198" s="22" t="s">
        <v>17</v>
      </c>
      <c r="M198" s="16" t="s">
        <v>18</v>
      </c>
    </row>
    <row r="199" spans="1:13" ht="25.5">
      <c r="A199" s="23">
        <v>12</v>
      </c>
      <c r="B199" s="23">
        <v>1611</v>
      </c>
      <c r="C199" s="24" t="s">
        <v>19</v>
      </c>
      <c r="D199" s="25">
        <f t="shared" ref="D199:D230" si="26">D113+I113</f>
        <v>344871.04185714276</v>
      </c>
      <c r="E199" s="25">
        <f>E113</f>
        <v>215000</v>
      </c>
      <c r="F199" s="59">
        <f>F113</f>
        <v>0</v>
      </c>
      <c r="G199" s="26">
        <f>D199+E199+F199</f>
        <v>559871.0418571427</v>
      </c>
      <c r="H199" s="27"/>
      <c r="I199" s="28">
        <f t="shared" ref="I199:I230" si="27">I113-I113</f>
        <v>0</v>
      </c>
      <c r="J199" s="25">
        <f>J113</f>
        <v>-124901.35557142858</v>
      </c>
      <c r="K199" s="25">
        <f>K113</f>
        <v>0</v>
      </c>
      <c r="L199" s="26">
        <f>I199+J199+K199</f>
        <v>-124901.35557142858</v>
      </c>
      <c r="M199" s="29">
        <f>G199+L199</f>
        <v>434969.68628571415</v>
      </c>
    </row>
    <row r="200" spans="1:13" ht="25.5">
      <c r="A200" s="23" t="s">
        <v>20</v>
      </c>
      <c r="B200" s="23">
        <v>1612</v>
      </c>
      <c r="C200" s="24" t="s">
        <v>21</v>
      </c>
      <c r="D200" s="25">
        <f t="shared" si="26"/>
        <v>0</v>
      </c>
      <c r="E200" s="25">
        <f t="shared" ref="E200:F215" si="28">E114</f>
        <v>0</v>
      </c>
      <c r="F200" s="59">
        <f t="shared" si="28"/>
        <v>0</v>
      </c>
      <c r="G200" s="26">
        <f t="shared" ref="G200:G254" si="29">D200+E200+F200</f>
        <v>0</v>
      </c>
      <c r="H200" s="27"/>
      <c r="I200" s="28">
        <f t="shared" si="27"/>
        <v>0</v>
      </c>
      <c r="J200" s="25">
        <f t="shared" ref="J200:K260" si="30">J114</f>
        <v>0</v>
      </c>
      <c r="K200" s="25">
        <f t="shared" ref="K200:K215" si="31">K114</f>
        <v>0</v>
      </c>
      <c r="L200" s="26">
        <f t="shared" ref="L200:L260" si="32">I200+J200+K200</f>
        <v>0</v>
      </c>
      <c r="M200" s="29">
        <f t="shared" ref="M200:M260" si="33">G200+L200</f>
        <v>0</v>
      </c>
    </row>
    <row r="201" spans="1:13" ht="15">
      <c r="A201" s="30" t="s">
        <v>22</v>
      </c>
      <c r="B201" s="30">
        <v>1805</v>
      </c>
      <c r="C201" s="31" t="s">
        <v>23</v>
      </c>
      <c r="D201" s="25">
        <f t="shared" si="26"/>
        <v>338728.38000000012</v>
      </c>
      <c r="E201" s="25">
        <f t="shared" si="28"/>
        <v>913473.27</v>
      </c>
      <c r="F201" s="59">
        <f t="shared" si="28"/>
        <v>0</v>
      </c>
      <c r="G201" s="26">
        <f t="shared" si="29"/>
        <v>1252201.6500000001</v>
      </c>
      <c r="H201" s="27"/>
      <c r="I201" s="28">
        <f t="shared" si="27"/>
        <v>0</v>
      </c>
      <c r="J201" s="25">
        <f t="shared" si="30"/>
        <v>0</v>
      </c>
      <c r="K201" s="25">
        <f t="shared" si="31"/>
        <v>0</v>
      </c>
      <c r="L201" s="26">
        <f t="shared" si="32"/>
        <v>0</v>
      </c>
      <c r="M201" s="29">
        <f t="shared" si="33"/>
        <v>1252201.6500000001</v>
      </c>
    </row>
    <row r="202" spans="1:13" ht="15">
      <c r="A202" s="23">
        <v>47</v>
      </c>
      <c r="B202" s="23">
        <v>1808</v>
      </c>
      <c r="C202" s="32" t="s">
        <v>24</v>
      </c>
      <c r="D202" s="25">
        <f t="shared" si="26"/>
        <v>448029.18150548136</v>
      </c>
      <c r="E202" s="25">
        <f t="shared" si="28"/>
        <v>0</v>
      </c>
      <c r="F202" s="59">
        <f t="shared" si="28"/>
        <v>0</v>
      </c>
      <c r="G202" s="26">
        <f t="shared" si="29"/>
        <v>448029.18150548136</v>
      </c>
      <c r="H202" s="27"/>
      <c r="I202" s="28">
        <f t="shared" si="27"/>
        <v>0</v>
      </c>
      <c r="J202" s="25">
        <f t="shared" si="30"/>
        <v>-35767.234379395028</v>
      </c>
      <c r="K202" s="25">
        <f t="shared" si="31"/>
        <v>7.2759576141834259E-12</v>
      </c>
      <c r="L202" s="26">
        <f t="shared" si="32"/>
        <v>-35767.23437939502</v>
      </c>
      <c r="M202" s="29">
        <f t="shared" si="33"/>
        <v>412261.94712608634</v>
      </c>
    </row>
    <row r="203" spans="1:13" ht="15">
      <c r="A203" s="23">
        <v>47</v>
      </c>
      <c r="B203" s="23">
        <v>1808</v>
      </c>
      <c r="C203" s="32" t="s">
        <v>24</v>
      </c>
      <c r="D203" s="25">
        <f t="shared" si="26"/>
        <v>7119.9300000000076</v>
      </c>
      <c r="E203" s="25">
        <f t="shared" si="28"/>
        <v>0</v>
      </c>
      <c r="F203" s="59">
        <f t="shared" si="28"/>
        <v>0</v>
      </c>
      <c r="G203" s="26">
        <f t="shared" si="29"/>
        <v>7119.9300000000076</v>
      </c>
      <c r="H203" s="27"/>
      <c r="I203" s="28">
        <f t="shared" si="27"/>
        <v>0</v>
      </c>
      <c r="J203" s="25">
        <f t="shared" si="30"/>
        <v>-3655.4999999999991</v>
      </c>
      <c r="K203" s="25">
        <f t="shared" si="31"/>
        <v>0</v>
      </c>
      <c r="L203" s="26">
        <f t="shared" si="32"/>
        <v>-3655.4999999999991</v>
      </c>
      <c r="M203" s="29">
        <f t="shared" si="33"/>
        <v>3464.4300000000085</v>
      </c>
    </row>
    <row r="204" spans="1:13" ht="15">
      <c r="A204" s="23">
        <v>13</v>
      </c>
      <c r="B204" s="23">
        <v>1810</v>
      </c>
      <c r="C204" s="32" t="s">
        <v>25</v>
      </c>
      <c r="D204" s="25">
        <f t="shared" si="26"/>
        <v>0</v>
      </c>
      <c r="E204" s="25">
        <f t="shared" si="28"/>
        <v>0</v>
      </c>
      <c r="F204" s="59">
        <f t="shared" si="28"/>
        <v>0</v>
      </c>
      <c r="G204" s="26">
        <f t="shared" si="29"/>
        <v>0</v>
      </c>
      <c r="H204" s="27"/>
      <c r="I204" s="28">
        <f t="shared" si="27"/>
        <v>0</v>
      </c>
      <c r="J204" s="25">
        <f t="shared" si="30"/>
        <v>0</v>
      </c>
      <c r="K204" s="25">
        <f t="shared" si="31"/>
        <v>0</v>
      </c>
      <c r="L204" s="26">
        <f t="shared" si="32"/>
        <v>0</v>
      </c>
      <c r="M204" s="29">
        <f t="shared" si="33"/>
        <v>0</v>
      </c>
    </row>
    <row r="205" spans="1:13" ht="15">
      <c r="A205" s="23">
        <v>47</v>
      </c>
      <c r="B205" s="23">
        <v>1815</v>
      </c>
      <c r="C205" s="32" t="s">
        <v>26</v>
      </c>
      <c r="D205" s="25">
        <f t="shared" si="26"/>
        <v>0.15999999997438863</v>
      </c>
      <c r="E205" s="25">
        <f t="shared" si="28"/>
        <v>13961839.850000001</v>
      </c>
      <c r="F205" s="59">
        <f t="shared" si="28"/>
        <v>0</v>
      </c>
      <c r="G205" s="26">
        <f t="shared" si="29"/>
        <v>13961840.010000002</v>
      </c>
      <c r="H205" s="27"/>
      <c r="I205" s="28">
        <f t="shared" si="27"/>
        <v>0</v>
      </c>
      <c r="J205" s="25">
        <f t="shared" si="30"/>
        <v>-667058.86009209929</v>
      </c>
      <c r="K205" s="25">
        <f t="shared" si="31"/>
        <v>0</v>
      </c>
      <c r="L205" s="26">
        <f t="shared" si="32"/>
        <v>-667058.86009209929</v>
      </c>
      <c r="M205" s="29">
        <f t="shared" si="33"/>
        <v>13294781.149907902</v>
      </c>
    </row>
    <row r="206" spans="1:13" ht="15">
      <c r="A206" s="23">
        <v>47</v>
      </c>
      <c r="B206" s="23">
        <v>1815</v>
      </c>
      <c r="C206" s="32" t="s">
        <v>26</v>
      </c>
      <c r="D206" s="25">
        <f t="shared" si="26"/>
        <v>-0.33999999985098839</v>
      </c>
      <c r="E206" s="25">
        <f t="shared" si="28"/>
        <v>0</v>
      </c>
      <c r="F206" s="59">
        <f t="shared" si="28"/>
        <v>0</v>
      </c>
      <c r="G206" s="26">
        <f t="shared" si="29"/>
        <v>-0.33999999985098839</v>
      </c>
      <c r="H206" s="27"/>
      <c r="I206" s="28">
        <f t="shared" si="27"/>
        <v>0</v>
      </c>
      <c r="J206" s="25">
        <f t="shared" si="30"/>
        <v>0</v>
      </c>
      <c r="K206" s="25">
        <f t="shared" si="31"/>
        <v>0</v>
      </c>
      <c r="L206" s="26">
        <f t="shared" si="32"/>
        <v>0</v>
      </c>
      <c r="M206" s="29">
        <f t="shared" si="33"/>
        <v>-0.33999999985098839</v>
      </c>
    </row>
    <row r="207" spans="1:13" ht="15">
      <c r="A207" s="23">
        <v>47</v>
      </c>
      <c r="B207" s="23">
        <v>1815</v>
      </c>
      <c r="C207" s="32" t="s">
        <v>26</v>
      </c>
      <c r="D207" s="25">
        <f t="shared" si="26"/>
        <v>0.16000000014901161</v>
      </c>
      <c r="E207" s="25">
        <f t="shared" si="28"/>
        <v>0</v>
      </c>
      <c r="F207" s="59">
        <f t="shared" si="28"/>
        <v>0</v>
      </c>
      <c r="G207" s="26">
        <f t="shared" si="29"/>
        <v>0.16000000014901161</v>
      </c>
      <c r="H207" s="27"/>
      <c r="I207" s="28">
        <f t="shared" si="27"/>
        <v>0</v>
      </c>
      <c r="J207" s="25">
        <f t="shared" si="30"/>
        <v>0</v>
      </c>
      <c r="K207" s="25">
        <f t="shared" si="31"/>
        <v>0</v>
      </c>
      <c r="L207" s="26">
        <f t="shared" si="32"/>
        <v>0</v>
      </c>
      <c r="M207" s="29">
        <f t="shared" si="33"/>
        <v>0.16000000014901161</v>
      </c>
    </row>
    <row r="208" spans="1:13" ht="15">
      <c r="A208" s="23">
        <v>47</v>
      </c>
      <c r="B208" s="23">
        <v>1820</v>
      </c>
      <c r="C208" s="24" t="s">
        <v>27</v>
      </c>
      <c r="D208" s="25">
        <f t="shared" si="26"/>
        <v>226962.25661388878</v>
      </c>
      <c r="E208" s="25">
        <f t="shared" si="28"/>
        <v>0</v>
      </c>
      <c r="F208" s="59">
        <f t="shared" si="28"/>
        <v>-58598.900000000023</v>
      </c>
      <c r="G208" s="26">
        <f t="shared" si="29"/>
        <v>168363.35661388875</v>
      </c>
      <c r="H208" s="27"/>
      <c r="I208" s="28">
        <f t="shared" si="27"/>
        <v>0</v>
      </c>
      <c r="J208" s="25">
        <f t="shared" si="30"/>
        <v>-27834.886493055557</v>
      </c>
      <c r="K208" s="25">
        <f t="shared" si="31"/>
        <v>57221.025000000023</v>
      </c>
      <c r="L208" s="26">
        <f t="shared" si="32"/>
        <v>29386.138506944466</v>
      </c>
      <c r="M208" s="29">
        <f t="shared" si="33"/>
        <v>197749.49512083322</v>
      </c>
    </row>
    <row r="209" spans="1:13" ht="15">
      <c r="A209" s="23">
        <v>47</v>
      </c>
      <c r="B209" s="23">
        <v>1825</v>
      </c>
      <c r="C209" s="32" t="s">
        <v>28</v>
      </c>
      <c r="D209" s="25">
        <f t="shared" si="26"/>
        <v>0</v>
      </c>
      <c r="E209" s="25">
        <f t="shared" si="28"/>
        <v>0</v>
      </c>
      <c r="F209" s="59">
        <f t="shared" si="28"/>
        <v>0</v>
      </c>
      <c r="G209" s="26">
        <f t="shared" si="29"/>
        <v>0</v>
      </c>
      <c r="H209" s="27"/>
      <c r="I209" s="28">
        <f t="shared" si="27"/>
        <v>0</v>
      </c>
      <c r="J209" s="25">
        <f t="shared" si="30"/>
        <v>0</v>
      </c>
      <c r="K209" s="25">
        <f t="shared" si="31"/>
        <v>0</v>
      </c>
      <c r="L209" s="26">
        <f t="shared" si="32"/>
        <v>0</v>
      </c>
      <c r="M209" s="29">
        <f t="shared" si="33"/>
        <v>0</v>
      </c>
    </row>
    <row r="210" spans="1:13" ht="15">
      <c r="A210" s="23">
        <v>47</v>
      </c>
      <c r="B210" s="23">
        <v>1830</v>
      </c>
      <c r="C210" s="32" t="s">
        <v>29</v>
      </c>
      <c r="D210" s="25">
        <f t="shared" si="26"/>
        <v>3932709.8122818102</v>
      </c>
      <c r="E210" s="25">
        <f t="shared" si="28"/>
        <v>201792</v>
      </c>
      <c r="F210" s="59">
        <f t="shared" si="28"/>
        <v>-19637.02321114135</v>
      </c>
      <c r="G210" s="26">
        <f t="shared" si="29"/>
        <v>4114864.7890706686</v>
      </c>
      <c r="H210" s="27"/>
      <c r="I210" s="28">
        <f t="shared" si="27"/>
        <v>0</v>
      </c>
      <c r="J210" s="25">
        <f t="shared" si="30"/>
        <v>-77833.038944608343</v>
      </c>
      <c r="K210" s="25">
        <f t="shared" si="31"/>
        <v>19637.023211141364</v>
      </c>
      <c r="L210" s="26">
        <f t="shared" si="32"/>
        <v>-58196.015733466978</v>
      </c>
      <c r="M210" s="29">
        <f t="shared" si="33"/>
        <v>4056668.7733372017</v>
      </c>
    </row>
    <row r="211" spans="1:13" ht="15">
      <c r="A211" s="23">
        <v>47</v>
      </c>
      <c r="B211" s="23">
        <v>1830</v>
      </c>
      <c r="C211" s="32" t="s">
        <v>29</v>
      </c>
      <c r="D211" s="25">
        <f t="shared" si="26"/>
        <v>651704.14048474352</v>
      </c>
      <c r="E211" s="25">
        <f t="shared" si="28"/>
        <v>49038</v>
      </c>
      <c r="F211" s="59">
        <f t="shared" si="28"/>
        <v>-46179.333499999892</v>
      </c>
      <c r="G211" s="26">
        <f t="shared" si="29"/>
        <v>654562.80698474357</v>
      </c>
      <c r="H211" s="27"/>
      <c r="I211" s="28">
        <f t="shared" si="27"/>
        <v>0</v>
      </c>
      <c r="J211" s="25">
        <f t="shared" si="30"/>
        <v>-16889.29103818821</v>
      </c>
      <c r="K211" s="25">
        <f t="shared" si="31"/>
        <v>45372.302642857117</v>
      </c>
      <c r="L211" s="26">
        <f t="shared" si="32"/>
        <v>28483.011604668907</v>
      </c>
      <c r="M211" s="29">
        <f t="shared" si="33"/>
        <v>683045.81858941249</v>
      </c>
    </row>
    <row r="212" spans="1:13" ht="15">
      <c r="A212" s="23">
        <v>47</v>
      </c>
      <c r="B212" s="23">
        <v>1830</v>
      </c>
      <c r="C212" s="32" t="s">
        <v>29</v>
      </c>
      <c r="D212" s="25">
        <f t="shared" si="26"/>
        <v>5131451.1436400516</v>
      </c>
      <c r="E212" s="25">
        <f t="shared" si="28"/>
        <v>382954</v>
      </c>
      <c r="F212" s="59">
        <f t="shared" si="28"/>
        <v>-35330.02038798912</v>
      </c>
      <c r="G212" s="26">
        <f t="shared" si="29"/>
        <v>5479075.1232520621</v>
      </c>
      <c r="H212" s="27"/>
      <c r="I212" s="28">
        <f t="shared" si="27"/>
        <v>0</v>
      </c>
      <c r="J212" s="25">
        <f t="shared" si="30"/>
        <v>-165716.47410401603</v>
      </c>
      <c r="K212" s="25">
        <f t="shared" si="31"/>
        <v>34460.107195152174</v>
      </c>
      <c r="L212" s="26">
        <f t="shared" si="32"/>
        <v>-131256.36690886386</v>
      </c>
      <c r="M212" s="29">
        <f t="shared" si="33"/>
        <v>5347818.756343198</v>
      </c>
    </row>
    <row r="213" spans="1:13" ht="15">
      <c r="A213" s="23">
        <v>47</v>
      </c>
      <c r="B213" s="23">
        <v>1835</v>
      </c>
      <c r="C213" s="32" t="s">
        <v>30</v>
      </c>
      <c r="D213" s="25">
        <f t="shared" si="26"/>
        <v>1012723.4038648634</v>
      </c>
      <c r="E213" s="25">
        <f t="shared" si="28"/>
        <v>47032</v>
      </c>
      <c r="F213" s="59">
        <f t="shared" si="28"/>
        <v>-6645.4699500000279</v>
      </c>
      <c r="G213" s="26">
        <f t="shared" si="29"/>
        <v>1053109.9339148633</v>
      </c>
      <c r="H213" s="27"/>
      <c r="I213" s="28">
        <f t="shared" si="27"/>
        <v>0</v>
      </c>
      <c r="J213" s="25">
        <f t="shared" si="30"/>
        <v>-28327.9149689306</v>
      </c>
      <c r="K213" s="25">
        <f t="shared" si="31"/>
        <v>6421.8240622857484</v>
      </c>
      <c r="L213" s="26">
        <f t="shared" si="32"/>
        <v>-21906.090906644851</v>
      </c>
      <c r="M213" s="29">
        <f t="shared" si="33"/>
        <v>1031203.8430082184</v>
      </c>
    </row>
    <row r="214" spans="1:13" ht="15">
      <c r="A214" s="23">
        <v>47</v>
      </c>
      <c r="B214" s="23">
        <v>1835</v>
      </c>
      <c r="C214" s="32" t="s">
        <v>30</v>
      </c>
      <c r="D214" s="25">
        <f t="shared" si="26"/>
        <v>374621.67158788943</v>
      </c>
      <c r="E214" s="25">
        <f t="shared" si="28"/>
        <v>0</v>
      </c>
      <c r="F214" s="59">
        <f t="shared" si="28"/>
        <v>0</v>
      </c>
      <c r="G214" s="26">
        <f t="shared" si="29"/>
        <v>374621.67158788943</v>
      </c>
      <c r="H214" s="27"/>
      <c r="I214" s="28">
        <f t="shared" si="27"/>
        <v>0</v>
      </c>
      <c r="J214" s="25">
        <f t="shared" si="30"/>
        <v>-9910.602606055254</v>
      </c>
      <c r="K214" s="25">
        <f t="shared" si="31"/>
        <v>0</v>
      </c>
      <c r="L214" s="26">
        <f t="shared" si="32"/>
        <v>-9910.602606055254</v>
      </c>
      <c r="M214" s="29">
        <f t="shared" si="33"/>
        <v>364711.06898183416</v>
      </c>
    </row>
    <row r="215" spans="1:13" ht="15">
      <c r="A215" s="23">
        <v>47</v>
      </c>
      <c r="B215" s="23">
        <v>1835</v>
      </c>
      <c r="C215" s="32" t="s">
        <v>30</v>
      </c>
      <c r="D215" s="25">
        <f t="shared" si="26"/>
        <v>4561797.9616267243</v>
      </c>
      <c r="E215" s="25">
        <f t="shared" si="28"/>
        <v>222184</v>
      </c>
      <c r="F215" s="59">
        <f t="shared" si="28"/>
        <v>-99972.113252500072</v>
      </c>
      <c r="G215" s="26">
        <f t="shared" si="29"/>
        <v>4684009.8483742243</v>
      </c>
      <c r="H215" s="27"/>
      <c r="I215" s="28">
        <f t="shared" si="27"/>
        <v>0</v>
      </c>
      <c r="J215" s="25">
        <f t="shared" si="30"/>
        <v>-89108.163919757135</v>
      </c>
      <c r="K215" s="25">
        <f t="shared" si="31"/>
        <v>98802.036221638642</v>
      </c>
      <c r="L215" s="26">
        <f t="shared" si="32"/>
        <v>9693.8723018815072</v>
      </c>
      <c r="M215" s="29">
        <f t="shared" si="33"/>
        <v>4693703.7206761055</v>
      </c>
    </row>
    <row r="216" spans="1:13" ht="15">
      <c r="A216" s="23">
        <v>47</v>
      </c>
      <c r="B216" s="23">
        <v>1835</v>
      </c>
      <c r="C216" s="32" t="s">
        <v>30</v>
      </c>
      <c r="D216" s="25">
        <f t="shared" si="26"/>
        <v>172958.62413271572</v>
      </c>
      <c r="E216" s="25">
        <f t="shared" ref="E216:F231" si="34">E130</f>
        <v>0</v>
      </c>
      <c r="F216" s="59">
        <f t="shared" si="34"/>
        <v>0</v>
      </c>
      <c r="G216" s="26">
        <f t="shared" si="29"/>
        <v>172958.62413271572</v>
      </c>
      <c r="H216" s="27"/>
      <c r="I216" s="28">
        <f t="shared" si="27"/>
        <v>0</v>
      </c>
      <c r="J216" s="25">
        <f t="shared" si="30"/>
        <v>-5057.7724974421399</v>
      </c>
      <c r="K216" s="25">
        <f t="shared" ref="K216:K231" si="35">K130</f>
        <v>0</v>
      </c>
      <c r="L216" s="26">
        <f t="shared" si="32"/>
        <v>-5057.7724974421399</v>
      </c>
      <c r="M216" s="29">
        <f t="shared" si="33"/>
        <v>167900.85163527358</v>
      </c>
    </row>
    <row r="217" spans="1:13" ht="15">
      <c r="A217" s="23">
        <v>47</v>
      </c>
      <c r="B217" s="23">
        <v>1835</v>
      </c>
      <c r="C217" s="32" t="s">
        <v>30</v>
      </c>
      <c r="D217" s="25">
        <f t="shared" si="26"/>
        <v>36276.524307692307</v>
      </c>
      <c r="E217" s="25">
        <f t="shared" si="34"/>
        <v>0</v>
      </c>
      <c r="F217" s="59">
        <f t="shared" si="34"/>
        <v>0</v>
      </c>
      <c r="G217" s="26">
        <f t="shared" si="29"/>
        <v>36276.524307692307</v>
      </c>
      <c r="H217" s="27"/>
      <c r="I217" s="28">
        <f t="shared" si="27"/>
        <v>0</v>
      </c>
      <c r="J217" s="25">
        <f t="shared" si="30"/>
        <v>-1511.5218461538461</v>
      </c>
      <c r="K217" s="25">
        <f t="shared" si="35"/>
        <v>0</v>
      </c>
      <c r="L217" s="26">
        <f t="shared" si="32"/>
        <v>-1511.5218461538461</v>
      </c>
      <c r="M217" s="29">
        <f t="shared" si="33"/>
        <v>34765.002461538461</v>
      </c>
    </row>
    <row r="218" spans="1:13" ht="15">
      <c r="A218" s="23">
        <v>47</v>
      </c>
      <c r="B218" s="23">
        <v>1840</v>
      </c>
      <c r="C218" s="32" t="s">
        <v>31</v>
      </c>
      <c r="D218" s="25">
        <f t="shared" si="26"/>
        <v>2898373.2606219603</v>
      </c>
      <c r="E218" s="25">
        <f t="shared" si="34"/>
        <v>188546</v>
      </c>
      <c r="F218" s="59">
        <f t="shared" si="34"/>
        <v>0</v>
      </c>
      <c r="G218" s="26">
        <f t="shared" si="29"/>
        <v>3086919.2606219603</v>
      </c>
      <c r="H218" s="27"/>
      <c r="I218" s="28">
        <f t="shared" si="27"/>
        <v>0</v>
      </c>
      <c r="J218" s="25">
        <f t="shared" si="30"/>
        <v>-77284.213436544815</v>
      </c>
      <c r="K218" s="25">
        <f t="shared" si="35"/>
        <v>0</v>
      </c>
      <c r="L218" s="26">
        <f t="shared" si="32"/>
        <v>-77284.213436544815</v>
      </c>
      <c r="M218" s="29">
        <f t="shared" si="33"/>
        <v>3009635.0471854154</v>
      </c>
    </row>
    <row r="219" spans="1:13" ht="15">
      <c r="A219" s="23">
        <v>47</v>
      </c>
      <c r="B219" s="23">
        <v>1840</v>
      </c>
      <c r="C219" s="32" t="s">
        <v>31</v>
      </c>
      <c r="D219" s="25">
        <f t="shared" si="26"/>
        <v>950676.27773862774</v>
      </c>
      <c r="E219" s="25">
        <f t="shared" si="34"/>
        <v>54194</v>
      </c>
      <c r="F219" s="59">
        <f t="shared" si="34"/>
        <v>-17347.536550000004</v>
      </c>
      <c r="G219" s="26">
        <f t="shared" si="29"/>
        <v>987522.74118862778</v>
      </c>
      <c r="H219" s="27"/>
      <c r="I219" s="28">
        <f t="shared" si="27"/>
        <v>0</v>
      </c>
      <c r="J219" s="25">
        <f t="shared" si="30"/>
        <v>-21404.874787594061</v>
      </c>
      <c r="K219" s="25">
        <f t="shared" si="35"/>
        <v>17347.536550000001</v>
      </c>
      <c r="L219" s="26">
        <f t="shared" si="32"/>
        <v>-4057.33823759406</v>
      </c>
      <c r="M219" s="29">
        <f t="shared" si="33"/>
        <v>983465.40295103367</v>
      </c>
    </row>
    <row r="220" spans="1:13" ht="15">
      <c r="A220" s="23">
        <v>47</v>
      </c>
      <c r="B220" s="23">
        <v>1845</v>
      </c>
      <c r="C220" s="32" t="s">
        <v>32</v>
      </c>
      <c r="D220" s="25">
        <f t="shared" si="26"/>
        <v>119251.07429689495</v>
      </c>
      <c r="E220" s="25">
        <f t="shared" si="34"/>
        <v>0</v>
      </c>
      <c r="F220" s="59">
        <f t="shared" si="34"/>
        <v>0</v>
      </c>
      <c r="G220" s="26">
        <f t="shared" si="29"/>
        <v>119251.07429689495</v>
      </c>
      <c r="H220" s="27"/>
      <c r="I220" s="28">
        <f t="shared" si="27"/>
        <v>0</v>
      </c>
      <c r="J220" s="25">
        <f t="shared" si="30"/>
        <v>-7334.6588515522908</v>
      </c>
      <c r="K220" s="25">
        <f t="shared" si="35"/>
        <v>3.4378899727016687E-10</v>
      </c>
      <c r="L220" s="26">
        <f t="shared" si="32"/>
        <v>-7334.658851551947</v>
      </c>
      <c r="M220" s="29">
        <f t="shared" si="33"/>
        <v>111916.41544534301</v>
      </c>
    </row>
    <row r="221" spans="1:13" ht="15">
      <c r="A221" s="23">
        <v>47</v>
      </c>
      <c r="B221" s="23">
        <v>1845</v>
      </c>
      <c r="C221" s="32" t="s">
        <v>32</v>
      </c>
      <c r="D221" s="25">
        <f t="shared" si="26"/>
        <v>5083214.8880635975</v>
      </c>
      <c r="E221" s="25">
        <f t="shared" si="34"/>
        <v>165000</v>
      </c>
      <c r="F221" s="59">
        <f t="shared" si="34"/>
        <v>0</v>
      </c>
      <c r="G221" s="26">
        <f t="shared" si="29"/>
        <v>5248214.8880635975</v>
      </c>
      <c r="H221" s="27"/>
      <c r="I221" s="28">
        <f t="shared" si="27"/>
        <v>0</v>
      </c>
      <c r="J221" s="25">
        <f t="shared" si="30"/>
        <v>-172951.62927312913</v>
      </c>
      <c r="K221" s="25">
        <f t="shared" si="35"/>
        <v>-2.9103830456733704E-11</v>
      </c>
      <c r="L221" s="26">
        <f t="shared" si="32"/>
        <v>-172951.62927312916</v>
      </c>
      <c r="M221" s="29">
        <f t="shared" si="33"/>
        <v>5075263.2587904688</v>
      </c>
    </row>
    <row r="222" spans="1:13" ht="15">
      <c r="A222" s="23">
        <v>47</v>
      </c>
      <c r="B222" s="23">
        <v>1845</v>
      </c>
      <c r="C222" s="32" t="s">
        <v>32</v>
      </c>
      <c r="D222" s="25">
        <f t="shared" si="26"/>
        <v>716730.23719448713</v>
      </c>
      <c r="E222" s="25">
        <f t="shared" si="34"/>
        <v>110000</v>
      </c>
      <c r="F222" s="59">
        <f t="shared" si="34"/>
        <v>-17868.328125</v>
      </c>
      <c r="G222" s="26">
        <f t="shared" si="29"/>
        <v>808861.90906948713</v>
      </c>
      <c r="H222" s="27"/>
      <c r="I222" s="28">
        <f t="shared" si="27"/>
        <v>0</v>
      </c>
      <c r="J222" s="25">
        <f t="shared" si="30"/>
        <v>-34110.69706359072</v>
      </c>
      <c r="K222" s="25">
        <f t="shared" si="35"/>
        <v>17868.328125000015</v>
      </c>
      <c r="L222" s="26">
        <f t="shared" si="32"/>
        <v>-16242.368938590706</v>
      </c>
      <c r="M222" s="29">
        <f t="shared" si="33"/>
        <v>792619.54013089638</v>
      </c>
    </row>
    <row r="223" spans="1:13" ht="15">
      <c r="A223" s="23">
        <v>47</v>
      </c>
      <c r="B223" s="23">
        <v>1850</v>
      </c>
      <c r="C223" s="32" t="s">
        <v>74</v>
      </c>
      <c r="D223" s="25">
        <f t="shared" si="26"/>
        <v>2294672.5803196873</v>
      </c>
      <c r="E223" s="25">
        <f t="shared" si="34"/>
        <v>142403</v>
      </c>
      <c r="F223" s="59">
        <f t="shared" si="34"/>
        <v>-92591.810000000056</v>
      </c>
      <c r="G223" s="26">
        <f t="shared" si="29"/>
        <v>2344483.7703196872</v>
      </c>
      <c r="H223" s="27"/>
      <c r="I223" s="28">
        <f t="shared" si="27"/>
        <v>0</v>
      </c>
      <c r="J223" s="25">
        <f t="shared" si="30"/>
        <v>-78820.297110704123</v>
      </c>
      <c r="K223" s="25">
        <f t="shared" si="35"/>
        <v>89582.576174999835</v>
      </c>
      <c r="L223" s="26">
        <f t="shared" si="32"/>
        <v>10762.279064295712</v>
      </c>
      <c r="M223" s="29">
        <f t="shared" si="33"/>
        <v>2355246.049383983</v>
      </c>
    </row>
    <row r="224" spans="1:13" ht="15">
      <c r="A224" s="23">
        <v>47</v>
      </c>
      <c r="B224" s="23">
        <v>1850</v>
      </c>
      <c r="C224" s="32" t="s">
        <v>33</v>
      </c>
      <c r="D224" s="25">
        <f t="shared" si="26"/>
        <v>3175417.8971417667</v>
      </c>
      <c r="E224" s="25">
        <f t="shared" si="34"/>
        <v>142403</v>
      </c>
      <c r="F224" s="59">
        <f t="shared" si="34"/>
        <v>-13461.76999999996</v>
      </c>
      <c r="G224" s="26">
        <f t="shared" si="29"/>
        <v>3304359.1271417667</v>
      </c>
      <c r="H224" s="27"/>
      <c r="I224" s="28">
        <f t="shared" si="27"/>
        <v>0</v>
      </c>
      <c r="J224" s="25">
        <f t="shared" si="30"/>
        <v>-110807.10300635776</v>
      </c>
      <c r="K224" s="25">
        <f t="shared" si="35"/>
        <v>13018.661912499956</v>
      </c>
      <c r="L224" s="26">
        <f t="shared" si="32"/>
        <v>-97788.441093857808</v>
      </c>
      <c r="M224" s="29">
        <f t="shared" si="33"/>
        <v>3206570.6860479089</v>
      </c>
    </row>
    <row r="225" spans="1:13" ht="15">
      <c r="A225" s="23">
        <v>47</v>
      </c>
      <c r="B225" s="23">
        <v>1850</v>
      </c>
      <c r="C225" s="32" t="s">
        <v>33</v>
      </c>
      <c r="D225" s="25">
        <f t="shared" si="26"/>
        <v>0</v>
      </c>
      <c r="E225" s="25">
        <f t="shared" si="34"/>
        <v>0</v>
      </c>
      <c r="F225" s="59">
        <f t="shared" si="34"/>
        <v>0</v>
      </c>
      <c r="G225" s="26">
        <f t="shared" si="29"/>
        <v>0</v>
      </c>
      <c r="H225" s="27"/>
      <c r="I225" s="28">
        <f t="shared" si="27"/>
        <v>0</v>
      </c>
      <c r="J225" s="25">
        <f t="shared" si="30"/>
        <v>0</v>
      </c>
      <c r="K225" s="25">
        <f t="shared" si="35"/>
        <v>0</v>
      </c>
      <c r="L225" s="26">
        <f t="shared" si="32"/>
        <v>0</v>
      </c>
      <c r="M225" s="29">
        <f t="shared" si="33"/>
        <v>0</v>
      </c>
    </row>
    <row r="226" spans="1:13" ht="15">
      <c r="A226" s="23">
        <v>47</v>
      </c>
      <c r="B226" s="23">
        <v>1855</v>
      </c>
      <c r="C226" s="32" t="s">
        <v>75</v>
      </c>
      <c r="D226" s="25">
        <f t="shared" si="26"/>
        <v>1816353.9197225121</v>
      </c>
      <c r="E226" s="25">
        <f t="shared" si="34"/>
        <v>145620</v>
      </c>
      <c r="F226" s="59">
        <f t="shared" si="34"/>
        <v>0</v>
      </c>
      <c r="G226" s="26">
        <f t="shared" si="29"/>
        <v>1961973.9197225121</v>
      </c>
      <c r="H226" s="27"/>
      <c r="I226" s="28">
        <f t="shared" si="27"/>
        <v>0</v>
      </c>
      <c r="J226" s="25">
        <f t="shared" si="30"/>
        <v>-66876.948597444018</v>
      </c>
      <c r="K226" s="25">
        <f t="shared" si="35"/>
        <v>0</v>
      </c>
      <c r="L226" s="26">
        <f t="shared" si="32"/>
        <v>-66876.948597444018</v>
      </c>
      <c r="M226" s="29">
        <f t="shared" si="33"/>
        <v>1895096.9711250681</v>
      </c>
    </row>
    <row r="227" spans="1:13" ht="15">
      <c r="A227" s="23">
        <v>47</v>
      </c>
      <c r="B227" s="23">
        <v>1855</v>
      </c>
      <c r="C227" s="32" t="s">
        <v>75</v>
      </c>
      <c r="D227" s="25">
        <f t="shared" si="26"/>
        <v>250196.32134310389</v>
      </c>
      <c r="E227" s="25">
        <f t="shared" si="34"/>
        <v>45334</v>
      </c>
      <c r="F227" s="59">
        <f t="shared" si="34"/>
        <v>0</v>
      </c>
      <c r="G227" s="26">
        <f t="shared" si="29"/>
        <v>295530.32134310389</v>
      </c>
      <c r="H227" s="27"/>
      <c r="I227" s="28">
        <f t="shared" si="27"/>
        <v>0</v>
      </c>
      <c r="J227" s="25">
        <f t="shared" si="30"/>
        <v>-5420.1650689147345</v>
      </c>
      <c r="K227" s="25">
        <f t="shared" si="35"/>
        <v>0</v>
      </c>
      <c r="L227" s="26">
        <f t="shared" si="32"/>
        <v>-5420.1650689147345</v>
      </c>
      <c r="M227" s="29">
        <f t="shared" si="33"/>
        <v>290110.15627418918</v>
      </c>
    </row>
    <row r="228" spans="1:13" ht="15">
      <c r="A228" s="23">
        <v>47</v>
      </c>
      <c r="B228" s="23">
        <v>1860</v>
      </c>
      <c r="C228" s="32" t="s">
        <v>35</v>
      </c>
      <c r="D228" s="25">
        <f t="shared" si="26"/>
        <v>399139.09835163224</v>
      </c>
      <c r="E228" s="25">
        <f t="shared" si="34"/>
        <v>113750</v>
      </c>
      <c r="F228" s="59">
        <f t="shared" si="34"/>
        <v>-1784.7552412073128</v>
      </c>
      <c r="G228" s="26">
        <f t="shared" si="29"/>
        <v>511104.34311042493</v>
      </c>
      <c r="H228" s="27"/>
      <c r="I228" s="28">
        <f t="shared" si="27"/>
        <v>0</v>
      </c>
      <c r="J228" s="25">
        <f t="shared" si="30"/>
        <v>-37627.40047547673</v>
      </c>
      <c r="K228" s="25">
        <f t="shared" si="35"/>
        <v>545.43503886619146</v>
      </c>
      <c r="L228" s="26">
        <f t="shared" si="32"/>
        <v>-37081.965436610539</v>
      </c>
      <c r="M228" s="29">
        <f t="shared" si="33"/>
        <v>474022.37767381442</v>
      </c>
    </row>
    <row r="229" spans="1:13" ht="15">
      <c r="A229" s="23">
        <v>47</v>
      </c>
      <c r="B229" s="23">
        <v>1860</v>
      </c>
      <c r="C229" s="32" t="s">
        <v>35</v>
      </c>
      <c r="D229" s="25">
        <f t="shared" si="26"/>
        <v>219034.09518098991</v>
      </c>
      <c r="E229" s="25">
        <f t="shared" si="34"/>
        <v>8750</v>
      </c>
      <c r="F229" s="59">
        <f t="shared" si="34"/>
        <v>0</v>
      </c>
      <c r="G229" s="26">
        <f t="shared" si="29"/>
        <v>227784.09518098991</v>
      </c>
      <c r="H229" s="27"/>
      <c r="I229" s="28">
        <f t="shared" si="27"/>
        <v>0</v>
      </c>
      <c r="J229" s="25">
        <f t="shared" si="30"/>
        <v>-6917.3311219251291</v>
      </c>
      <c r="K229" s="25">
        <f t="shared" si="35"/>
        <v>0</v>
      </c>
      <c r="L229" s="26">
        <f t="shared" si="32"/>
        <v>-6917.3311219251291</v>
      </c>
      <c r="M229" s="29">
        <f t="shared" si="33"/>
        <v>220866.76405906479</v>
      </c>
    </row>
    <row r="230" spans="1:13" ht="15">
      <c r="A230" s="23">
        <v>47</v>
      </c>
      <c r="B230" s="23">
        <v>1860</v>
      </c>
      <c r="C230" s="32" t="s">
        <v>35</v>
      </c>
      <c r="D230" s="25">
        <f t="shared" si="26"/>
        <v>214493.94064286005</v>
      </c>
      <c r="E230" s="25">
        <f t="shared" si="34"/>
        <v>0</v>
      </c>
      <c r="F230" s="59">
        <f t="shared" si="34"/>
        <v>0</v>
      </c>
      <c r="G230" s="26">
        <f t="shared" si="29"/>
        <v>214493.94064286005</v>
      </c>
      <c r="H230" s="27"/>
      <c r="I230" s="28">
        <f t="shared" si="27"/>
        <v>0</v>
      </c>
      <c r="J230" s="25">
        <f t="shared" si="30"/>
        <v>-23488.03694156995</v>
      </c>
      <c r="K230" s="25">
        <f t="shared" si="35"/>
        <v>0</v>
      </c>
      <c r="L230" s="26">
        <f t="shared" si="32"/>
        <v>-23488.03694156995</v>
      </c>
      <c r="M230" s="29">
        <f t="shared" si="33"/>
        <v>191005.90370129011</v>
      </c>
    </row>
    <row r="231" spans="1:13" ht="15">
      <c r="A231" s="23">
        <v>47</v>
      </c>
      <c r="B231" s="23">
        <v>1860</v>
      </c>
      <c r="C231" s="32" t="s">
        <v>35</v>
      </c>
      <c r="D231" s="25">
        <f t="shared" ref="D231:D257" si="36">D145+I145</f>
        <v>128746.79353432904</v>
      </c>
      <c r="E231" s="25">
        <f t="shared" si="34"/>
        <v>0</v>
      </c>
      <c r="F231" s="59">
        <f t="shared" si="34"/>
        <v>0</v>
      </c>
      <c r="G231" s="26">
        <f t="shared" si="29"/>
        <v>128746.79353432904</v>
      </c>
      <c r="H231" s="27"/>
      <c r="I231" s="28">
        <f t="shared" ref="I231:I254" si="37">I145-I145</f>
        <v>0</v>
      </c>
      <c r="J231" s="25">
        <f t="shared" si="30"/>
        <v>-12540.383392835502</v>
      </c>
      <c r="K231" s="25">
        <f t="shared" si="35"/>
        <v>0</v>
      </c>
      <c r="L231" s="26">
        <f t="shared" si="32"/>
        <v>-12540.383392835502</v>
      </c>
      <c r="M231" s="29">
        <f t="shared" si="33"/>
        <v>116206.41014149354</v>
      </c>
    </row>
    <row r="232" spans="1:13" ht="15">
      <c r="A232" s="23">
        <v>47</v>
      </c>
      <c r="B232" s="23">
        <v>1860</v>
      </c>
      <c r="C232" s="32" t="s">
        <v>35</v>
      </c>
      <c r="D232" s="25">
        <f t="shared" si="36"/>
        <v>2328886.9631960839</v>
      </c>
      <c r="E232" s="25">
        <f t="shared" ref="E232:F247" si="38">E146</f>
        <v>52500</v>
      </c>
      <c r="F232" s="59">
        <f t="shared" si="38"/>
        <v>0</v>
      </c>
      <c r="G232" s="26">
        <f t="shared" si="29"/>
        <v>2381386.9631960839</v>
      </c>
      <c r="H232" s="27"/>
      <c r="I232" s="28">
        <f t="shared" si="37"/>
        <v>0</v>
      </c>
      <c r="J232" s="25">
        <f t="shared" si="30"/>
        <v>-414604.39205240807</v>
      </c>
      <c r="K232" s="25">
        <f t="shared" ref="K232:K242" si="39">K146</f>
        <v>0</v>
      </c>
      <c r="L232" s="26">
        <f t="shared" si="32"/>
        <v>-414604.39205240807</v>
      </c>
      <c r="M232" s="29">
        <f t="shared" si="33"/>
        <v>1966782.5711436758</v>
      </c>
    </row>
    <row r="233" spans="1:13" ht="15">
      <c r="A233" s="30"/>
      <c r="B233" s="30">
        <v>1890</v>
      </c>
      <c r="C233" s="31" t="s">
        <v>36</v>
      </c>
      <c r="D233" s="25">
        <f t="shared" si="36"/>
        <v>468946.32000000007</v>
      </c>
      <c r="E233" s="25">
        <f t="shared" si="38"/>
        <v>0</v>
      </c>
      <c r="F233" s="59">
        <f t="shared" si="38"/>
        <v>0</v>
      </c>
      <c r="G233" s="26">
        <f t="shared" si="29"/>
        <v>468946.32000000007</v>
      </c>
      <c r="H233" s="27"/>
      <c r="I233" s="28">
        <f t="shared" si="37"/>
        <v>0</v>
      </c>
      <c r="J233" s="25">
        <f t="shared" si="30"/>
        <v>0</v>
      </c>
      <c r="K233" s="25">
        <f t="shared" si="39"/>
        <v>0</v>
      </c>
      <c r="L233" s="26">
        <f t="shared" si="32"/>
        <v>0</v>
      </c>
      <c r="M233" s="29">
        <f t="shared" si="33"/>
        <v>468946.32000000007</v>
      </c>
    </row>
    <row r="234" spans="1:13" ht="15">
      <c r="A234" s="30"/>
      <c r="B234" s="30">
        <v>1905</v>
      </c>
      <c r="C234" s="31" t="s">
        <v>23</v>
      </c>
      <c r="D234" s="25">
        <f t="shared" si="36"/>
        <v>0</v>
      </c>
      <c r="E234" s="25">
        <f t="shared" si="38"/>
        <v>0</v>
      </c>
      <c r="F234" s="59">
        <f t="shared" si="38"/>
        <v>0</v>
      </c>
      <c r="G234" s="26">
        <f t="shared" si="29"/>
        <v>0</v>
      </c>
      <c r="H234" s="27"/>
      <c r="I234" s="28">
        <f t="shared" si="37"/>
        <v>0</v>
      </c>
      <c r="J234" s="25">
        <f t="shared" si="30"/>
        <v>0</v>
      </c>
      <c r="K234" s="25">
        <f t="shared" si="39"/>
        <v>0</v>
      </c>
      <c r="L234" s="26">
        <f t="shared" si="32"/>
        <v>0</v>
      </c>
      <c r="M234" s="29">
        <f t="shared" si="33"/>
        <v>0</v>
      </c>
    </row>
    <row r="235" spans="1:13" ht="15">
      <c r="A235" s="23">
        <v>47</v>
      </c>
      <c r="B235" s="23">
        <v>1908</v>
      </c>
      <c r="C235" s="32" t="s">
        <v>37</v>
      </c>
      <c r="D235" s="25">
        <f t="shared" si="36"/>
        <v>73759.595222222226</v>
      </c>
      <c r="E235" s="25">
        <f t="shared" si="38"/>
        <v>0</v>
      </c>
      <c r="F235" s="59">
        <f t="shared" si="38"/>
        <v>0</v>
      </c>
      <c r="G235" s="26">
        <f t="shared" si="29"/>
        <v>73759.595222222226</v>
      </c>
      <c r="H235" s="27"/>
      <c r="I235" s="28">
        <f t="shared" si="37"/>
        <v>0</v>
      </c>
      <c r="J235" s="25">
        <f t="shared" si="30"/>
        <v>-14030.836555555556</v>
      </c>
      <c r="K235" s="25">
        <f t="shared" si="39"/>
        <v>0</v>
      </c>
      <c r="L235" s="26">
        <f t="shared" si="32"/>
        <v>-14030.836555555556</v>
      </c>
      <c r="M235" s="29">
        <f t="shared" si="33"/>
        <v>59728.758666666668</v>
      </c>
    </row>
    <row r="236" spans="1:13" ht="15">
      <c r="A236" s="23">
        <v>47</v>
      </c>
      <c r="B236" s="23">
        <v>1908</v>
      </c>
      <c r="C236" s="32" t="s">
        <v>37</v>
      </c>
      <c r="D236" s="25">
        <f t="shared" si="36"/>
        <v>379430.45923809509</v>
      </c>
      <c r="E236" s="25">
        <f t="shared" si="38"/>
        <v>90000</v>
      </c>
      <c r="F236" s="59">
        <f t="shared" si="38"/>
        <v>0</v>
      </c>
      <c r="G236" s="26">
        <f t="shared" si="29"/>
        <v>469430.45923809509</v>
      </c>
      <c r="H236" s="27"/>
      <c r="I236" s="28">
        <f t="shared" si="37"/>
        <v>0</v>
      </c>
      <c r="J236" s="25">
        <f t="shared" si="30"/>
        <v>-20977.066047619053</v>
      </c>
      <c r="K236" s="25">
        <f t="shared" si="39"/>
        <v>3.637978807091713E-12</v>
      </c>
      <c r="L236" s="26">
        <f t="shared" si="32"/>
        <v>-20977.06604761905</v>
      </c>
      <c r="M236" s="29">
        <f t="shared" si="33"/>
        <v>448453.39319047605</v>
      </c>
    </row>
    <row r="237" spans="1:13" ht="15">
      <c r="A237" s="23">
        <v>13</v>
      </c>
      <c r="B237" s="23">
        <v>1910</v>
      </c>
      <c r="C237" s="32" t="s">
        <v>25</v>
      </c>
      <c r="D237" s="25">
        <f t="shared" si="36"/>
        <v>0</v>
      </c>
      <c r="E237" s="25">
        <f t="shared" si="38"/>
        <v>0</v>
      </c>
      <c r="F237" s="59">
        <f t="shared" si="38"/>
        <v>0</v>
      </c>
      <c r="G237" s="26">
        <f t="shared" si="29"/>
        <v>0</v>
      </c>
      <c r="H237" s="27"/>
      <c r="I237" s="28">
        <f t="shared" si="37"/>
        <v>0</v>
      </c>
      <c r="J237" s="25">
        <f t="shared" si="30"/>
        <v>0</v>
      </c>
      <c r="K237" s="25">
        <f t="shared" si="39"/>
        <v>0</v>
      </c>
      <c r="L237" s="26">
        <f t="shared" si="32"/>
        <v>0</v>
      </c>
      <c r="M237" s="29">
        <f t="shared" si="33"/>
        <v>0</v>
      </c>
    </row>
    <row r="238" spans="1:13" ht="15">
      <c r="A238" s="23">
        <v>8</v>
      </c>
      <c r="B238" s="23">
        <v>1915</v>
      </c>
      <c r="C238" s="32" t="s">
        <v>38</v>
      </c>
      <c r="D238" s="25">
        <f t="shared" si="36"/>
        <v>28354.77999999997</v>
      </c>
      <c r="E238" s="25">
        <f t="shared" si="38"/>
        <v>0</v>
      </c>
      <c r="F238" s="59">
        <f t="shared" si="38"/>
        <v>0</v>
      </c>
      <c r="G238" s="26">
        <f t="shared" si="29"/>
        <v>28354.77999999997</v>
      </c>
      <c r="H238" s="27"/>
      <c r="I238" s="28">
        <f t="shared" si="37"/>
        <v>0</v>
      </c>
      <c r="J238" s="25">
        <f t="shared" si="30"/>
        <v>-5513.4899999999989</v>
      </c>
      <c r="K238" s="25">
        <f t="shared" si="39"/>
        <v>-9.0949470177292824E-13</v>
      </c>
      <c r="L238" s="26">
        <f t="shared" si="32"/>
        <v>-5513.49</v>
      </c>
      <c r="M238" s="29">
        <f t="shared" si="33"/>
        <v>22841.289999999972</v>
      </c>
    </row>
    <row r="239" spans="1:13" ht="15">
      <c r="A239" s="23">
        <v>8</v>
      </c>
      <c r="B239" s="23">
        <v>1915</v>
      </c>
      <c r="C239" s="32" t="s">
        <v>39</v>
      </c>
      <c r="D239" s="25">
        <f t="shared" si="36"/>
        <v>0</v>
      </c>
      <c r="E239" s="25">
        <f t="shared" si="38"/>
        <v>0</v>
      </c>
      <c r="F239" s="59">
        <f t="shared" si="38"/>
        <v>0</v>
      </c>
      <c r="G239" s="26">
        <f t="shared" si="29"/>
        <v>0</v>
      </c>
      <c r="H239" s="27"/>
      <c r="I239" s="28">
        <f t="shared" si="37"/>
        <v>0</v>
      </c>
      <c r="J239" s="25">
        <f t="shared" si="30"/>
        <v>0</v>
      </c>
      <c r="K239" s="25">
        <f t="shared" si="39"/>
        <v>0</v>
      </c>
      <c r="L239" s="26">
        <f t="shared" si="32"/>
        <v>0</v>
      </c>
      <c r="M239" s="29">
        <f t="shared" si="33"/>
        <v>0</v>
      </c>
    </row>
    <row r="240" spans="1:13" ht="15">
      <c r="A240" s="23">
        <v>10</v>
      </c>
      <c r="B240" s="23">
        <v>1920</v>
      </c>
      <c r="C240" s="32" t="s">
        <v>40</v>
      </c>
      <c r="D240" s="25">
        <f t="shared" si="36"/>
        <v>0</v>
      </c>
      <c r="E240" s="25">
        <f t="shared" si="38"/>
        <v>0</v>
      </c>
      <c r="F240" s="59">
        <f t="shared" si="38"/>
        <v>0</v>
      </c>
      <c r="G240" s="26">
        <f t="shared" si="29"/>
        <v>0</v>
      </c>
      <c r="H240" s="27"/>
      <c r="I240" s="28">
        <f t="shared" si="37"/>
        <v>0</v>
      </c>
      <c r="J240" s="25">
        <f t="shared" si="30"/>
        <v>0</v>
      </c>
      <c r="K240" s="25">
        <f t="shared" si="39"/>
        <v>0</v>
      </c>
      <c r="L240" s="26">
        <f t="shared" si="32"/>
        <v>0</v>
      </c>
      <c r="M240" s="29">
        <f t="shared" si="33"/>
        <v>0</v>
      </c>
    </row>
    <row r="241" spans="1:13" ht="25.5">
      <c r="A241" s="23">
        <v>45</v>
      </c>
      <c r="B241" s="33">
        <v>1920</v>
      </c>
      <c r="C241" s="24" t="s">
        <v>41</v>
      </c>
      <c r="D241" s="25">
        <f t="shared" si="36"/>
        <v>0</v>
      </c>
      <c r="E241" s="25">
        <f t="shared" si="38"/>
        <v>0</v>
      </c>
      <c r="F241" s="59">
        <f t="shared" si="38"/>
        <v>0</v>
      </c>
      <c r="G241" s="26">
        <f t="shared" si="29"/>
        <v>0</v>
      </c>
      <c r="H241" s="27"/>
      <c r="I241" s="28">
        <f t="shared" si="37"/>
        <v>0</v>
      </c>
      <c r="J241" s="25">
        <f t="shared" si="30"/>
        <v>0</v>
      </c>
      <c r="K241" s="25">
        <f t="shared" si="39"/>
        <v>0</v>
      </c>
      <c r="L241" s="26">
        <f t="shared" si="32"/>
        <v>0</v>
      </c>
      <c r="M241" s="29">
        <f t="shared" si="33"/>
        <v>0</v>
      </c>
    </row>
    <row r="242" spans="1:13" ht="25.5">
      <c r="A242" s="23">
        <v>45.1</v>
      </c>
      <c r="B242" s="33">
        <v>1920</v>
      </c>
      <c r="C242" s="24" t="s">
        <v>42</v>
      </c>
      <c r="D242" s="25">
        <f t="shared" si="36"/>
        <v>231677.77285714296</v>
      </c>
      <c r="E242" s="25">
        <f t="shared" si="38"/>
        <v>30000</v>
      </c>
      <c r="F242" s="59">
        <f t="shared" si="38"/>
        <v>-36860.5900000002</v>
      </c>
      <c r="G242" s="26">
        <f t="shared" si="29"/>
        <v>224817.18285714276</v>
      </c>
      <c r="H242" s="27"/>
      <c r="I242" s="28">
        <f t="shared" si="37"/>
        <v>0</v>
      </c>
      <c r="J242" s="25">
        <f t="shared" si="30"/>
        <v>-81130.880428571414</v>
      </c>
      <c r="K242" s="25">
        <f t="shared" si="39"/>
        <v>36860.5900000002</v>
      </c>
      <c r="L242" s="26">
        <f t="shared" si="32"/>
        <v>-44270.290428571214</v>
      </c>
      <c r="M242" s="29">
        <f t="shared" si="33"/>
        <v>180546.89242857153</v>
      </c>
    </row>
    <row r="243" spans="1:13" ht="15">
      <c r="A243" s="23">
        <v>10</v>
      </c>
      <c r="B243" s="23">
        <v>1930</v>
      </c>
      <c r="C243" s="32" t="s">
        <v>43</v>
      </c>
      <c r="D243" s="25">
        <f t="shared" si="36"/>
        <v>751926.7077324558</v>
      </c>
      <c r="E243" s="25">
        <f t="shared" si="38"/>
        <v>105000</v>
      </c>
      <c r="F243" s="59">
        <f t="shared" si="38"/>
        <v>-24220.739999999991</v>
      </c>
      <c r="G243" s="26">
        <f t="shared" si="29"/>
        <v>832705.96773245581</v>
      </c>
      <c r="H243" s="27"/>
      <c r="I243" s="28">
        <f t="shared" si="37"/>
        <v>0</v>
      </c>
      <c r="J243" s="25">
        <f t="shared" si="30"/>
        <v>-110183.34263377193</v>
      </c>
      <c r="K243" s="25">
        <f t="shared" si="30"/>
        <v>24220.739999999991</v>
      </c>
      <c r="L243" s="26">
        <f t="shared" si="32"/>
        <v>-85962.602633771938</v>
      </c>
      <c r="M243" s="29">
        <f t="shared" si="33"/>
        <v>746743.36509868386</v>
      </c>
    </row>
    <row r="244" spans="1:13" ht="15">
      <c r="A244" s="23">
        <v>10</v>
      </c>
      <c r="B244" s="23">
        <v>1930</v>
      </c>
      <c r="C244" s="32" t="s">
        <v>43</v>
      </c>
      <c r="D244" s="25">
        <f t="shared" si="36"/>
        <v>95550.04319298247</v>
      </c>
      <c r="E244" s="25">
        <f t="shared" si="38"/>
        <v>30000</v>
      </c>
      <c r="F244" s="59">
        <f t="shared" si="38"/>
        <v>0</v>
      </c>
      <c r="G244" s="26">
        <f t="shared" si="29"/>
        <v>125550.04319298247</v>
      </c>
      <c r="H244" s="27"/>
      <c r="I244" s="28">
        <f t="shared" si="37"/>
        <v>0</v>
      </c>
      <c r="J244" s="25">
        <f t="shared" si="30"/>
        <v>-14029.555403508772</v>
      </c>
      <c r="K244" s="25">
        <f t="shared" si="30"/>
        <v>0</v>
      </c>
      <c r="L244" s="26">
        <f t="shared" si="32"/>
        <v>-14029.555403508772</v>
      </c>
      <c r="M244" s="29">
        <f t="shared" si="33"/>
        <v>111520.4877894737</v>
      </c>
    </row>
    <row r="245" spans="1:13" ht="15">
      <c r="A245" s="23">
        <v>8</v>
      </c>
      <c r="B245" s="23">
        <v>1935</v>
      </c>
      <c r="C245" s="32" t="s">
        <v>44</v>
      </c>
      <c r="D245" s="25">
        <f t="shared" si="36"/>
        <v>0</v>
      </c>
      <c r="E245" s="25">
        <f t="shared" si="38"/>
        <v>0</v>
      </c>
      <c r="F245" s="59">
        <f t="shared" si="38"/>
        <v>0</v>
      </c>
      <c r="G245" s="26">
        <f t="shared" si="29"/>
        <v>0</v>
      </c>
      <c r="H245" s="27"/>
      <c r="I245" s="28">
        <f t="shared" si="37"/>
        <v>0</v>
      </c>
      <c r="J245" s="25">
        <f t="shared" si="30"/>
        <v>0</v>
      </c>
      <c r="K245" s="25">
        <f t="shared" si="30"/>
        <v>0</v>
      </c>
      <c r="L245" s="26">
        <f t="shared" si="32"/>
        <v>0</v>
      </c>
      <c r="M245" s="29">
        <f t="shared" si="33"/>
        <v>0</v>
      </c>
    </row>
    <row r="246" spans="1:13" ht="15">
      <c r="A246" s="23">
        <v>8</v>
      </c>
      <c r="B246" s="23">
        <v>1940</v>
      </c>
      <c r="C246" s="32" t="s">
        <v>45</v>
      </c>
      <c r="D246" s="25">
        <f t="shared" si="36"/>
        <v>132546.08702941181</v>
      </c>
      <c r="E246" s="25">
        <f t="shared" si="38"/>
        <v>30000</v>
      </c>
      <c r="F246" s="59">
        <f t="shared" si="38"/>
        <v>0</v>
      </c>
      <c r="G246" s="26">
        <f t="shared" si="29"/>
        <v>162546.08702941181</v>
      </c>
      <c r="H246" s="27"/>
      <c r="I246" s="28">
        <f t="shared" si="37"/>
        <v>0</v>
      </c>
      <c r="J246" s="25">
        <f t="shared" si="30"/>
        <v>-28838.714235294115</v>
      </c>
      <c r="K246" s="25">
        <f t="shared" si="30"/>
        <v>0</v>
      </c>
      <c r="L246" s="26">
        <f t="shared" si="32"/>
        <v>-28838.714235294115</v>
      </c>
      <c r="M246" s="29">
        <f t="shared" si="33"/>
        <v>133707.37279411769</v>
      </c>
    </row>
    <row r="247" spans="1:13" ht="15">
      <c r="A247" s="23">
        <v>8</v>
      </c>
      <c r="B247" s="23">
        <v>1945</v>
      </c>
      <c r="C247" s="32" t="s">
        <v>46</v>
      </c>
      <c r="D247" s="25">
        <f t="shared" si="36"/>
        <v>6439.3100000000013</v>
      </c>
      <c r="E247" s="25">
        <f t="shared" si="38"/>
        <v>0</v>
      </c>
      <c r="F247" s="59">
        <f t="shared" si="38"/>
        <v>0</v>
      </c>
      <c r="G247" s="26">
        <f t="shared" si="29"/>
        <v>6439.3100000000013</v>
      </c>
      <c r="H247" s="27"/>
      <c r="I247" s="28">
        <f t="shared" si="37"/>
        <v>0</v>
      </c>
      <c r="J247" s="25">
        <f t="shared" si="30"/>
        <v>-3219.6550000000007</v>
      </c>
      <c r="K247" s="25">
        <f t="shared" si="30"/>
        <v>0</v>
      </c>
      <c r="L247" s="26">
        <f t="shared" si="32"/>
        <v>-3219.6550000000007</v>
      </c>
      <c r="M247" s="29">
        <f t="shared" si="33"/>
        <v>3219.6550000000007</v>
      </c>
    </row>
    <row r="248" spans="1:13" ht="15">
      <c r="A248" s="23">
        <v>8</v>
      </c>
      <c r="B248" s="23">
        <v>1950</v>
      </c>
      <c r="C248" s="32" t="s">
        <v>47</v>
      </c>
      <c r="D248" s="25">
        <f t="shared" si="36"/>
        <v>0</v>
      </c>
      <c r="E248" s="25">
        <f t="shared" ref="E248:E257" si="40">E162</f>
        <v>0</v>
      </c>
      <c r="F248" s="59">
        <f t="shared" ref="F248:F260" si="41">F162</f>
        <v>0</v>
      </c>
      <c r="G248" s="26">
        <f t="shared" si="29"/>
        <v>0</v>
      </c>
      <c r="H248" s="27"/>
      <c r="I248" s="28">
        <f t="shared" si="37"/>
        <v>0</v>
      </c>
      <c r="J248" s="25">
        <f t="shared" si="30"/>
        <v>0</v>
      </c>
      <c r="K248" s="25">
        <f t="shared" si="30"/>
        <v>0</v>
      </c>
      <c r="L248" s="26">
        <f t="shared" si="32"/>
        <v>0</v>
      </c>
      <c r="M248" s="29">
        <f t="shared" si="33"/>
        <v>0</v>
      </c>
    </row>
    <row r="249" spans="1:13" ht="15">
      <c r="A249" s="23">
        <v>8</v>
      </c>
      <c r="B249" s="23">
        <v>1955</v>
      </c>
      <c r="C249" s="32" t="s">
        <v>48</v>
      </c>
      <c r="D249" s="25">
        <f t="shared" si="36"/>
        <v>72.399999999994179</v>
      </c>
      <c r="E249" s="25">
        <f t="shared" si="40"/>
        <v>0</v>
      </c>
      <c r="F249" s="59">
        <f t="shared" si="41"/>
        <v>0</v>
      </c>
      <c r="G249" s="26">
        <f t="shared" si="29"/>
        <v>72.399999999994179</v>
      </c>
      <c r="H249" s="27"/>
      <c r="I249" s="28">
        <f t="shared" si="37"/>
        <v>0</v>
      </c>
      <c r="J249" s="25">
        <f t="shared" si="30"/>
        <v>-36.199999999999989</v>
      </c>
      <c r="K249" s="25">
        <f t="shared" si="30"/>
        <v>0</v>
      </c>
      <c r="L249" s="26">
        <f t="shared" si="32"/>
        <v>-36.199999999999989</v>
      </c>
      <c r="M249" s="29">
        <f t="shared" si="33"/>
        <v>36.199999999994191</v>
      </c>
    </row>
    <row r="250" spans="1:13" ht="15">
      <c r="A250" s="35">
        <v>8</v>
      </c>
      <c r="B250" s="35">
        <v>1955</v>
      </c>
      <c r="C250" s="36" t="s">
        <v>49</v>
      </c>
      <c r="D250" s="25">
        <f t="shared" si="36"/>
        <v>0</v>
      </c>
      <c r="E250" s="25">
        <f t="shared" si="40"/>
        <v>0</v>
      </c>
      <c r="F250" s="59">
        <f t="shared" si="41"/>
        <v>0</v>
      </c>
      <c r="G250" s="26">
        <f t="shared" si="29"/>
        <v>0</v>
      </c>
      <c r="H250" s="27"/>
      <c r="I250" s="28">
        <f t="shared" si="37"/>
        <v>0</v>
      </c>
      <c r="J250" s="25">
        <f t="shared" si="30"/>
        <v>0</v>
      </c>
      <c r="K250" s="25">
        <f t="shared" si="30"/>
        <v>0</v>
      </c>
      <c r="L250" s="26">
        <f t="shared" si="32"/>
        <v>0</v>
      </c>
      <c r="M250" s="29">
        <f t="shared" si="33"/>
        <v>0</v>
      </c>
    </row>
    <row r="251" spans="1:13" ht="15">
      <c r="A251" s="33">
        <v>8</v>
      </c>
      <c r="B251" s="33">
        <v>1960</v>
      </c>
      <c r="C251" s="24" t="s">
        <v>50</v>
      </c>
      <c r="D251" s="25">
        <f t="shared" si="36"/>
        <v>2352.7200000000012</v>
      </c>
      <c r="E251" s="25">
        <f t="shared" si="40"/>
        <v>0</v>
      </c>
      <c r="F251" s="59">
        <f t="shared" si="41"/>
        <v>0</v>
      </c>
      <c r="G251" s="26">
        <f t="shared" si="29"/>
        <v>2352.7200000000012</v>
      </c>
      <c r="H251" s="27"/>
      <c r="I251" s="28">
        <f t="shared" si="37"/>
        <v>0</v>
      </c>
      <c r="J251" s="25">
        <f t="shared" si="30"/>
        <v>-784.23999999999978</v>
      </c>
      <c r="K251" s="25">
        <f t="shared" si="30"/>
        <v>0</v>
      </c>
      <c r="L251" s="26">
        <f t="shared" si="32"/>
        <v>-784.23999999999978</v>
      </c>
      <c r="M251" s="29">
        <f t="shared" si="33"/>
        <v>1568.4800000000014</v>
      </c>
    </row>
    <row r="252" spans="1:13" ht="25.5">
      <c r="A252" s="1">
        <v>47</v>
      </c>
      <c r="B252" s="33">
        <v>1970</v>
      </c>
      <c r="C252" s="32" t="s">
        <v>51</v>
      </c>
      <c r="D252" s="25">
        <f t="shared" si="36"/>
        <v>19051.554999999993</v>
      </c>
      <c r="E252" s="25">
        <f t="shared" si="40"/>
        <v>0</v>
      </c>
      <c r="F252" s="59">
        <f t="shared" si="41"/>
        <v>0</v>
      </c>
      <c r="G252" s="26">
        <f t="shared" si="29"/>
        <v>19051.554999999993</v>
      </c>
      <c r="H252" s="27"/>
      <c r="I252" s="28">
        <f t="shared" si="37"/>
        <v>0</v>
      </c>
      <c r="J252" s="25">
        <f t="shared" si="30"/>
        <v>-14808.0825</v>
      </c>
      <c r="K252" s="25">
        <f t="shared" si="30"/>
        <v>0</v>
      </c>
      <c r="L252" s="26">
        <f t="shared" si="32"/>
        <v>-14808.0825</v>
      </c>
      <c r="M252" s="29">
        <f t="shared" si="33"/>
        <v>4243.4724999999926</v>
      </c>
    </row>
    <row r="253" spans="1:13" ht="25.5">
      <c r="A253" s="23">
        <v>47</v>
      </c>
      <c r="B253" s="23">
        <v>1975</v>
      </c>
      <c r="C253" s="32" t="s">
        <v>52</v>
      </c>
      <c r="D253" s="25">
        <f t="shared" si="36"/>
        <v>0</v>
      </c>
      <c r="E253" s="25">
        <f t="shared" si="40"/>
        <v>0</v>
      </c>
      <c r="F253" s="59">
        <f t="shared" si="41"/>
        <v>0</v>
      </c>
      <c r="G253" s="26">
        <f t="shared" si="29"/>
        <v>0</v>
      </c>
      <c r="H253" s="27"/>
      <c r="I253" s="28">
        <f t="shared" si="37"/>
        <v>0</v>
      </c>
      <c r="J253" s="25">
        <f t="shared" si="30"/>
        <v>0</v>
      </c>
      <c r="K253" s="25">
        <f t="shared" si="30"/>
        <v>0</v>
      </c>
      <c r="L253" s="26">
        <f t="shared" si="32"/>
        <v>0</v>
      </c>
      <c r="M253" s="29">
        <f t="shared" si="33"/>
        <v>0</v>
      </c>
    </row>
    <row r="254" spans="1:13" ht="15">
      <c r="A254" s="23">
        <v>47</v>
      </c>
      <c r="B254" s="23">
        <v>1980</v>
      </c>
      <c r="C254" s="32" t="s">
        <v>53</v>
      </c>
      <c r="D254" s="25">
        <f t="shared" si="36"/>
        <v>152949.89068116632</v>
      </c>
      <c r="E254" s="25">
        <f t="shared" si="40"/>
        <v>50000</v>
      </c>
      <c r="F254" s="59">
        <f t="shared" si="41"/>
        <v>0</v>
      </c>
      <c r="G254" s="26">
        <f t="shared" si="29"/>
        <v>202949.89068116632</v>
      </c>
      <c r="H254" s="27"/>
      <c r="I254" s="28">
        <f t="shared" si="37"/>
        <v>0</v>
      </c>
      <c r="J254" s="25">
        <f t="shared" si="30"/>
        <v>-15150.805659416828</v>
      </c>
      <c r="K254" s="25">
        <f t="shared" si="30"/>
        <v>0</v>
      </c>
      <c r="L254" s="26">
        <f t="shared" si="32"/>
        <v>-15150.805659416828</v>
      </c>
      <c r="M254" s="29">
        <f t="shared" si="33"/>
        <v>187799.08502174949</v>
      </c>
    </row>
    <row r="255" spans="1:13" ht="15">
      <c r="A255" s="23">
        <v>47</v>
      </c>
      <c r="B255" s="23">
        <v>1985</v>
      </c>
      <c r="C255" s="32" t="s">
        <v>54</v>
      </c>
      <c r="D255" s="25">
        <f t="shared" si="36"/>
        <v>0</v>
      </c>
      <c r="E255" s="25">
        <f t="shared" si="40"/>
        <v>0</v>
      </c>
      <c r="F255" s="59">
        <f t="shared" si="41"/>
        <v>0</v>
      </c>
      <c r="G255" s="26">
        <f t="shared" ref="G255:G260" si="42">D255+E255+F255</f>
        <v>0</v>
      </c>
      <c r="H255" s="27"/>
      <c r="I255" s="28">
        <f t="shared" ref="I255:I263" si="43">I169-I169</f>
        <v>0</v>
      </c>
      <c r="J255" s="25">
        <f t="shared" si="30"/>
        <v>0</v>
      </c>
      <c r="K255" s="25">
        <f t="shared" si="30"/>
        <v>0</v>
      </c>
      <c r="L255" s="26">
        <f t="shared" si="32"/>
        <v>0</v>
      </c>
      <c r="M255" s="29">
        <f t="shared" si="33"/>
        <v>0</v>
      </c>
    </row>
    <row r="256" spans="1:13" ht="15">
      <c r="A256" s="1">
        <v>47</v>
      </c>
      <c r="B256" s="23">
        <v>1990</v>
      </c>
      <c r="C256" s="37" t="s">
        <v>55</v>
      </c>
      <c r="D256" s="25">
        <f t="shared" si="36"/>
        <v>0</v>
      </c>
      <c r="E256" s="25">
        <f t="shared" si="40"/>
        <v>0</v>
      </c>
      <c r="F256" s="59">
        <f t="shared" si="41"/>
        <v>0</v>
      </c>
      <c r="G256" s="26">
        <f t="shared" si="42"/>
        <v>0</v>
      </c>
      <c r="H256" s="27"/>
      <c r="I256" s="28">
        <f t="shared" si="43"/>
        <v>0</v>
      </c>
      <c r="J256" s="25">
        <f t="shared" si="30"/>
        <v>0</v>
      </c>
      <c r="K256" s="25">
        <f t="shared" si="30"/>
        <v>0</v>
      </c>
      <c r="L256" s="26">
        <f t="shared" si="32"/>
        <v>0</v>
      </c>
      <c r="M256" s="29">
        <f t="shared" si="33"/>
        <v>0</v>
      </c>
    </row>
    <row r="257" spans="1:13" ht="15">
      <c r="A257" s="23">
        <v>47</v>
      </c>
      <c r="B257" s="23">
        <v>1995</v>
      </c>
      <c r="C257" s="32" t="s">
        <v>56</v>
      </c>
      <c r="D257" s="25">
        <f t="shared" si="36"/>
        <v>-3548456.2218394084</v>
      </c>
      <c r="E257" s="25">
        <f t="shared" si="40"/>
        <v>-150000</v>
      </c>
      <c r="F257" s="59">
        <f t="shared" si="41"/>
        <v>0</v>
      </c>
      <c r="G257" s="26">
        <f t="shared" si="42"/>
        <v>-3698456.2218394084</v>
      </c>
      <c r="H257" s="27"/>
      <c r="I257" s="28">
        <f t="shared" si="43"/>
        <v>0</v>
      </c>
      <c r="J257" s="25">
        <f t="shared" si="30"/>
        <v>104631.75444530572</v>
      </c>
      <c r="K257" s="25">
        <f t="shared" si="30"/>
        <v>0</v>
      </c>
      <c r="L257" s="26">
        <f t="shared" si="32"/>
        <v>104631.75444530572</v>
      </c>
      <c r="M257" s="29">
        <f t="shared" si="33"/>
        <v>-3593824.4673941028</v>
      </c>
    </row>
    <row r="258" spans="1:13" ht="15">
      <c r="A258" s="38"/>
      <c r="B258" s="38">
        <v>2075</v>
      </c>
      <c r="C258" s="39" t="s">
        <v>175</v>
      </c>
      <c r="D258" s="25">
        <f t="shared" ref="D258:D263" si="44">D172+I172</f>
        <v>242861.14952895753</v>
      </c>
      <c r="E258" s="25">
        <f t="shared" ref="E258:E260" si="45">E172</f>
        <v>0</v>
      </c>
      <c r="F258" s="59">
        <f t="shared" si="41"/>
        <v>0</v>
      </c>
      <c r="G258" s="26">
        <f t="shared" si="42"/>
        <v>242861.14952895753</v>
      </c>
      <c r="H258" s="27"/>
      <c r="I258" s="28">
        <f t="shared" si="43"/>
        <v>0</v>
      </c>
      <c r="J258" s="25">
        <f t="shared" si="30"/>
        <v>-14862.85523552123</v>
      </c>
      <c r="K258" s="25">
        <f t="shared" si="30"/>
        <v>0</v>
      </c>
      <c r="L258" s="26">
        <f t="shared" si="32"/>
        <v>-14862.85523552123</v>
      </c>
      <c r="M258" s="29">
        <f t="shared" si="33"/>
        <v>227998.29429343628</v>
      </c>
    </row>
    <row r="259" spans="1:13" ht="15">
      <c r="A259" s="38"/>
      <c r="B259" s="38">
        <v>2055</v>
      </c>
      <c r="C259" s="39" t="s">
        <v>176</v>
      </c>
      <c r="D259" s="25">
        <f t="shared" si="44"/>
        <v>0</v>
      </c>
      <c r="E259" s="25">
        <f t="shared" si="45"/>
        <v>0</v>
      </c>
      <c r="F259" s="59">
        <f t="shared" si="41"/>
        <v>0</v>
      </c>
      <c r="G259" s="26">
        <f t="shared" si="42"/>
        <v>0</v>
      </c>
      <c r="H259" s="27"/>
      <c r="I259" s="28">
        <f t="shared" si="43"/>
        <v>0</v>
      </c>
      <c r="J259" s="25">
        <f t="shared" si="30"/>
        <v>0</v>
      </c>
      <c r="K259" s="25">
        <f t="shared" si="30"/>
        <v>0</v>
      </c>
      <c r="L259" s="26"/>
      <c r="M259" s="29"/>
    </row>
    <row r="260" spans="1:13" ht="15">
      <c r="A260" s="38"/>
      <c r="B260" s="38">
        <v>1609</v>
      </c>
      <c r="C260" s="39" t="s">
        <v>177</v>
      </c>
      <c r="D260" s="25">
        <f t="shared" si="44"/>
        <v>1632414.2673270679</v>
      </c>
      <c r="E260" s="25">
        <f t="shared" si="45"/>
        <v>436468</v>
      </c>
      <c r="F260" s="59">
        <f t="shared" si="41"/>
        <v>0</v>
      </c>
      <c r="G260" s="26">
        <f t="shared" si="42"/>
        <v>2068882.2673270679</v>
      </c>
      <c r="H260" s="27"/>
      <c r="I260" s="28">
        <f t="shared" si="43"/>
        <v>0</v>
      </c>
      <c r="J260" s="25">
        <f t="shared" si="30"/>
        <v>-95706.239936493599</v>
      </c>
      <c r="K260" s="25">
        <f t="shared" si="30"/>
        <v>0</v>
      </c>
      <c r="L260" s="26">
        <f t="shared" si="32"/>
        <v>-95706.239936493599</v>
      </c>
      <c r="M260" s="29">
        <f t="shared" si="33"/>
        <v>1973176.0273905743</v>
      </c>
    </row>
    <row r="261" spans="1:13">
      <c r="A261" s="38"/>
      <c r="B261" s="38"/>
      <c r="C261" s="41" t="s">
        <v>58</v>
      </c>
      <c r="D261" s="42">
        <f>SUM(D199:D260)</f>
        <v>38505018.235221639</v>
      </c>
      <c r="E261" s="42">
        <f>SUM(E199:E260)</f>
        <v>17783281.120000001</v>
      </c>
      <c r="F261" s="42">
        <f>SUM(F199:F260)</f>
        <v>-470498.39021783799</v>
      </c>
      <c r="G261" s="42">
        <f>SUM(G199:G260)</f>
        <v>55817800.965003803</v>
      </c>
      <c r="H261" s="42"/>
      <c r="I261" s="42">
        <f>SUM(I199:I260)</f>
        <v>0</v>
      </c>
      <c r="J261" s="42">
        <f>SUM(J199:J260)</f>
        <v>-2638400.9568316238</v>
      </c>
      <c r="K261" s="42">
        <f>SUM(K199:K260)</f>
        <v>461358.18613444158</v>
      </c>
      <c r="L261" s="42">
        <f>SUM(L199:L260)</f>
        <v>-2177042.770697182</v>
      </c>
      <c r="M261" s="42">
        <f>SUM(M199:M260)</f>
        <v>53640758.194306597</v>
      </c>
    </row>
    <row r="262" spans="1:13" ht="37.5">
      <c r="A262" s="38"/>
      <c r="B262" s="38"/>
      <c r="C262" s="43" t="s">
        <v>59</v>
      </c>
      <c r="D262" s="25">
        <f t="shared" si="44"/>
        <v>0</v>
      </c>
      <c r="E262" s="40"/>
      <c r="F262" s="40"/>
      <c r="G262" s="26">
        <f t="shared" ref="G262:G263" si="46">D262+E262+F262</f>
        <v>0</v>
      </c>
      <c r="H262" s="27"/>
      <c r="I262" s="28">
        <f t="shared" si="43"/>
        <v>0</v>
      </c>
      <c r="J262" s="40"/>
      <c r="K262" s="40"/>
      <c r="L262" s="26">
        <f t="shared" ref="L262:L263" si="47">I262+J262+K262</f>
        <v>0</v>
      </c>
      <c r="M262" s="29">
        <f t="shared" ref="M262:M263" si="48">G262+L262</f>
        <v>0</v>
      </c>
    </row>
    <row r="263" spans="1:13" ht="25.5">
      <c r="A263" s="38"/>
      <c r="B263" s="38"/>
      <c r="C263" s="44" t="s">
        <v>60</v>
      </c>
      <c r="D263" s="25">
        <f t="shared" si="44"/>
        <v>-242861.30952895791</v>
      </c>
      <c r="E263" s="142">
        <f>-E258</f>
        <v>0</v>
      </c>
      <c r="F263" s="40"/>
      <c r="G263" s="26">
        <f t="shared" si="46"/>
        <v>-242861.30952895791</v>
      </c>
      <c r="H263" s="27"/>
      <c r="I263" s="28">
        <f t="shared" si="43"/>
        <v>0</v>
      </c>
      <c r="J263" s="142">
        <f>-J258</f>
        <v>14862.85523552123</v>
      </c>
      <c r="K263" s="40"/>
      <c r="L263" s="26">
        <f t="shared" si="47"/>
        <v>14862.85523552123</v>
      </c>
      <c r="M263" s="29">
        <f t="shared" si="48"/>
        <v>-227998.45429343666</v>
      </c>
    </row>
    <row r="264" spans="1:13">
      <c r="A264" s="38"/>
      <c r="B264" s="38"/>
      <c r="C264" s="41" t="s">
        <v>61</v>
      </c>
      <c r="D264" s="42">
        <f>SUM(D261:D263)</f>
        <v>38262156.925692685</v>
      </c>
      <c r="E264" s="42">
        <f t="shared" ref="E264:G264" si="49">SUM(E261:E263)</f>
        <v>17783281.120000001</v>
      </c>
      <c r="F264" s="42">
        <f t="shared" si="49"/>
        <v>-470498.39021783799</v>
      </c>
      <c r="G264" s="42">
        <f t="shared" si="49"/>
        <v>55574939.655474849</v>
      </c>
      <c r="H264" s="42"/>
      <c r="I264" s="42">
        <f t="shared" ref="I264:M264" si="50">SUM(I261:I263)</f>
        <v>0</v>
      </c>
      <c r="J264" s="42">
        <f t="shared" si="50"/>
        <v>-2623538.1015961026</v>
      </c>
      <c r="K264" s="42">
        <f t="shared" si="50"/>
        <v>461358.18613444158</v>
      </c>
      <c r="L264" s="42">
        <f t="shared" si="50"/>
        <v>-2162179.9154616608</v>
      </c>
      <c r="M264" s="42">
        <f t="shared" si="50"/>
        <v>53412759.74001316</v>
      </c>
    </row>
    <row r="265" spans="1:13" ht="15">
      <c r="A265" s="38"/>
      <c r="B265" s="38"/>
      <c r="C265" s="220" t="s">
        <v>72</v>
      </c>
      <c r="D265" s="221"/>
      <c r="E265" s="221"/>
      <c r="F265" s="221"/>
      <c r="G265" s="221"/>
      <c r="H265" s="221"/>
      <c r="I265" s="222"/>
      <c r="J265" s="40"/>
      <c r="K265" s="56"/>
      <c r="L265" s="57"/>
      <c r="M265" s="58"/>
    </row>
    <row r="266" spans="1:13" ht="15">
      <c r="A266" s="38"/>
      <c r="B266" s="38"/>
      <c r="C266" s="220" t="s">
        <v>73</v>
      </c>
      <c r="D266" s="221"/>
      <c r="E266" s="221"/>
      <c r="F266" s="221"/>
      <c r="G266" s="221"/>
      <c r="H266" s="221"/>
      <c r="I266" s="222"/>
      <c r="J266" s="42">
        <f>J264+J265</f>
        <v>-2623538.1015961026</v>
      </c>
      <c r="K266" s="56"/>
      <c r="L266" s="57"/>
      <c r="M266" s="58"/>
    </row>
    <row r="268" spans="1:13">
      <c r="I268" s="45" t="s">
        <v>62</v>
      </c>
      <c r="J268" s="46"/>
    </row>
    <row r="269" spans="1:13" ht="15">
      <c r="A269" s="38">
        <v>10</v>
      </c>
      <c r="B269" s="38"/>
      <c r="C269" s="39" t="s">
        <v>63</v>
      </c>
      <c r="I269" s="46" t="s">
        <v>63</v>
      </c>
      <c r="J269" s="46"/>
      <c r="K269" s="47"/>
    </row>
    <row r="270" spans="1:13" ht="15">
      <c r="A270" s="38">
        <v>8</v>
      </c>
      <c r="B270" s="38"/>
      <c r="C270" s="39" t="s">
        <v>44</v>
      </c>
      <c r="I270" s="46" t="s">
        <v>44</v>
      </c>
      <c r="J270" s="46"/>
      <c r="K270" s="48"/>
    </row>
    <row r="271" spans="1:13" ht="15">
      <c r="I271" s="49" t="s">
        <v>64</v>
      </c>
      <c r="K271" s="50">
        <f>J266-K269-K270</f>
        <v>-2623538.1015961026</v>
      </c>
    </row>
    <row r="278" spans="1:13" ht="18">
      <c r="A278" s="216" t="s">
        <v>6</v>
      </c>
      <c r="B278" s="216"/>
      <c r="C278" s="216"/>
      <c r="D278" s="216"/>
      <c r="E278" s="216"/>
      <c r="F278" s="216"/>
      <c r="G278" s="216"/>
      <c r="H278" s="216"/>
      <c r="I278" s="216"/>
      <c r="J278" s="216"/>
      <c r="K278" s="216"/>
      <c r="L278" s="216"/>
      <c r="M278" s="216"/>
    </row>
    <row r="279" spans="1:13" ht="18">
      <c r="A279" s="216" t="s">
        <v>71</v>
      </c>
      <c r="B279" s="216"/>
      <c r="C279" s="216"/>
      <c r="D279" s="216"/>
      <c r="E279" s="216"/>
      <c r="F279" s="216"/>
      <c r="G279" s="216"/>
      <c r="H279" s="216"/>
      <c r="I279" s="216"/>
      <c r="J279" s="216"/>
      <c r="K279" s="216"/>
      <c r="L279" s="216"/>
      <c r="M279" s="216"/>
    </row>
    <row r="281" spans="1:13" ht="15">
      <c r="C281" s="9"/>
      <c r="E281" s="10" t="s">
        <v>8</v>
      </c>
      <c r="F281" s="11">
        <v>2015</v>
      </c>
      <c r="G281" s="141" t="s">
        <v>173</v>
      </c>
    </row>
    <row r="283" spans="1:13">
      <c r="D283" s="213" t="s">
        <v>9</v>
      </c>
      <c r="E283" s="214"/>
      <c r="F283" s="214"/>
      <c r="G283" s="215"/>
      <c r="I283" s="13"/>
      <c r="J283" s="14" t="s">
        <v>10</v>
      </c>
      <c r="K283" s="14"/>
      <c r="L283" s="15"/>
      <c r="M283" s="3"/>
    </row>
    <row r="284" spans="1:13" ht="25.5">
      <c r="A284" s="16" t="s">
        <v>11</v>
      </c>
      <c r="B284" s="17" t="s">
        <v>12</v>
      </c>
      <c r="C284" s="18" t="s">
        <v>13</v>
      </c>
      <c r="D284" s="16" t="s">
        <v>14</v>
      </c>
      <c r="E284" s="17" t="s">
        <v>15</v>
      </c>
      <c r="F284" s="17" t="s">
        <v>16</v>
      </c>
      <c r="G284" s="16" t="s">
        <v>17</v>
      </c>
      <c r="H284" s="19"/>
      <c r="I284" s="20" t="s">
        <v>14</v>
      </c>
      <c r="J284" s="21" t="s">
        <v>15</v>
      </c>
      <c r="K284" s="21" t="s">
        <v>16</v>
      </c>
      <c r="L284" s="22" t="s">
        <v>17</v>
      </c>
      <c r="M284" s="16" t="s">
        <v>18</v>
      </c>
    </row>
    <row r="285" spans="1:13" ht="25.5">
      <c r="A285" s="23">
        <v>12</v>
      </c>
      <c r="B285" s="23">
        <v>1611</v>
      </c>
      <c r="C285" s="24" t="s">
        <v>19</v>
      </c>
      <c r="D285" s="25">
        <f>'[1]App.2-BA2_Fix Asset Cont.MIFRS'!D285</f>
        <v>0</v>
      </c>
      <c r="E285" s="25">
        <f>'[1]App.2-BA2_Fix Asset Cont.MIFRS'!E285</f>
        <v>0</v>
      </c>
      <c r="F285" s="25">
        <f>'[1]App.2-BA2_Fix Asset Cont.MIFRS'!F285</f>
        <v>0</v>
      </c>
      <c r="G285" s="26">
        <f>D285+E285+F285</f>
        <v>0</v>
      </c>
      <c r="H285" s="27"/>
      <c r="I285" s="25">
        <f>'[1]App.2-BA2_Fix Asset Cont.MIFRS'!I285</f>
        <v>0</v>
      </c>
      <c r="J285" s="25">
        <f>'[1]App.2-BA2_Fix Asset Cont.MIFRS'!J285</f>
        <v>0</v>
      </c>
      <c r="K285" s="25">
        <f>'[1]App.2-BA2_Fix Asset Cont.MIFRS'!K285</f>
        <v>0</v>
      </c>
      <c r="L285" s="26">
        <f>I285+J285+K285</f>
        <v>0</v>
      </c>
      <c r="M285" s="29">
        <f>G285+L285</f>
        <v>0</v>
      </c>
    </row>
    <row r="286" spans="1:13" ht="25.5">
      <c r="A286" s="23" t="s">
        <v>20</v>
      </c>
      <c r="B286" s="23">
        <v>1612</v>
      </c>
      <c r="C286" s="24" t="s">
        <v>21</v>
      </c>
      <c r="D286" s="25">
        <f>'[1]App.2-BA2_Fix Asset Cont.MIFRS'!D286</f>
        <v>0</v>
      </c>
      <c r="E286" s="25">
        <f>'[1]App.2-BA2_Fix Asset Cont.MIFRS'!E286</f>
        <v>0</v>
      </c>
      <c r="F286" s="25">
        <f>'[1]App.2-BA2_Fix Asset Cont.MIFRS'!F286</f>
        <v>0</v>
      </c>
      <c r="G286" s="26">
        <f t="shared" ref="G286:G346" si="51">D286+E286+F286</f>
        <v>0</v>
      </c>
      <c r="H286" s="27"/>
      <c r="I286" s="25">
        <f>'[1]App.2-BA2_Fix Asset Cont.MIFRS'!I286</f>
        <v>0</v>
      </c>
      <c r="J286" s="25">
        <f>'[1]App.2-BA2_Fix Asset Cont.MIFRS'!J286</f>
        <v>0</v>
      </c>
      <c r="K286" s="25">
        <f>'[1]App.2-BA2_Fix Asset Cont.MIFRS'!K286</f>
        <v>0</v>
      </c>
      <c r="L286" s="26">
        <f t="shared" ref="L286:L342" si="52">I286+J286+K286</f>
        <v>0</v>
      </c>
      <c r="M286" s="29">
        <f t="shared" ref="M286:M342" si="53">G286+L286</f>
        <v>0</v>
      </c>
    </row>
    <row r="287" spans="1:13" ht="15">
      <c r="A287" s="30" t="s">
        <v>22</v>
      </c>
      <c r="B287" s="30">
        <v>1805</v>
      </c>
      <c r="C287" s="31" t="s">
        <v>23</v>
      </c>
      <c r="D287" s="25">
        <f>'[1]App.2-BA2_Fix Asset Cont.MIFRS'!D287</f>
        <v>0</v>
      </c>
      <c r="E287" s="25">
        <f>'[1]App.2-BA2_Fix Asset Cont.MIFRS'!E287</f>
        <v>0</v>
      </c>
      <c r="F287" s="25">
        <f>'[1]App.2-BA2_Fix Asset Cont.MIFRS'!F287</f>
        <v>0</v>
      </c>
      <c r="G287" s="26">
        <f t="shared" si="51"/>
        <v>0</v>
      </c>
      <c r="H287" s="27"/>
      <c r="I287" s="25">
        <f>'[1]App.2-BA2_Fix Asset Cont.MIFRS'!I287</f>
        <v>0</v>
      </c>
      <c r="J287" s="25">
        <f>'[1]App.2-BA2_Fix Asset Cont.MIFRS'!J287</f>
        <v>0</v>
      </c>
      <c r="K287" s="25">
        <f>'[1]App.2-BA2_Fix Asset Cont.MIFRS'!K287</f>
        <v>0</v>
      </c>
      <c r="L287" s="26">
        <f t="shared" si="52"/>
        <v>0</v>
      </c>
      <c r="M287" s="29">
        <f t="shared" si="53"/>
        <v>0</v>
      </c>
    </row>
    <row r="288" spans="1:13" ht="15">
      <c r="A288" s="23">
        <v>47</v>
      </c>
      <c r="B288" s="23">
        <v>1808</v>
      </c>
      <c r="C288" s="32" t="s">
        <v>24</v>
      </c>
      <c r="D288" s="25">
        <f>'[1]App.2-BA2_Fix Asset Cont.MIFRS'!D288</f>
        <v>0</v>
      </c>
      <c r="E288" s="25">
        <f>'[1]App.2-BA2_Fix Asset Cont.MIFRS'!E288</f>
        <v>0</v>
      </c>
      <c r="F288" s="25">
        <f>'[1]App.2-BA2_Fix Asset Cont.MIFRS'!F288</f>
        <v>0</v>
      </c>
      <c r="G288" s="26">
        <f t="shared" si="51"/>
        <v>0</v>
      </c>
      <c r="H288" s="27"/>
      <c r="I288" s="25">
        <f>'[1]App.2-BA2_Fix Asset Cont.MIFRS'!I288</f>
        <v>0</v>
      </c>
      <c r="J288" s="25">
        <f>'[1]App.2-BA2_Fix Asset Cont.MIFRS'!J288</f>
        <v>0</v>
      </c>
      <c r="K288" s="25">
        <f>'[1]App.2-BA2_Fix Asset Cont.MIFRS'!K288</f>
        <v>0</v>
      </c>
      <c r="L288" s="26">
        <f t="shared" si="52"/>
        <v>0</v>
      </c>
      <c r="M288" s="29">
        <f t="shared" si="53"/>
        <v>0</v>
      </c>
    </row>
    <row r="289" spans="1:13" ht="15">
      <c r="A289" s="23">
        <v>47</v>
      </c>
      <c r="B289" s="23">
        <v>1808</v>
      </c>
      <c r="C289" s="32" t="s">
        <v>24</v>
      </c>
      <c r="D289" s="25">
        <f>'[1]App.2-BA2_Fix Asset Cont.MIFRS'!D289</f>
        <v>0</v>
      </c>
      <c r="E289" s="25">
        <f>'[1]App.2-BA2_Fix Asset Cont.MIFRS'!E289</f>
        <v>0</v>
      </c>
      <c r="F289" s="25">
        <f>'[1]App.2-BA2_Fix Asset Cont.MIFRS'!F289</f>
        <v>0</v>
      </c>
      <c r="G289" s="26">
        <f t="shared" si="51"/>
        <v>0</v>
      </c>
      <c r="H289" s="27"/>
      <c r="I289" s="25">
        <f>'[1]App.2-BA2_Fix Asset Cont.MIFRS'!I289</f>
        <v>0</v>
      </c>
      <c r="J289" s="25">
        <f>'[1]App.2-BA2_Fix Asset Cont.MIFRS'!J289</f>
        <v>0</v>
      </c>
      <c r="K289" s="25">
        <f>'[1]App.2-BA2_Fix Asset Cont.MIFRS'!K289</f>
        <v>0</v>
      </c>
      <c r="L289" s="26">
        <f t="shared" si="52"/>
        <v>0</v>
      </c>
      <c r="M289" s="29">
        <f t="shared" si="53"/>
        <v>0</v>
      </c>
    </row>
    <row r="290" spans="1:13" ht="15">
      <c r="A290" s="23">
        <v>13</v>
      </c>
      <c r="B290" s="23">
        <v>1810</v>
      </c>
      <c r="C290" s="32" t="s">
        <v>25</v>
      </c>
      <c r="D290" s="25">
        <f>'[1]App.2-BA2_Fix Asset Cont.MIFRS'!D290</f>
        <v>0</v>
      </c>
      <c r="E290" s="25">
        <f>'[1]App.2-BA2_Fix Asset Cont.MIFRS'!E290</f>
        <v>0</v>
      </c>
      <c r="F290" s="25">
        <f>'[1]App.2-BA2_Fix Asset Cont.MIFRS'!F290</f>
        <v>0</v>
      </c>
      <c r="G290" s="26">
        <f t="shared" si="51"/>
        <v>0</v>
      </c>
      <c r="H290" s="27"/>
      <c r="I290" s="25">
        <f>'[1]App.2-BA2_Fix Asset Cont.MIFRS'!I290</f>
        <v>0</v>
      </c>
      <c r="J290" s="25">
        <f>'[1]App.2-BA2_Fix Asset Cont.MIFRS'!J290</f>
        <v>0</v>
      </c>
      <c r="K290" s="25">
        <f>'[1]App.2-BA2_Fix Asset Cont.MIFRS'!K290</f>
        <v>0</v>
      </c>
      <c r="L290" s="26">
        <f t="shared" si="52"/>
        <v>0</v>
      </c>
      <c r="M290" s="29">
        <f t="shared" si="53"/>
        <v>0</v>
      </c>
    </row>
    <row r="291" spans="1:13" ht="15">
      <c r="A291" s="23">
        <v>47</v>
      </c>
      <c r="B291" s="23">
        <v>1815</v>
      </c>
      <c r="C291" s="32" t="s">
        <v>26</v>
      </c>
      <c r="D291" s="25">
        <f>'[1]App.2-BA2_Fix Asset Cont.MIFRS'!D291</f>
        <v>0</v>
      </c>
      <c r="E291" s="25">
        <f>'[1]App.2-BA2_Fix Asset Cont.MIFRS'!E291</f>
        <v>0</v>
      </c>
      <c r="F291" s="25">
        <f>'[1]App.2-BA2_Fix Asset Cont.MIFRS'!F291</f>
        <v>0</v>
      </c>
      <c r="G291" s="26">
        <f t="shared" si="51"/>
        <v>0</v>
      </c>
      <c r="H291" s="27"/>
      <c r="I291" s="25">
        <f>'[1]App.2-BA2_Fix Asset Cont.MIFRS'!I291</f>
        <v>0</v>
      </c>
      <c r="J291" s="25">
        <f>'[1]App.2-BA2_Fix Asset Cont.MIFRS'!J291</f>
        <v>0</v>
      </c>
      <c r="K291" s="25">
        <f>'[1]App.2-BA2_Fix Asset Cont.MIFRS'!K291</f>
        <v>0</v>
      </c>
      <c r="L291" s="26">
        <f t="shared" si="52"/>
        <v>0</v>
      </c>
      <c r="M291" s="29">
        <f t="shared" si="53"/>
        <v>0</v>
      </c>
    </row>
    <row r="292" spans="1:13" ht="15">
      <c r="A292" s="23">
        <v>47</v>
      </c>
      <c r="B292" s="23">
        <v>1815</v>
      </c>
      <c r="C292" s="32" t="s">
        <v>26</v>
      </c>
      <c r="D292" s="25">
        <f>'[1]App.2-BA2_Fix Asset Cont.MIFRS'!D292</f>
        <v>0</v>
      </c>
      <c r="E292" s="25">
        <f>'[1]App.2-BA2_Fix Asset Cont.MIFRS'!E292</f>
        <v>0</v>
      </c>
      <c r="F292" s="25">
        <f>'[1]App.2-BA2_Fix Asset Cont.MIFRS'!F292</f>
        <v>0</v>
      </c>
      <c r="G292" s="26">
        <f t="shared" si="51"/>
        <v>0</v>
      </c>
      <c r="H292" s="27"/>
      <c r="I292" s="25">
        <f>'[1]App.2-BA2_Fix Asset Cont.MIFRS'!I292</f>
        <v>0</v>
      </c>
      <c r="J292" s="25">
        <f>'[1]App.2-BA2_Fix Asset Cont.MIFRS'!J292</f>
        <v>0</v>
      </c>
      <c r="K292" s="25">
        <f>'[1]App.2-BA2_Fix Asset Cont.MIFRS'!K292</f>
        <v>0</v>
      </c>
      <c r="L292" s="26">
        <f t="shared" si="52"/>
        <v>0</v>
      </c>
      <c r="M292" s="29">
        <f t="shared" si="53"/>
        <v>0</v>
      </c>
    </row>
    <row r="293" spans="1:13" ht="15">
      <c r="A293" s="23">
        <v>47</v>
      </c>
      <c r="B293" s="23">
        <v>1815</v>
      </c>
      <c r="C293" s="32" t="s">
        <v>26</v>
      </c>
      <c r="D293" s="25">
        <f>'[1]App.2-BA2_Fix Asset Cont.MIFRS'!D293</f>
        <v>0</v>
      </c>
      <c r="E293" s="25">
        <f>'[1]App.2-BA2_Fix Asset Cont.MIFRS'!E293</f>
        <v>0</v>
      </c>
      <c r="F293" s="25">
        <f>'[1]App.2-BA2_Fix Asset Cont.MIFRS'!F293</f>
        <v>0</v>
      </c>
      <c r="G293" s="26">
        <f t="shared" si="51"/>
        <v>0</v>
      </c>
      <c r="H293" s="27"/>
      <c r="I293" s="25">
        <f>'[1]App.2-BA2_Fix Asset Cont.MIFRS'!I293</f>
        <v>0</v>
      </c>
      <c r="J293" s="25">
        <f>'[1]App.2-BA2_Fix Asset Cont.MIFRS'!J293</f>
        <v>0</v>
      </c>
      <c r="K293" s="25">
        <f>'[1]App.2-BA2_Fix Asset Cont.MIFRS'!K293</f>
        <v>0</v>
      </c>
      <c r="L293" s="26">
        <f t="shared" si="52"/>
        <v>0</v>
      </c>
      <c r="M293" s="29">
        <f t="shared" si="53"/>
        <v>0</v>
      </c>
    </row>
    <row r="294" spans="1:13" ht="15">
      <c r="A294" s="23">
        <v>47</v>
      </c>
      <c r="B294" s="23">
        <v>1820</v>
      </c>
      <c r="C294" s="24" t="s">
        <v>27</v>
      </c>
      <c r="D294" s="25">
        <f>'[1]App.2-BA2_Fix Asset Cont.MIFRS'!D294</f>
        <v>0</v>
      </c>
      <c r="E294" s="25">
        <f>'[1]App.2-BA2_Fix Asset Cont.MIFRS'!E294</f>
        <v>0</v>
      </c>
      <c r="F294" s="25">
        <f>'[1]App.2-BA2_Fix Asset Cont.MIFRS'!F294</f>
        <v>0</v>
      </c>
      <c r="G294" s="26">
        <f t="shared" si="51"/>
        <v>0</v>
      </c>
      <c r="H294" s="27"/>
      <c r="I294" s="25">
        <f>'[1]App.2-BA2_Fix Asset Cont.MIFRS'!I294</f>
        <v>0</v>
      </c>
      <c r="J294" s="25">
        <f>'[1]App.2-BA2_Fix Asset Cont.MIFRS'!J294</f>
        <v>0</v>
      </c>
      <c r="K294" s="25">
        <f>'[1]App.2-BA2_Fix Asset Cont.MIFRS'!K294</f>
        <v>0</v>
      </c>
      <c r="L294" s="26">
        <f t="shared" si="52"/>
        <v>0</v>
      </c>
      <c r="M294" s="29">
        <f t="shared" si="53"/>
        <v>0</v>
      </c>
    </row>
    <row r="295" spans="1:13" ht="15">
      <c r="A295" s="23">
        <v>47</v>
      </c>
      <c r="B295" s="23">
        <v>1825</v>
      </c>
      <c r="C295" s="32" t="s">
        <v>28</v>
      </c>
      <c r="D295" s="25">
        <f>'[1]App.2-BA2_Fix Asset Cont.MIFRS'!D295</f>
        <v>0</v>
      </c>
      <c r="E295" s="25">
        <f>'[1]App.2-BA2_Fix Asset Cont.MIFRS'!E295</f>
        <v>0</v>
      </c>
      <c r="F295" s="25">
        <f>'[1]App.2-BA2_Fix Asset Cont.MIFRS'!F295</f>
        <v>0</v>
      </c>
      <c r="G295" s="26">
        <f t="shared" si="51"/>
        <v>0</v>
      </c>
      <c r="H295" s="27"/>
      <c r="I295" s="25">
        <f>'[1]App.2-BA2_Fix Asset Cont.MIFRS'!I295</f>
        <v>0</v>
      </c>
      <c r="J295" s="25">
        <f>'[1]App.2-BA2_Fix Asset Cont.MIFRS'!J295</f>
        <v>0</v>
      </c>
      <c r="K295" s="25">
        <f>'[1]App.2-BA2_Fix Asset Cont.MIFRS'!K295</f>
        <v>0</v>
      </c>
      <c r="L295" s="26">
        <f t="shared" si="52"/>
        <v>0</v>
      </c>
      <c r="M295" s="29">
        <f t="shared" si="53"/>
        <v>0</v>
      </c>
    </row>
    <row r="296" spans="1:13" ht="15">
      <c r="A296" s="23">
        <v>47</v>
      </c>
      <c r="B296" s="23">
        <v>1830</v>
      </c>
      <c r="C296" s="32" t="s">
        <v>29</v>
      </c>
      <c r="D296" s="25">
        <f>'[1]App.2-BA2_Fix Asset Cont.MIFRS'!D296</f>
        <v>-40397.995018051464</v>
      </c>
      <c r="E296" s="25">
        <f>'[1]App.2-BA2_Fix Asset Cont.MIFRS'!E296</f>
        <v>-1814.1186024910196</v>
      </c>
      <c r="F296" s="25">
        <f>'[1]App.2-BA2_Fix Asset Cont.MIFRS'!F296</f>
        <v>0</v>
      </c>
      <c r="G296" s="26">
        <f t="shared" si="51"/>
        <v>-42212.113620542485</v>
      </c>
      <c r="H296" s="27"/>
      <c r="I296" s="25">
        <f>'[1]App.2-BA2_Fix Asset Cont.MIFRS'!I296</f>
        <v>0</v>
      </c>
      <c r="J296" s="25">
        <f>'[1]App.2-BA2_Fix Asset Cont.MIFRS'!J296</f>
        <v>817.12981977167738</v>
      </c>
      <c r="K296" s="25">
        <f>'[1]App.2-BA2_Fix Asset Cont.MIFRS'!K296</f>
        <v>0</v>
      </c>
      <c r="L296" s="26">
        <f t="shared" si="52"/>
        <v>817.12981977167738</v>
      </c>
      <c r="M296" s="29">
        <f t="shared" si="53"/>
        <v>-41394.983800770809</v>
      </c>
    </row>
    <row r="297" spans="1:13" ht="15">
      <c r="A297" s="23">
        <v>47</v>
      </c>
      <c r="B297" s="23">
        <v>1830</v>
      </c>
      <c r="C297" s="32" t="s">
        <v>29</v>
      </c>
      <c r="D297" s="25">
        <f>'[1]App.2-BA2_Fix Asset Cont.MIFRS'!D297</f>
        <v>-10602.860447075145</v>
      </c>
      <c r="E297" s="25">
        <f>'[1]App.2-BA2_Fix Asset Cont.MIFRS'!E297</f>
        <v>-431.16868700008109</v>
      </c>
      <c r="F297" s="25">
        <f>'[1]App.2-BA2_Fix Asset Cont.MIFRS'!F297</f>
        <v>0</v>
      </c>
      <c r="G297" s="26">
        <f t="shared" si="51"/>
        <v>-11034.029134075226</v>
      </c>
      <c r="H297" s="27"/>
      <c r="I297" s="25">
        <f>'[1]App.2-BA2_Fix Asset Cont.MIFRS'!I297</f>
        <v>0</v>
      </c>
      <c r="J297" s="25">
        <f>'[1]App.2-BA2_Fix Asset Cont.MIFRS'!J297</f>
        <v>283.58876793469256</v>
      </c>
      <c r="K297" s="25">
        <f>'[1]App.2-BA2_Fix Asset Cont.MIFRS'!K297</f>
        <v>0</v>
      </c>
      <c r="L297" s="26">
        <f t="shared" si="52"/>
        <v>283.58876793469256</v>
      </c>
      <c r="M297" s="29">
        <f t="shared" si="53"/>
        <v>-10750.440366140534</v>
      </c>
    </row>
    <row r="298" spans="1:13" ht="15">
      <c r="A298" s="23">
        <v>47</v>
      </c>
      <c r="B298" s="23">
        <v>1830</v>
      </c>
      <c r="C298" s="32" t="s">
        <v>29</v>
      </c>
      <c r="D298" s="25">
        <f>'[1]App.2-BA2_Fix Asset Cont.MIFRS'!D298</f>
        <v>-82587.33950620066</v>
      </c>
      <c r="E298" s="25">
        <f>'[1]App.2-BA2_Fix Asset Cont.MIFRS'!E298</f>
        <v>-3737.2526073609247</v>
      </c>
      <c r="F298" s="25">
        <f>'[1]App.2-BA2_Fix Asset Cont.MIFRS'!F298</f>
        <v>0</v>
      </c>
      <c r="G298" s="26">
        <f t="shared" si="51"/>
        <v>-86324.592113561579</v>
      </c>
      <c r="H298" s="27"/>
      <c r="I298" s="25">
        <f>'[1]App.2-BA2_Fix Asset Cont.MIFRS'!I298</f>
        <v>0</v>
      </c>
      <c r="J298" s="25">
        <f>'[1]App.2-BA2_Fix Asset Cont.MIFRS'!J298</f>
        <v>2684.8684895601582</v>
      </c>
      <c r="K298" s="25">
        <f>'[1]App.2-BA2_Fix Asset Cont.MIFRS'!K298</f>
        <v>0</v>
      </c>
      <c r="L298" s="26">
        <f t="shared" si="52"/>
        <v>2684.8684895601582</v>
      </c>
      <c r="M298" s="29">
        <f t="shared" si="53"/>
        <v>-83639.723624001417</v>
      </c>
    </row>
    <row r="299" spans="1:13" ht="15">
      <c r="A299" s="23">
        <v>47</v>
      </c>
      <c r="B299" s="23">
        <v>1835</v>
      </c>
      <c r="C299" s="32" t="s">
        <v>30</v>
      </c>
      <c r="D299" s="25">
        <f>'[1]App.2-BA2_Fix Asset Cont.MIFRS'!D299</f>
        <v>-29835.294833280077</v>
      </c>
      <c r="E299" s="25">
        <f>'[1]App.2-BA2_Fix Asset Cont.MIFRS'!E299</f>
        <v>-1148.7276627708268</v>
      </c>
      <c r="F299" s="25">
        <f>'[1]App.2-BA2_Fix Asset Cont.MIFRS'!F299</f>
        <v>0</v>
      </c>
      <c r="G299" s="26">
        <f t="shared" si="51"/>
        <v>-30984.022496050904</v>
      </c>
      <c r="H299" s="27"/>
      <c r="I299" s="25">
        <f>'[1]App.2-BA2_Fix Asset Cont.MIFRS'!I299</f>
        <v>0</v>
      </c>
      <c r="J299" s="25">
        <f>'[1]App.2-BA2_Fix Asset Cont.MIFRS'!J299</f>
        <v>774.42474148900772</v>
      </c>
      <c r="K299" s="25">
        <f>'[1]App.2-BA2_Fix Asset Cont.MIFRS'!K299</f>
        <v>0</v>
      </c>
      <c r="L299" s="26">
        <f t="shared" si="52"/>
        <v>774.42474148900772</v>
      </c>
      <c r="M299" s="29">
        <f t="shared" si="53"/>
        <v>-30209.597754561895</v>
      </c>
    </row>
    <row r="300" spans="1:13" ht="15">
      <c r="A300" s="23">
        <v>47</v>
      </c>
      <c r="B300" s="23">
        <v>1835</v>
      </c>
      <c r="C300" s="32" t="s">
        <v>30</v>
      </c>
      <c r="D300" s="25">
        <f>'[1]App.2-BA2_Fix Asset Cont.MIFRS'!D300</f>
        <v>0</v>
      </c>
      <c r="E300" s="25">
        <f>'[1]App.2-BA2_Fix Asset Cont.MIFRS'!E300</f>
        <v>0</v>
      </c>
      <c r="F300" s="25">
        <f>'[1]App.2-BA2_Fix Asset Cont.MIFRS'!F300</f>
        <v>0</v>
      </c>
      <c r="G300" s="26">
        <f t="shared" si="51"/>
        <v>0</v>
      </c>
      <c r="H300" s="27"/>
      <c r="I300" s="25">
        <f>'[1]App.2-BA2_Fix Asset Cont.MIFRS'!I300</f>
        <v>0</v>
      </c>
      <c r="J300" s="25">
        <f>'[1]App.2-BA2_Fix Asset Cont.MIFRS'!J300</f>
        <v>0</v>
      </c>
      <c r="K300" s="25">
        <f>'[1]App.2-BA2_Fix Asset Cont.MIFRS'!K300</f>
        <v>0</v>
      </c>
      <c r="L300" s="26">
        <f t="shared" si="52"/>
        <v>0</v>
      </c>
      <c r="M300" s="29">
        <f t="shared" si="53"/>
        <v>0</v>
      </c>
    </row>
    <row r="301" spans="1:13" ht="15">
      <c r="A301" s="23">
        <v>47</v>
      </c>
      <c r="B301" s="23">
        <v>1835</v>
      </c>
      <c r="C301" s="32" t="s">
        <v>30</v>
      </c>
      <c r="D301" s="25">
        <f>'[1]App.2-BA2_Fix Asset Cont.MIFRS'!D301</f>
        <v>-25892.870417097758</v>
      </c>
      <c r="E301" s="25">
        <f>'[1]App.2-BA2_Fix Asset Cont.MIFRS'!E301</f>
        <v>-1062.1170924891392</v>
      </c>
      <c r="F301" s="25">
        <f>'[1]App.2-BA2_Fix Asset Cont.MIFRS'!F301</f>
        <v>0</v>
      </c>
      <c r="G301" s="26">
        <f t="shared" si="51"/>
        <v>-26954.987509586896</v>
      </c>
      <c r="H301" s="27"/>
      <c r="I301" s="25">
        <f>'[1]App.2-BA2_Fix Asset Cont.MIFRS'!I301</f>
        <v>0</v>
      </c>
      <c r="J301" s="25">
        <f>'[1]App.2-BA2_Fix Asset Cont.MIFRS'!J301</f>
        <v>505.07687712254881</v>
      </c>
      <c r="K301" s="25">
        <f>'[1]App.2-BA2_Fix Asset Cont.MIFRS'!K301</f>
        <v>0</v>
      </c>
      <c r="L301" s="26">
        <f t="shared" si="52"/>
        <v>505.07687712254881</v>
      </c>
      <c r="M301" s="29">
        <f t="shared" si="53"/>
        <v>-26449.910632464347</v>
      </c>
    </row>
    <row r="302" spans="1:13" ht="15">
      <c r="A302" s="23">
        <v>47</v>
      </c>
      <c r="B302" s="23">
        <v>1835</v>
      </c>
      <c r="C302" s="32" t="s">
        <v>30</v>
      </c>
      <c r="D302" s="25">
        <f>'[1]App.2-BA2_Fix Asset Cont.MIFRS'!D302</f>
        <v>0</v>
      </c>
      <c r="E302" s="25">
        <f>'[1]App.2-BA2_Fix Asset Cont.MIFRS'!E302</f>
        <v>0</v>
      </c>
      <c r="F302" s="25">
        <f>'[1]App.2-BA2_Fix Asset Cont.MIFRS'!F302</f>
        <v>0</v>
      </c>
      <c r="G302" s="26">
        <f t="shared" si="51"/>
        <v>0</v>
      </c>
      <c r="H302" s="27"/>
      <c r="I302" s="25">
        <f>'[1]App.2-BA2_Fix Asset Cont.MIFRS'!I302</f>
        <v>0</v>
      </c>
      <c r="J302" s="25">
        <f>'[1]App.2-BA2_Fix Asset Cont.MIFRS'!J302</f>
        <v>0</v>
      </c>
      <c r="K302" s="25">
        <f>'[1]App.2-BA2_Fix Asset Cont.MIFRS'!K302</f>
        <v>0</v>
      </c>
      <c r="L302" s="26">
        <f t="shared" si="52"/>
        <v>0</v>
      </c>
      <c r="M302" s="29">
        <f t="shared" si="53"/>
        <v>0</v>
      </c>
    </row>
    <row r="303" spans="1:13" ht="15">
      <c r="A303" s="23">
        <v>47</v>
      </c>
      <c r="B303" s="23">
        <v>1835</v>
      </c>
      <c r="C303" s="32" t="s">
        <v>30</v>
      </c>
      <c r="D303" s="25">
        <f>'[1]App.2-BA2_Fix Asset Cont.MIFRS'!D303</f>
        <v>0</v>
      </c>
      <c r="E303" s="25">
        <f>'[1]App.2-BA2_Fix Asset Cont.MIFRS'!E303</f>
        <v>0</v>
      </c>
      <c r="F303" s="25">
        <f>'[1]App.2-BA2_Fix Asset Cont.MIFRS'!F303</f>
        <v>0</v>
      </c>
      <c r="G303" s="26">
        <f t="shared" si="51"/>
        <v>0</v>
      </c>
      <c r="H303" s="27"/>
      <c r="I303" s="25">
        <f>'[1]App.2-BA2_Fix Asset Cont.MIFRS'!I303</f>
        <v>0</v>
      </c>
      <c r="J303" s="25">
        <f>'[1]App.2-BA2_Fix Asset Cont.MIFRS'!J303</f>
        <v>0</v>
      </c>
      <c r="K303" s="25">
        <f>'[1]App.2-BA2_Fix Asset Cont.MIFRS'!K303</f>
        <v>0</v>
      </c>
      <c r="L303" s="26">
        <f t="shared" si="52"/>
        <v>0</v>
      </c>
      <c r="M303" s="29">
        <f t="shared" si="53"/>
        <v>0</v>
      </c>
    </row>
    <row r="304" spans="1:13" ht="15">
      <c r="A304" s="23">
        <v>47</v>
      </c>
      <c r="B304" s="23">
        <v>1840</v>
      </c>
      <c r="C304" s="32" t="s">
        <v>31</v>
      </c>
      <c r="D304" s="25">
        <f>'[1]App.2-BA2_Fix Asset Cont.MIFRS'!D304</f>
        <v>-655351.64909999399</v>
      </c>
      <c r="E304" s="25">
        <f>'[1]App.2-BA2_Fix Asset Cont.MIFRS'!E304</f>
        <v>-28974.236192822096</v>
      </c>
      <c r="F304" s="25">
        <f>'[1]App.2-BA2_Fix Asset Cont.MIFRS'!F304</f>
        <v>0</v>
      </c>
      <c r="G304" s="26">
        <f t="shared" si="51"/>
        <v>-684325.88529281609</v>
      </c>
      <c r="H304" s="27"/>
      <c r="I304" s="25">
        <f>'[1]App.2-BA2_Fix Asset Cont.MIFRS'!I304</f>
        <v>0</v>
      </c>
      <c r="J304" s="25">
        <f>'[1]App.2-BA2_Fix Asset Cont.MIFRS'!J304</f>
        <v>15854.375878008805</v>
      </c>
      <c r="K304" s="25">
        <f>'[1]App.2-BA2_Fix Asset Cont.MIFRS'!K304</f>
        <v>0</v>
      </c>
      <c r="L304" s="26">
        <f t="shared" si="52"/>
        <v>15854.375878008805</v>
      </c>
      <c r="M304" s="29">
        <f t="shared" si="53"/>
        <v>-668471.50941480731</v>
      </c>
    </row>
    <row r="305" spans="1:13" ht="15">
      <c r="A305" s="23">
        <v>47</v>
      </c>
      <c r="B305" s="23">
        <v>1840</v>
      </c>
      <c r="C305" s="32" t="s">
        <v>31</v>
      </c>
      <c r="D305" s="25">
        <f>'[1]App.2-BA2_Fix Asset Cont.MIFRS'!D305</f>
        <v>-212935.62380469393</v>
      </c>
      <c r="E305" s="25">
        <f>'[1]App.2-BA2_Fix Asset Cont.MIFRS'!E305</f>
        <v>-9780.1982380420595</v>
      </c>
      <c r="F305" s="25">
        <f>'[1]App.2-BA2_Fix Asset Cont.MIFRS'!F305</f>
        <v>0</v>
      </c>
      <c r="G305" s="26">
        <f t="shared" si="51"/>
        <v>-222715.82204273599</v>
      </c>
      <c r="H305" s="27"/>
      <c r="I305" s="25">
        <f>'[1]App.2-BA2_Fix Asset Cont.MIFRS'!I305</f>
        <v>0</v>
      </c>
      <c r="J305" s="25">
        <f>'[1]App.2-BA2_Fix Asset Cont.MIFRS'!J305</f>
        <v>4654.8327487767647</v>
      </c>
      <c r="K305" s="25">
        <f>'[1]App.2-BA2_Fix Asset Cont.MIFRS'!K305</f>
        <v>0</v>
      </c>
      <c r="L305" s="26">
        <f t="shared" si="52"/>
        <v>4654.8327487767647</v>
      </c>
      <c r="M305" s="29">
        <f t="shared" si="53"/>
        <v>-218060.98929395922</v>
      </c>
    </row>
    <row r="306" spans="1:13" ht="15">
      <c r="A306" s="23">
        <v>47</v>
      </c>
      <c r="B306" s="23">
        <v>1845</v>
      </c>
      <c r="C306" s="32" t="s">
        <v>32</v>
      </c>
      <c r="D306" s="25">
        <f>'[1]App.2-BA2_Fix Asset Cont.MIFRS'!D306</f>
        <v>0</v>
      </c>
      <c r="E306" s="25">
        <f>'[1]App.2-BA2_Fix Asset Cont.MIFRS'!E306</f>
        <v>0</v>
      </c>
      <c r="F306" s="25">
        <f>'[1]App.2-BA2_Fix Asset Cont.MIFRS'!F306</f>
        <v>0</v>
      </c>
      <c r="G306" s="26">
        <f t="shared" si="51"/>
        <v>0</v>
      </c>
      <c r="H306" s="27"/>
      <c r="I306" s="25">
        <f>'[1]App.2-BA2_Fix Asset Cont.MIFRS'!I306</f>
        <v>0</v>
      </c>
      <c r="J306" s="25">
        <f>'[1]App.2-BA2_Fix Asset Cont.MIFRS'!J306</f>
        <v>0</v>
      </c>
      <c r="K306" s="25">
        <f>'[1]App.2-BA2_Fix Asset Cont.MIFRS'!K306</f>
        <v>0</v>
      </c>
      <c r="L306" s="26">
        <f t="shared" si="52"/>
        <v>0</v>
      </c>
      <c r="M306" s="29">
        <f t="shared" si="53"/>
        <v>0</v>
      </c>
    </row>
    <row r="307" spans="1:13" ht="15">
      <c r="A307" s="23">
        <v>47</v>
      </c>
      <c r="B307" s="23">
        <v>1845</v>
      </c>
      <c r="C307" s="32" t="s">
        <v>32</v>
      </c>
      <c r="D307" s="25">
        <f>'[1]App.2-BA2_Fix Asset Cont.MIFRS'!D307</f>
        <v>-972893.06149322214</v>
      </c>
      <c r="E307" s="25">
        <f>'[1]App.2-BA2_Fix Asset Cont.MIFRS'!E307</f>
        <v>-39338.753663741183</v>
      </c>
      <c r="F307" s="25">
        <f>'[1]App.2-BA2_Fix Asset Cont.MIFRS'!F307</f>
        <v>0</v>
      </c>
      <c r="G307" s="26">
        <f t="shared" si="51"/>
        <v>-1012231.8151569633</v>
      </c>
      <c r="H307" s="27"/>
      <c r="I307" s="25">
        <f>'[1]App.2-BA2_Fix Asset Cont.MIFRS'!I307</f>
        <v>0</v>
      </c>
      <c r="J307" s="25">
        <f>'[1]App.2-BA2_Fix Asset Cont.MIFRS'!J307</f>
        <v>30541.919359815347</v>
      </c>
      <c r="K307" s="25">
        <f>'[1]App.2-BA2_Fix Asset Cont.MIFRS'!K307</f>
        <v>0</v>
      </c>
      <c r="L307" s="26">
        <f t="shared" si="52"/>
        <v>30541.919359815347</v>
      </c>
      <c r="M307" s="29">
        <f t="shared" si="53"/>
        <v>-981689.895797148</v>
      </c>
    </row>
    <row r="308" spans="1:13" ht="15">
      <c r="A308" s="23">
        <v>47</v>
      </c>
      <c r="B308" s="23">
        <v>1845</v>
      </c>
      <c r="C308" s="32" t="s">
        <v>32</v>
      </c>
      <c r="D308" s="25">
        <f>'[1]App.2-BA2_Fix Asset Cont.MIFRS'!D308</f>
        <v>0</v>
      </c>
      <c r="E308" s="25">
        <f>'[1]App.2-BA2_Fix Asset Cont.MIFRS'!E308</f>
        <v>0</v>
      </c>
      <c r="F308" s="25">
        <f>'[1]App.2-BA2_Fix Asset Cont.MIFRS'!F308</f>
        <v>0</v>
      </c>
      <c r="G308" s="26">
        <f t="shared" si="51"/>
        <v>0</v>
      </c>
      <c r="H308" s="27"/>
      <c r="I308" s="25">
        <f>'[1]App.2-BA2_Fix Asset Cont.MIFRS'!I308</f>
        <v>0</v>
      </c>
      <c r="J308" s="25">
        <f>'[1]App.2-BA2_Fix Asset Cont.MIFRS'!J308</f>
        <v>0</v>
      </c>
      <c r="K308" s="25">
        <f>'[1]App.2-BA2_Fix Asset Cont.MIFRS'!K308</f>
        <v>0</v>
      </c>
      <c r="L308" s="26">
        <f t="shared" si="52"/>
        <v>0</v>
      </c>
      <c r="M308" s="29">
        <f t="shared" si="53"/>
        <v>0</v>
      </c>
    </row>
    <row r="309" spans="1:13" ht="15">
      <c r="A309" s="23">
        <v>47</v>
      </c>
      <c r="B309" s="23">
        <v>1850</v>
      </c>
      <c r="C309" s="32" t="s">
        <v>74</v>
      </c>
      <c r="D309" s="25">
        <f>'[1]App.2-BA2_Fix Asset Cont.MIFRS'!D309</f>
        <v>-46434.222917752311</v>
      </c>
      <c r="E309" s="25">
        <f>'[1]App.2-BA2_Fix Asset Cont.MIFRS'!E309</f>
        <v>-2306.1694970717654</v>
      </c>
      <c r="F309" s="25">
        <f>'[1]App.2-BA2_Fix Asset Cont.MIFRS'!F309</f>
        <v>0</v>
      </c>
      <c r="G309" s="26">
        <f t="shared" si="51"/>
        <v>-48740.392414824077</v>
      </c>
      <c r="H309" s="27"/>
      <c r="I309" s="25">
        <f>'[1]App.2-BA2_Fix Asset Cont.MIFRS'!I309</f>
        <v>0</v>
      </c>
      <c r="J309" s="25">
        <f>'[1]App.2-BA2_Fix Asset Cont.MIFRS'!J309</f>
        <v>1590.0103864432217</v>
      </c>
      <c r="K309" s="25">
        <f>'[1]App.2-BA2_Fix Asset Cont.MIFRS'!K309</f>
        <v>0</v>
      </c>
      <c r="L309" s="26">
        <f t="shared" si="52"/>
        <v>1590.0103864432217</v>
      </c>
      <c r="M309" s="29">
        <f t="shared" si="53"/>
        <v>-47150.382028380853</v>
      </c>
    </row>
    <row r="310" spans="1:13" ht="15">
      <c r="A310" s="23">
        <v>47</v>
      </c>
      <c r="B310" s="23">
        <v>1850</v>
      </c>
      <c r="C310" s="32" t="s">
        <v>33</v>
      </c>
      <c r="D310" s="25">
        <f>'[1]App.2-BA2_Fix Asset Cont.MIFRS'!D310</f>
        <v>-595625.67187971121</v>
      </c>
      <c r="E310" s="25">
        <f>'[1]App.2-BA2_Fix Asset Cont.MIFRS'!E310</f>
        <v>-25953.707981258791</v>
      </c>
      <c r="F310" s="25">
        <f>'[1]App.2-BA2_Fix Asset Cont.MIFRS'!F310</f>
        <v>0</v>
      </c>
      <c r="G310" s="26">
        <f t="shared" si="51"/>
        <v>-621579.37986096996</v>
      </c>
      <c r="H310" s="27"/>
      <c r="I310" s="25">
        <f>'[1]App.2-BA2_Fix Asset Cont.MIFRS'!I310</f>
        <v>0</v>
      </c>
      <c r="J310" s="25">
        <f>'[1]App.2-BA2_Fix Asset Cont.MIFRS'!J310</f>
        <v>19356.392173225264</v>
      </c>
      <c r="K310" s="25">
        <f>'[1]App.2-BA2_Fix Asset Cont.MIFRS'!K310</f>
        <v>0</v>
      </c>
      <c r="L310" s="26">
        <f t="shared" si="52"/>
        <v>19356.392173225264</v>
      </c>
      <c r="M310" s="29">
        <f t="shared" si="53"/>
        <v>-602222.98768774467</v>
      </c>
    </row>
    <row r="311" spans="1:13" ht="15">
      <c r="A311" s="23">
        <v>47</v>
      </c>
      <c r="B311" s="23">
        <v>1850</v>
      </c>
      <c r="C311" s="32" t="s">
        <v>33</v>
      </c>
      <c r="D311" s="25">
        <f>'[1]App.2-BA2_Fix Asset Cont.MIFRS'!D311</f>
        <v>0</v>
      </c>
      <c r="E311" s="25">
        <f>'[1]App.2-BA2_Fix Asset Cont.MIFRS'!E311</f>
        <v>0</v>
      </c>
      <c r="F311" s="25">
        <f>'[1]App.2-BA2_Fix Asset Cont.MIFRS'!F311</f>
        <v>0</v>
      </c>
      <c r="G311" s="26">
        <f t="shared" si="51"/>
        <v>0</v>
      </c>
      <c r="H311" s="27"/>
      <c r="I311" s="25">
        <f>'[1]App.2-BA2_Fix Asset Cont.MIFRS'!I311</f>
        <v>0</v>
      </c>
      <c r="J311" s="25">
        <f>'[1]App.2-BA2_Fix Asset Cont.MIFRS'!J311</f>
        <v>0</v>
      </c>
      <c r="K311" s="25">
        <f>'[1]App.2-BA2_Fix Asset Cont.MIFRS'!K311</f>
        <v>0</v>
      </c>
      <c r="L311" s="26">
        <f t="shared" si="52"/>
        <v>0</v>
      </c>
      <c r="M311" s="29">
        <f t="shared" si="53"/>
        <v>0</v>
      </c>
    </row>
    <row r="312" spans="1:13" ht="15">
      <c r="A312" s="23">
        <v>47</v>
      </c>
      <c r="B312" s="23">
        <v>1855</v>
      </c>
      <c r="C312" s="32" t="s">
        <v>75</v>
      </c>
      <c r="D312" s="25">
        <f>'[1]App.2-BA2_Fix Asset Cont.MIFRS'!D312</f>
        <v>-875899.60410750378</v>
      </c>
      <c r="E312" s="25">
        <f>'[1]App.2-BA2_Fix Asset Cont.MIFRS'!E312</f>
        <v>-35453.549774952109</v>
      </c>
      <c r="F312" s="25">
        <f>'[1]App.2-BA2_Fix Asset Cont.MIFRS'!F312</f>
        <v>0</v>
      </c>
      <c r="G312" s="26">
        <f t="shared" si="51"/>
        <v>-911353.1538824559</v>
      </c>
      <c r="H312" s="27"/>
      <c r="I312" s="25">
        <f>'[1]App.2-BA2_Fix Asset Cont.MIFRS'!I312</f>
        <v>0</v>
      </c>
      <c r="J312" s="25">
        <f>'[1]App.2-BA2_Fix Asset Cont.MIFRS'!J312</f>
        <v>27569.135203158239</v>
      </c>
      <c r="K312" s="25">
        <f>'[1]App.2-BA2_Fix Asset Cont.MIFRS'!K312</f>
        <v>0</v>
      </c>
      <c r="L312" s="26">
        <f t="shared" si="52"/>
        <v>27569.135203158239</v>
      </c>
      <c r="M312" s="29">
        <f t="shared" si="53"/>
        <v>-883784.01867929765</v>
      </c>
    </row>
    <row r="313" spans="1:13" ht="15">
      <c r="A313" s="23">
        <v>47</v>
      </c>
      <c r="B313" s="23">
        <v>1855</v>
      </c>
      <c r="C313" s="32" t="s">
        <v>75</v>
      </c>
      <c r="D313" s="25">
        <f>'[1]App.2-BA2_Fix Asset Cont.MIFRS'!D313</f>
        <v>0</v>
      </c>
      <c r="E313" s="25">
        <f>'[1]App.2-BA2_Fix Asset Cont.MIFRS'!E313</f>
        <v>0</v>
      </c>
      <c r="F313" s="25">
        <f>'[1]App.2-BA2_Fix Asset Cont.MIFRS'!F313</f>
        <v>0</v>
      </c>
      <c r="G313" s="26">
        <f t="shared" si="51"/>
        <v>0</v>
      </c>
      <c r="H313" s="27"/>
      <c r="I313" s="25">
        <f>'[1]App.2-BA2_Fix Asset Cont.MIFRS'!I313</f>
        <v>0</v>
      </c>
      <c r="J313" s="25">
        <f>'[1]App.2-BA2_Fix Asset Cont.MIFRS'!J313</f>
        <v>0</v>
      </c>
      <c r="K313" s="25">
        <f>'[1]App.2-BA2_Fix Asset Cont.MIFRS'!K313</f>
        <v>0</v>
      </c>
      <c r="L313" s="26">
        <f t="shared" si="52"/>
        <v>0</v>
      </c>
      <c r="M313" s="29">
        <f t="shared" si="53"/>
        <v>0</v>
      </c>
    </row>
    <row r="314" spans="1:13" ht="15">
      <c r="A314" s="23">
        <v>47</v>
      </c>
      <c r="B314" s="23">
        <v>1860</v>
      </c>
      <c r="C314" s="32" t="s">
        <v>35</v>
      </c>
      <c r="D314" s="25">
        <f>'[1]App.2-BA2_Fix Asset Cont.MIFRS'!D314</f>
        <v>0</v>
      </c>
      <c r="E314" s="25">
        <f>'[1]App.2-BA2_Fix Asset Cont.MIFRS'!E314</f>
        <v>0</v>
      </c>
      <c r="F314" s="25">
        <f>'[1]App.2-BA2_Fix Asset Cont.MIFRS'!F314</f>
        <v>0</v>
      </c>
      <c r="G314" s="26">
        <f t="shared" si="51"/>
        <v>0</v>
      </c>
      <c r="H314" s="27"/>
      <c r="I314" s="25">
        <f>'[1]App.2-BA2_Fix Asset Cont.MIFRS'!I314</f>
        <v>0</v>
      </c>
      <c r="J314" s="25">
        <f>'[1]App.2-BA2_Fix Asset Cont.MIFRS'!J314</f>
        <v>0</v>
      </c>
      <c r="K314" s="25">
        <f>'[1]App.2-BA2_Fix Asset Cont.MIFRS'!K314</f>
        <v>0</v>
      </c>
      <c r="L314" s="26">
        <f t="shared" si="52"/>
        <v>0</v>
      </c>
      <c r="M314" s="29">
        <f t="shared" si="53"/>
        <v>0</v>
      </c>
    </row>
    <row r="315" spans="1:13" ht="15">
      <c r="A315" s="23">
        <v>47</v>
      </c>
      <c r="B315" s="23">
        <v>1860</v>
      </c>
      <c r="C315" s="32" t="s">
        <v>35</v>
      </c>
      <c r="D315" s="25">
        <f>'[1]App.2-BA2_Fix Asset Cont.MIFRS'!D315</f>
        <v>0</v>
      </c>
      <c r="E315" s="25">
        <f>'[1]App.2-BA2_Fix Asset Cont.MIFRS'!E315</f>
        <v>0</v>
      </c>
      <c r="F315" s="25">
        <f>'[1]App.2-BA2_Fix Asset Cont.MIFRS'!F315</f>
        <v>0</v>
      </c>
      <c r="G315" s="26">
        <f t="shared" si="51"/>
        <v>0</v>
      </c>
      <c r="H315" s="27"/>
      <c r="I315" s="25">
        <f>'[1]App.2-BA2_Fix Asset Cont.MIFRS'!I315</f>
        <v>0</v>
      </c>
      <c r="J315" s="25">
        <f>'[1]App.2-BA2_Fix Asset Cont.MIFRS'!J315</f>
        <v>0</v>
      </c>
      <c r="K315" s="25">
        <f>'[1]App.2-BA2_Fix Asset Cont.MIFRS'!K315</f>
        <v>0</v>
      </c>
      <c r="L315" s="26">
        <f t="shared" si="52"/>
        <v>0</v>
      </c>
      <c r="M315" s="29">
        <f t="shared" si="53"/>
        <v>0</v>
      </c>
    </row>
    <row r="316" spans="1:13" ht="15">
      <c r="A316" s="23">
        <v>47</v>
      </c>
      <c r="B316" s="23">
        <v>1860</v>
      </c>
      <c r="C316" s="32" t="s">
        <v>35</v>
      </c>
      <c r="D316" s="25">
        <f>'[1]App.2-BA2_Fix Asset Cont.MIFRS'!D316</f>
        <v>0</v>
      </c>
      <c r="E316" s="25">
        <f>'[1]App.2-BA2_Fix Asset Cont.MIFRS'!E316</f>
        <v>0</v>
      </c>
      <c r="F316" s="25">
        <f>'[1]App.2-BA2_Fix Asset Cont.MIFRS'!F316</f>
        <v>0</v>
      </c>
      <c r="G316" s="26">
        <f t="shared" si="51"/>
        <v>0</v>
      </c>
      <c r="H316" s="27"/>
      <c r="I316" s="25">
        <f>'[1]App.2-BA2_Fix Asset Cont.MIFRS'!I316</f>
        <v>0</v>
      </c>
      <c r="J316" s="25">
        <f>'[1]App.2-BA2_Fix Asset Cont.MIFRS'!J316</f>
        <v>0</v>
      </c>
      <c r="K316" s="25">
        <f>'[1]App.2-BA2_Fix Asset Cont.MIFRS'!K316</f>
        <v>0</v>
      </c>
      <c r="L316" s="26">
        <f t="shared" si="52"/>
        <v>0</v>
      </c>
      <c r="M316" s="29">
        <f t="shared" si="53"/>
        <v>0</v>
      </c>
    </row>
    <row r="317" spans="1:13" ht="15">
      <c r="A317" s="23">
        <v>47</v>
      </c>
      <c r="B317" s="23">
        <v>1860</v>
      </c>
      <c r="C317" s="32" t="s">
        <v>35</v>
      </c>
      <c r="D317" s="25">
        <f>'[1]App.2-BA2_Fix Asset Cont.MIFRS'!D317</f>
        <v>0</v>
      </c>
      <c r="E317" s="25">
        <f>'[1]App.2-BA2_Fix Asset Cont.MIFRS'!E317</f>
        <v>0</v>
      </c>
      <c r="F317" s="25">
        <f>'[1]App.2-BA2_Fix Asset Cont.MIFRS'!F317</f>
        <v>0</v>
      </c>
      <c r="G317" s="26">
        <f t="shared" si="51"/>
        <v>0</v>
      </c>
      <c r="H317" s="27"/>
      <c r="I317" s="25">
        <f>'[1]App.2-BA2_Fix Asset Cont.MIFRS'!I317</f>
        <v>0</v>
      </c>
      <c r="J317" s="25">
        <f>'[1]App.2-BA2_Fix Asset Cont.MIFRS'!J317</f>
        <v>0</v>
      </c>
      <c r="K317" s="25">
        <f>'[1]App.2-BA2_Fix Asset Cont.MIFRS'!K317</f>
        <v>0</v>
      </c>
      <c r="L317" s="26">
        <f t="shared" si="52"/>
        <v>0</v>
      </c>
      <c r="M317" s="29">
        <f t="shared" si="53"/>
        <v>0</v>
      </c>
    </row>
    <row r="318" spans="1:13" ht="15">
      <c r="A318" s="23">
        <v>47</v>
      </c>
      <c r="B318" s="23">
        <v>1860</v>
      </c>
      <c r="C318" s="32" t="s">
        <v>35</v>
      </c>
      <c r="D318" s="25">
        <f>'[1]App.2-BA2_Fix Asset Cont.MIFRS'!D318</f>
        <v>0</v>
      </c>
      <c r="E318" s="25">
        <f>'[1]App.2-BA2_Fix Asset Cont.MIFRS'!E318</f>
        <v>0</v>
      </c>
      <c r="F318" s="25">
        <f>'[1]App.2-BA2_Fix Asset Cont.MIFRS'!F318</f>
        <v>0</v>
      </c>
      <c r="G318" s="26">
        <f t="shared" si="51"/>
        <v>0</v>
      </c>
      <c r="H318" s="27"/>
      <c r="I318" s="25">
        <f>'[1]App.2-BA2_Fix Asset Cont.MIFRS'!I318</f>
        <v>0</v>
      </c>
      <c r="J318" s="25">
        <f>'[1]App.2-BA2_Fix Asset Cont.MIFRS'!J318</f>
        <v>0</v>
      </c>
      <c r="K318" s="25">
        <f>'[1]App.2-BA2_Fix Asset Cont.MIFRS'!K318</f>
        <v>0</v>
      </c>
      <c r="L318" s="26">
        <f t="shared" si="52"/>
        <v>0</v>
      </c>
      <c r="M318" s="29">
        <f t="shared" si="53"/>
        <v>0</v>
      </c>
    </row>
    <row r="319" spans="1:13" ht="15">
      <c r="A319" s="30"/>
      <c r="B319" s="30">
        <v>1890</v>
      </c>
      <c r="C319" s="31" t="s">
        <v>36</v>
      </c>
      <c r="D319" s="25">
        <f>'[1]App.2-BA2_Fix Asset Cont.MIFRS'!D319</f>
        <v>0</v>
      </c>
      <c r="E319" s="25">
        <f>'[1]App.2-BA2_Fix Asset Cont.MIFRS'!E319</f>
        <v>0</v>
      </c>
      <c r="F319" s="25">
        <f>'[1]App.2-BA2_Fix Asset Cont.MIFRS'!F319</f>
        <v>0</v>
      </c>
      <c r="G319" s="26">
        <f t="shared" si="51"/>
        <v>0</v>
      </c>
      <c r="H319" s="27"/>
      <c r="I319" s="25">
        <f>'[1]App.2-BA2_Fix Asset Cont.MIFRS'!I319</f>
        <v>0</v>
      </c>
      <c r="J319" s="25">
        <f>'[1]App.2-BA2_Fix Asset Cont.MIFRS'!J319</f>
        <v>0</v>
      </c>
      <c r="K319" s="25">
        <f>'[1]App.2-BA2_Fix Asset Cont.MIFRS'!K319</f>
        <v>0</v>
      </c>
      <c r="L319" s="26">
        <f t="shared" si="52"/>
        <v>0</v>
      </c>
      <c r="M319" s="29">
        <f t="shared" si="53"/>
        <v>0</v>
      </c>
    </row>
    <row r="320" spans="1:13" ht="15">
      <c r="A320" s="30"/>
      <c r="B320" s="30">
        <v>1905</v>
      </c>
      <c r="C320" s="31" t="s">
        <v>23</v>
      </c>
      <c r="D320" s="25">
        <f>'[1]App.2-BA2_Fix Asset Cont.MIFRS'!D320</f>
        <v>0</v>
      </c>
      <c r="E320" s="25">
        <f>'[1]App.2-BA2_Fix Asset Cont.MIFRS'!E320</f>
        <v>0</v>
      </c>
      <c r="F320" s="25">
        <f>'[1]App.2-BA2_Fix Asset Cont.MIFRS'!F320</f>
        <v>0</v>
      </c>
      <c r="G320" s="26">
        <f t="shared" si="51"/>
        <v>0</v>
      </c>
      <c r="H320" s="27"/>
      <c r="I320" s="25">
        <f>'[1]App.2-BA2_Fix Asset Cont.MIFRS'!I320</f>
        <v>0</v>
      </c>
      <c r="J320" s="25">
        <f>'[1]App.2-BA2_Fix Asset Cont.MIFRS'!J320</f>
        <v>0</v>
      </c>
      <c r="K320" s="25">
        <f>'[1]App.2-BA2_Fix Asset Cont.MIFRS'!K320</f>
        <v>0</v>
      </c>
      <c r="L320" s="26">
        <f t="shared" si="52"/>
        <v>0</v>
      </c>
      <c r="M320" s="29">
        <f t="shared" si="53"/>
        <v>0</v>
      </c>
    </row>
    <row r="321" spans="1:13" ht="15">
      <c r="A321" s="23">
        <v>47</v>
      </c>
      <c r="B321" s="23">
        <v>1908</v>
      </c>
      <c r="C321" s="32" t="s">
        <v>37</v>
      </c>
      <c r="D321" s="25">
        <f>'[1]App.2-BA2_Fix Asset Cont.MIFRS'!D321</f>
        <v>0</v>
      </c>
      <c r="E321" s="25">
        <f>'[1]App.2-BA2_Fix Asset Cont.MIFRS'!E321</f>
        <v>0</v>
      </c>
      <c r="F321" s="25">
        <f>'[1]App.2-BA2_Fix Asset Cont.MIFRS'!F321</f>
        <v>0</v>
      </c>
      <c r="G321" s="26">
        <f t="shared" si="51"/>
        <v>0</v>
      </c>
      <c r="H321" s="27"/>
      <c r="I321" s="25">
        <f>'[1]App.2-BA2_Fix Asset Cont.MIFRS'!I321</f>
        <v>0</v>
      </c>
      <c r="J321" s="25">
        <f>'[1]App.2-BA2_Fix Asset Cont.MIFRS'!J321</f>
        <v>0</v>
      </c>
      <c r="K321" s="25">
        <f>'[1]App.2-BA2_Fix Asset Cont.MIFRS'!K321</f>
        <v>0</v>
      </c>
      <c r="L321" s="26">
        <f t="shared" si="52"/>
        <v>0</v>
      </c>
      <c r="M321" s="29">
        <f t="shared" si="53"/>
        <v>0</v>
      </c>
    </row>
    <row r="322" spans="1:13" ht="15">
      <c r="A322" s="23">
        <v>47</v>
      </c>
      <c r="B322" s="23">
        <v>1908</v>
      </c>
      <c r="C322" s="32" t="s">
        <v>37</v>
      </c>
      <c r="D322" s="25">
        <f>'[1]App.2-BA2_Fix Asset Cont.MIFRS'!D322</f>
        <v>0</v>
      </c>
      <c r="E322" s="25">
        <f>'[1]App.2-BA2_Fix Asset Cont.MIFRS'!E322</f>
        <v>0</v>
      </c>
      <c r="F322" s="25">
        <f>'[1]App.2-BA2_Fix Asset Cont.MIFRS'!F322</f>
        <v>0</v>
      </c>
      <c r="G322" s="26">
        <f t="shared" si="51"/>
        <v>0</v>
      </c>
      <c r="H322" s="27"/>
      <c r="I322" s="25">
        <f>'[1]App.2-BA2_Fix Asset Cont.MIFRS'!I322</f>
        <v>0</v>
      </c>
      <c r="J322" s="25">
        <f>'[1]App.2-BA2_Fix Asset Cont.MIFRS'!J322</f>
        <v>0</v>
      </c>
      <c r="K322" s="25">
        <f>'[1]App.2-BA2_Fix Asset Cont.MIFRS'!K322</f>
        <v>0</v>
      </c>
      <c r="L322" s="26">
        <f t="shared" si="52"/>
        <v>0</v>
      </c>
      <c r="M322" s="29">
        <f t="shared" si="53"/>
        <v>0</v>
      </c>
    </row>
    <row r="323" spans="1:13" ht="15">
      <c r="A323" s="23">
        <v>13</v>
      </c>
      <c r="B323" s="23">
        <v>1910</v>
      </c>
      <c r="C323" s="32" t="s">
        <v>25</v>
      </c>
      <c r="D323" s="25">
        <f>'[1]App.2-BA2_Fix Asset Cont.MIFRS'!D323</f>
        <v>0</v>
      </c>
      <c r="E323" s="25">
        <f>'[1]App.2-BA2_Fix Asset Cont.MIFRS'!E323</f>
        <v>0</v>
      </c>
      <c r="F323" s="25">
        <f>'[1]App.2-BA2_Fix Asset Cont.MIFRS'!F323</f>
        <v>0</v>
      </c>
      <c r="G323" s="26">
        <f t="shared" si="51"/>
        <v>0</v>
      </c>
      <c r="H323" s="27"/>
      <c r="I323" s="25">
        <f>'[1]App.2-BA2_Fix Asset Cont.MIFRS'!I323</f>
        <v>0</v>
      </c>
      <c r="J323" s="25">
        <f>'[1]App.2-BA2_Fix Asset Cont.MIFRS'!J323</f>
        <v>0</v>
      </c>
      <c r="K323" s="25">
        <f>'[1]App.2-BA2_Fix Asset Cont.MIFRS'!K323</f>
        <v>0</v>
      </c>
      <c r="L323" s="26">
        <f t="shared" si="52"/>
        <v>0</v>
      </c>
      <c r="M323" s="29">
        <f t="shared" si="53"/>
        <v>0</v>
      </c>
    </row>
    <row r="324" spans="1:13" ht="15">
      <c r="A324" s="23">
        <v>8</v>
      </c>
      <c r="B324" s="23">
        <v>1915</v>
      </c>
      <c r="C324" s="32" t="s">
        <v>38</v>
      </c>
      <c r="D324" s="25">
        <f>'[1]App.2-BA2_Fix Asset Cont.MIFRS'!D324</f>
        <v>0</v>
      </c>
      <c r="E324" s="25">
        <f>'[1]App.2-BA2_Fix Asset Cont.MIFRS'!E324</f>
        <v>0</v>
      </c>
      <c r="F324" s="25">
        <f>'[1]App.2-BA2_Fix Asset Cont.MIFRS'!F324</f>
        <v>0</v>
      </c>
      <c r="G324" s="26">
        <f t="shared" si="51"/>
        <v>0</v>
      </c>
      <c r="H324" s="27"/>
      <c r="I324" s="25">
        <f>'[1]App.2-BA2_Fix Asset Cont.MIFRS'!I324</f>
        <v>0</v>
      </c>
      <c r="J324" s="25">
        <f>'[1]App.2-BA2_Fix Asset Cont.MIFRS'!J324</f>
        <v>0</v>
      </c>
      <c r="K324" s="25">
        <f>'[1]App.2-BA2_Fix Asset Cont.MIFRS'!K324</f>
        <v>0</v>
      </c>
      <c r="L324" s="26">
        <f t="shared" si="52"/>
        <v>0</v>
      </c>
      <c r="M324" s="29">
        <f t="shared" si="53"/>
        <v>0</v>
      </c>
    </row>
    <row r="325" spans="1:13" ht="15">
      <c r="A325" s="23">
        <v>8</v>
      </c>
      <c r="B325" s="23">
        <v>1915</v>
      </c>
      <c r="C325" s="32" t="s">
        <v>39</v>
      </c>
      <c r="D325" s="25">
        <f>'[1]App.2-BA2_Fix Asset Cont.MIFRS'!D325</f>
        <v>0</v>
      </c>
      <c r="E325" s="25">
        <f>'[1]App.2-BA2_Fix Asset Cont.MIFRS'!E325</f>
        <v>0</v>
      </c>
      <c r="F325" s="25">
        <f>'[1]App.2-BA2_Fix Asset Cont.MIFRS'!F325</f>
        <v>0</v>
      </c>
      <c r="G325" s="26">
        <f t="shared" si="51"/>
        <v>0</v>
      </c>
      <c r="H325" s="27"/>
      <c r="I325" s="25">
        <f>'[1]App.2-BA2_Fix Asset Cont.MIFRS'!I325</f>
        <v>0</v>
      </c>
      <c r="J325" s="25">
        <f>'[1]App.2-BA2_Fix Asset Cont.MIFRS'!J325</f>
        <v>0</v>
      </c>
      <c r="K325" s="25">
        <f>'[1]App.2-BA2_Fix Asset Cont.MIFRS'!K325</f>
        <v>0</v>
      </c>
      <c r="L325" s="26">
        <f t="shared" si="52"/>
        <v>0</v>
      </c>
      <c r="M325" s="29">
        <f t="shared" si="53"/>
        <v>0</v>
      </c>
    </row>
    <row r="326" spans="1:13" ht="15">
      <c r="A326" s="23">
        <v>10</v>
      </c>
      <c r="B326" s="23">
        <v>1920</v>
      </c>
      <c r="C326" s="32" t="s">
        <v>40</v>
      </c>
      <c r="D326" s="25">
        <f>'[1]App.2-BA2_Fix Asset Cont.MIFRS'!D326</f>
        <v>0</v>
      </c>
      <c r="E326" s="25">
        <f>'[1]App.2-BA2_Fix Asset Cont.MIFRS'!E326</f>
        <v>0</v>
      </c>
      <c r="F326" s="25">
        <f>'[1]App.2-BA2_Fix Asset Cont.MIFRS'!F326</f>
        <v>0</v>
      </c>
      <c r="G326" s="26">
        <f t="shared" si="51"/>
        <v>0</v>
      </c>
      <c r="H326" s="27"/>
      <c r="I326" s="25">
        <f>'[1]App.2-BA2_Fix Asset Cont.MIFRS'!I326</f>
        <v>0</v>
      </c>
      <c r="J326" s="25">
        <f>'[1]App.2-BA2_Fix Asset Cont.MIFRS'!J326</f>
        <v>0</v>
      </c>
      <c r="K326" s="25">
        <f>'[1]App.2-BA2_Fix Asset Cont.MIFRS'!K326</f>
        <v>0</v>
      </c>
      <c r="L326" s="26">
        <f t="shared" si="52"/>
        <v>0</v>
      </c>
      <c r="M326" s="29">
        <f t="shared" si="53"/>
        <v>0</v>
      </c>
    </row>
    <row r="327" spans="1:13" ht="25.5">
      <c r="A327" s="23">
        <v>45</v>
      </c>
      <c r="B327" s="33">
        <v>1920</v>
      </c>
      <c r="C327" s="24" t="s">
        <v>41</v>
      </c>
      <c r="D327" s="25">
        <f>'[1]App.2-BA2_Fix Asset Cont.MIFRS'!D327</f>
        <v>0</v>
      </c>
      <c r="E327" s="25">
        <f>'[1]App.2-BA2_Fix Asset Cont.MIFRS'!E327</f>
        <v>0</v>
      </c>
      <c r="F327" s="25">
        <f>'[1]App.2-BA2_Fix Asset Cont.MIFRS'!F327</f>
        <v>0</v>
      </c>
      <c r="G327" s="26">
        <f t="shared" si="51"/>
        <v>0</v>
      </c>
      <c r="H327" s="27"/>
      <c r="I327" s="25">
        <f>'[1]App.2-BA2_Fix Asset Cont.MIFRS'!I327</f>
        <v>0</v>
      </c>
      <c r="J327" s="25">
        <f>'[1]App.2-BA2_Fix Asset Cont.MIFRS'!J327</f>
        <v>0</v>
      </c>
      <c r="K327" s="25">
        <f>'[1]App.2-BA2_Fix Asset Cont.MIFRS'!K327</f>
        <v>0</v>
      </c>
      <c r="L327" s="26">
        <f t="shared" si="52"/>
        <v>0</v>
      </c>
      <c r="M327" s="29">
        <f t="shared" si="53"/>
        <v>0</v>
      </c>
    </row>
    <row r="328" spans="1:13" ht="25.5">
      <c r="A328" s="23">
        <v>45.1</v>
      </c>
      <c r="B328" s="33">
        <v>1920</v>
      </c>
      <c r="C328" s="24" t="s">
        <v>42</v>
      </c>
      <c r="D328" s="25">
        <f>'[1]App.2-BA2_Fix Asset Cont.MIFRS'!D328</f>
        <v>0</v>
      </c>
      <c r="E328" s="25">
        <f>'[1]App.2-BA2_Fix Asset Cont.MIFRS'!E328</f>
        <v>0</v>
      </c>
      <c r="F328" s="25">
        <f>'[1]App.2-BA2_Fix Asset Cont.MIFRS'!F328</f>
        <v>0</v>
      </c>
      <c r="G328" s="26">
        <f t="shared" si="51"/>
        <v>0</v>
      </c>
      <c r="H328" s="27"/>
      <c r="I328" s="25">
        <f>'[1]App.2-BA2_Fix Asset Cont.MIFRS'!I328</f>
        <v>0</v>
      </c>
      <c r="J328" s="25">
        <f>'[1]App.2-BA2_Fix Asset Cont.MIFRS'!J328</f>
        <v>0</v>
      </c>
      <c r="K328" s="25">
        <f>'[1]App.2-BA2_Fix Asset Cont.MIFRS'!K328</f>
        <v>0</v>
      </c>
      <c r="L328" s="26">
        <f t="shared" si="52"/>
        <v>0</v>
      </c>
      <c r="M328" s="29">
        <f t="shared" si="53"/>
        <v>0</v>
      </c>
    </row>
    <row r="329" spans="1:13" ht="15">
      <c r="A329" s="23">
        <v>10</v>
      </c>
      <c r="B329" s="23">
        <v>1930</v>
      </c>
      <c r="C329" s="32" t="s">
        <v>43</v>
      </c>
      <c r="D329" s="25">
        <f>'[1]App.2-BA2_Fix Asset Cont.MIFRS'!D329</f>
        <v>0</v>
      </c>
      <c r="E329" s="25">
        <f>'[1]App.2-BA2_Fix Asset Cont.MIFRS'!E329</f>
        <v>0</v>
      </c>
      <c r="F329" s="25">
        <f>'[1]App.2-BA2_Fix Asset Cont.MIFRS'!F329</f>
        <v>0</v>
      </c>
      <c r="G329" s="26">
        <f t="shared" si="51"/>
        <v>0</v>
      </c>
      <c r="H329" s="27"/>
      <c r="I329" s="25">
        <f>'[1]App.2-BA2_Fix Asset Cont.MIFRS'!I329</f>
        <v>0</v>
      </c>
      <c r="J329" s="25">
        <f>'[1]App.2-BA2_Fix Asset Cont.MIFRS'!J329</f>
        <v>0</v>
      </c>
      <c r="K329" s="25">
        <f>'[1]App.2-BA2_Fix Asset Cont.MIFRS'!K329</f>
        <v>0</v>
      </c>
      <c r="L329" s="26">
        <f t="shared" si="52"/>
        <v>0</v>
      </c>
      <c r="M329" s="29">
        <f t="shared" si="53"/>
        <v>0</v>
      </c>
    </row>
    <row r="330" spans="1:13" ht="15">
      <c r="A330" s="23">
        <v>10</v>
      </c>
      <c r="B330" s="23">
        <v>1930</v>
      </c>
      <c r="C330" s="32" t="s">
        <v>43</v>
      </c>
      <c r="D330" s="25">
        <f>'[1]App.2-BA2_Fix Asset Cont.MIFRS'!D330</f>
        <v>0</v>
      </c>
      <c r="E330" s="25">
        <f>'[1]App.2-BA2_Fix Asset Cont.MIFRS'!E330</f>
        <v>0</v>
      </c>
      <c r="F330" s="25">
        <f>'[1]App.2-BA2_Fix Asset Cont.MIFRS'!F330</f>
        <v>0</v>
      </c>
      <c r="G330" s="26">
        <f t="shared" si="51"/>
        <v>0</v>
      </c>
      <c r="H330" s="27"/>
      <c r="I330" s="25">
        <f>'[1]App.2-BA2_Fix Asset Cont.MIFRS'!I330</f>
        <v>0</v>
      </c>
      <c r="J330" s="25">
        <f>'[1]App.2-BA2_Fix Asset Cont.MIFRS'!J330</f>
        <v>0</v>
      </c>
      <c r="K330" s="25">
        <f>'[1]App.2-BA2_Fix Asset Cont.MIFRS'!K330</f>
        <v>0</v>
      </c>
      <c r="L330" s="26">
        <f t="shared" si="52"/>
        <v>0</v>
      </c>
      <c r="M330" s="29">
        <f t="shared" si="53"/>
        <v>0</v>
      </c>
    </row>
    <row r="331" spans="1:13" ht="15">
      <c r="A331" s="23">
        <v>8</v>
      </c>
      <c r="B331" s="23">
        <v>1935</v>
      </c>
      <c r="C331" s="32" t="s">
        <v>44</v>
      </c>
      <c r="D331" s="25">
        <f>'[1]App.2-BA2_Fix Asset Cont.MIFRS'!D331</f>
        <v>0</v>
      </c>
      <c r="E331" s="25">
        <f>'[1]App.2-BA2_Fix Asset Cont.MIFRS'!E331</f>
        <v>0</v>
      </c>
      <c r="F331" s="25">
        <f>'[1]App.2-BA2_Fix Asset Cont.MIFRS'!F331</f>
        <v>0</v>
      </c>
      <c r="G331" s="26">
        <f t="shared" si="51"/>
        <v>0</v>
      </c>
      <c r="H331" s="27"/>
      <c r="I331" s="25">
        <f>'[1]App.2-BA2_Fix Asset Cont.MIFRS'!I331</f>
        <v>0</v>
      </c>
      <c r="J331" s="25">
        <f>'[1]App.2-BA2_Fix Asset Cont.MIFRS'!J331</f>
        <v>0</v>
      </c>
      <c r="K331" s="25">
        <f>'[1]App.2-BA2_Fix Asset Cont.MIFRS'!K331</f>
        <v>0</v>
      </c>
      <c r="L331" s="26">
        <f t="shared" si="52"/>
        <v>0</v>
      </c>
      <c r="M331" s="29">
        <f t="shared" si="53"/>
        <v>0</v>
      </c>
    </row>
    <row r="332" spans="1:13" ht="15">
      <c r="A332" s="23">
        <v>8</v>
      </c>
      <c r="B332" s="23">
        <v>1940</v>
      </c>
      <c r="C332" s="32" t="s">
        <v>45</v>
      </c>
      <c r="D332" s="25">
        <f>'[1]App.2-BA2_Fix Asset Cont.MIFRS'!D332</f>
        <v>0</v>
      </c>
      <c r="E332" s="25">
        <f>'[1]App.2-BA2_Fix Asset Cont.MIFRS'!E332</f>
        <v>0</v>
      </c>
      <c r="F332" s="25">
        <f>'[1]App.2-BA2_Fix Asset Cont.MIFRS'!F332</f>
        <v>0</v>
      </c>
      <c r="G332" s="26">
        <f t="shared" si="51"/>
        <v>0</v>
      </c>
      <c r="H332" s="27"/>
      <c r="I332" s="25">
        <f>'[1]App.2-BA2_Fix Asset Cont.MIFRS'!I332</f>
        <v>0</v>
      </c>
      <c r="J332" s="25">
        <f>'[1]App.2-BA2_Fix Asset Cont.MIFRS'!J332</f>
        <v>0</v>
      </c>
      <c r="K332" s="25">
        <f>'[1]App.2-BA2_Fix Asset Cont.MIFRS'!K332</f>
        <v>0</v>
      </c>
      <c r="L332" s="26">
        <f t="shared" si="52"/>
        <v>0</v>
      </c>
      <c r="M332" s="29">
        <f t="shared" si="53"/>
        <v>0</v>
      </c>
    </row>
    <row r="333" spans="1:13" ht="15">
      <c r="A333" s="23">
        <v>8</v>
      </c>
      <c r="B333" s="23">
        <v>1945</v>
      </c>
      <c r="C333" s="32" t="s">
        <v>46</v>
      </c>
      <c r="D333" s="25">
        <f>'[1]App.2-BA2_Fix Asset Cont.MIFRS'!D333</f>
        <v>0</v>
      </c>
      <c r="E333" s="25">
        <f>'[1]App.2-BA2_Fix Asset Cont.MIFRS'!E333</f>
        <v>0</v>
      </c>
      <c r="F333" s="25">
        <f>'[1]App.2-BA2_Fix Asset Cont.MIFRS'!F333</f>
        <v>0</v>
      </c>
      <c r="G333" s="26">
        <f t="shared" si="51"/>
        <v>0</v>
      </c>
      <c r="H333" s="27"/>
      <c r="I333" s="25">
        <f>'[1]App.2-BA2_Fix Asset Cont.MIFRS'!I333</f>
        <v>0</v>
      </c>
      <c r="J333" s="25">
        <f>'[1]App.2-BA2_Fix Asset Cont.MIFRS'!J333</f>
        <v>0</v>
      </c>
      <c r="K333" s="25">
        <f>'[1]App.2-BA2_Fix Asset Cont.MIFRS'!K333</f>
        <v>0</v>
      </c>
      <c r="L333" s="26">
        <f t="shared" si="52"/>
        <v>0</v>
      </c>
      <c r="M333" s="29">
        <f t="shared" si="53"/>
        <v>0</v>
      </c>
    </row>
    <row r="334" spans="1:13" ht="15">
      <c r="A334" s="23">
        <v>8</v>
      </c>
      <c r="B334" s="23">
        <v>1950</v>
      </c>
      <c r="C334" s="32" t="s">
        <v>47</v>
      </c>
      <c r="D334" s="25">
        <f>'[1]App.2-BA2_Fix Asset Cont.MIFRS'!D334</f>
        <v>0</v>
      </c>
      <c r="E334" s="25">
        <f>'[1]App.2-BA2_Fix Asset Cont.MIFRS'!E334</f>
        <v>0</v>
      </c>
      <c r="F334" s="25">
        <f>'[1]App.2-BA2_Fix Asset Cont.MIFRS'!F334</f>
        <v>0</v>
      </c>
      <c r="G334" s="26">
        <f t="shared" si="51"/>
        <v>0</v>
      </c>
      <c r="H334" s="27"/>
      <c r="I334" s="25">
        <f>'[1]App.2-BA2_Fix Asset Cont.MIFRS'!I334</f>
        <v>0</v>
      </c>
      <c r="J334" s="25">
        <f>'[1]App.2-BA2_Fix Asset Cont.MIFRS'!J334</f>
        <v>0</v>
      </c>
      <c r="K334" s="25">
        <f>'[1]App.2-BA2_Fix Asset Cont.MIFRS'!K334</f>
        <v>0</v>
      </c>
      <c r="L334" s="26">
        <f t="shared" si="52"/>
        <v>0</v>
      </c>
      <c r="M334" s="29">
        <f t="shared" si="53"/>
        <v>0</v>
      </c>
    </row>
    <row r="335" spans="1:13" ht="15">
      <c r="A335" s="23">
        <v>8</v>
      </c>
      <c r="B335" s="23">
        <v>1955</v>
      </c>
      <c r="C335" s="32" t="s">
        <v>48</v>
      </c>
      <c r="D335" s="25">
        <f>'[1]App.2-BA2_Fix Asset Cont.MIFRS'!D335</f>
        <v>0</v>
      </c>
      <c r="E335" s="25">
        <f>'[1]App.2-BA2_Fix Asset Cont.MIFRS'!E335</f>
        <v>0</v>
      </c>
      <c r="F335" s="25">
        <f>'[1]App.2-BA2_Fix Asset Cont.MIFRS'!F335</f>
        <v>0</v>
      </c>
      <c r="G335" s="26">
        <f t="shared" si="51"/>
        <v>0</v>
      </c>
      <c r="H335" s="27"/>
      <c r="I335" s="25">
        <f>'[1]App.2-BA2_Fix Asset Cont.MIFRS'!I335</f>
        <v>0</v>
      </c>
      <c r="J335" s="25">
        <f>'[1]App.2-BA2_Fix Asset Cont.MIFRS'!J335</f>
        <v>0</v>
      </c>
      <c r="K335" s="25">
        <f>'[1]App.2-BA2_Fix Asset Cont.MIFRS'!K335</f>
        <v>0</v>
      </c>
      <c r="L335" s="26">
        <f t="shared" si="52"/>
        <v>0</v>
      </c>
      <c r="M335" s="29">
        <f t="shared" si="53"/>
        <v>0</v>
      </c>
    </row>
    <row r="336" spans="1:13" ht="15">
      <c r="A336" s="35">
        <v>8</v>
      </c>
      <c r="B336" s="35">
        <v>1955</v>
      </c>
      <c r="C336" s="36" t="s">
        <v>49</v>
      </c>
      <c r="D336" s="25">
        <f>'[1]App.2-BA2_Fix Asset Cont.MIFRS'!D336</f>
        <v>0</v>
      </c>
      <c r="E336" s="25">
        <f>'[1]App.2-BA2_Fix Asset Cont.MIFRS'!E336</f>
        <v>0</v>
      </c>
      <c r="F336" s="25">
        <f>'[1]App.2-BA2_Fix Asset Cont.MIFRS'!F336</f>
        <v>0</v>
      </c>
      <c r="G336" s="26">
        <f t="shared" si="51"/>
        <v>0</v>
      </c>
      <c r="H336" s="27"/>
      <c r="I336" s="25">
        <f>'[1]App.2-BA2_Fix Asset Cont.MIFRS'!I336</f>
        <v>0</v>
      </c>
      <c r="J336" s="25">
        <f>'[1]App.2-BA2_Fix Asset Cont.MIFRS'!J336</f>
        <v>0</v>
      </c>
      <c r="K336" s="25">
        <f>'[1]App.2-BA2_Fix Asset Cont.MIFRS'!K336</f>
        <v>0</v>
      </c>
      <c r="L336" s="26">
        <f t="shared" si="52"/>
        <v>0</v>
      </c>
      <c r="M336" s="29">
        <f t="shared" si="53"/>
        <v>0</v>
      </c>
    </row>
    <row r="337" spans="1:13" ht="15">
      <c r="A337" s="33">
        <v>8</v>
      </c>
      <c r="B337" s="33">
        <v>1960</v>
      </c>
      <c r="C337" s="24" t="s">
        <v>50</v>
      </c>
      <c r="D337" s="25">
        <f>'[1]App.2-BA2_Fix Asset Cont.MIFRS'!D337</f>
        <v>0</v>
      </c>
      <c r="E337" s="25">
        <f>'[1]App.2-BA2_Fix Asset Cont.MIFRS'!E337</f>
        <v>0</v>
      </c>
      <c r="F337" s="25">
        <f>'[1]App.2-BA2_Fix Asset Cont.MIFRS'!F337</f>
        <v>0</v>
      </c>
      <c r="G337" s="26">
        <f t="shared" si="51"/>
        <v>0</v>
      </c>
      <c r="H337" s="27"/>
      <c r="I337" s="25">
        <f>'[1]App.2-BA2_Fix Asset Cont.MIFRS'!I337</f>
        <v>0</v>
      </c>
      <c r="J337" s="25">
        <f>'[1]App.2-BA2_Fix Asset Cont.MIFRS'!J337</f>
        <v>0</v>
      </c>
      <c r="K337" s="25">
        <f>'[1]App.2-BA2_Fix Asset Cont.MIFRS'!K337</f>
        <v>0</v>
      </c>
      <c r="L337" s="26">
        <f t="shared" si="52"/>
        <v>0</v>
      </c>
      <c r="M337" s="29">
        <f t="shared" si="53"/>
        <v>0</v>
      </c>
    </row>
    <row r="338" spans="1:13" ht="25.5">
      <c r="A338" s="1">
        <v>47</v>
      </c>
      <c r="B338" s="33">
        <v>1970</v>
      </c>
      <c r="C338" s="32" t="s">
        <v>51</v>
      </c>
      <c r="D338" s="25">
        <f>'[1]App.2-BA2_Fix Asset Cont.MIFRS'!D338</f>
        <v>0</v>
      </c>
      <c r="E338" s="25">
        <f>'[1]App.2-BA2_Fix Asset Cont.MIFRS'!E338</f>
        <v>0</v>
      </c>
      <c r="F338" s="25">
        <f>'[1]App.2-BA2_Fix Asset Cont.MIFRS'!F338</f>
        <v>0</v>
      </c>
      <c r="G338" s="26">
        <f t="shared" si="51"/>
        <v>0</v>
      </c>
      <c r="H338" s="27"/>
      <c r="I338" s="25">
        <f>'[1]App.2-BA2_Fix Asset Cont.MIFRS'!I338</f>
        <v>0</v>
      </c>
      <c r="J338" s="25">
        <f>'[1]App.2-BA2_Fix Asset Cont.MIFRS'!J338</f>
        <v>0</v>
      </c>
      <c r="K338" s="25">
        <f>'[1]App.2-BA2_Fix Asset Cont.MIFRS'!K338</f>
        <v>0</v>
      </c>
      <c r="L338" s="26">
        <f t="shared" si="52"/>
        <v>0</v>
      </c>
      <c r="M338" s="29">
        <f t="shared" si="53"/>
        <v>0</v>
      </c>
    </row>
    <row r="339" spans="1:13" ht="25.5">
      <c r="A339" s="23">
        <v>47</v>
      </c>
      <c r="B339" s="23">
        <v>1975</v>
      </c>
      <c r="C339" s="32" t="s">
        <v>52</v>
      </c>
      <c r="D339" s="25">
        <f>'[1]App.2-BA2_Fix Asset Cont.MIFRS'!D339</f>
        <v>0</v>
      </c>
      <c r="E339" s="25">
        <f>'[1]App.2-BA2_Fix Asset Cont.MIFRS'!E339</f>
        <v>0</v>
      </c>
      <c r="F339" s="25">
        <f>'[1]App.2-BA2_Fix Asset Cont.MIFRS'!F339</f>
        <v>0</v>
      </c>
      <c r="G339" s="26">
        <f t="shared" si="51"/>
        <v>0</v>
      </c>
      <c r="H339" s="27"/>
      <c r="I339" s="25">
        <f>'[1]App.2-BA2_Fix Asset Cont.MIFRS'!I339</f>
        <v>0</v>
      </c>
      <c r="J339" s="25">
        <f>'[1]App.2-BA2_Fix Asset Cont.MIFRS'!J339</f>
        <v>0</v>
      </c>
      <c r="K339" s="25">
        <f>'[1]App.2-BA2_Fix Asset Cont.MIFRS'!K339</f>
        <v>0</v>
      </c>
      <c r="L339" s="26">
        <f t="shared" si="52"/>
        <v>0</v>
      </c>
      <c r="M339" s="29">
        <f t="shared" si="53"/>
        <v>0</v>
      </c>
    </row>
    <row r="340" spans="1:13" ht="15">
      <c r="A340" s="23">
        <v>47</v>
      </c>
      <c r="B340" s="23">
        <v>1980</v>
      </c>
      <c r="C340" s="32" t="s">
        <v>53</v>
      </c>
      <c r="D340" s="25">
        <f>'[1]App.2-BA2_Fix Asset Cont.MIFRS'!D340</f>
        <v>0</v>
      </c>
      <c r="E340" s="25">
        <f>'[1]App.2-BA2_Fix Asset Cont.MIFRS'!E340</f>
        <v>0</v>
      </c>
      <c r="F340" s="25">
        <f>'[1]App.2-BA2_Fix Asset Cont.MIFRS'!F340</f>
        <v>0</v>
      </c>
      <c r="G340" s="26">
        <f t="shared" si="51"/>
        <v>0</v>
      </c>
      <c r="H340" s="27"/>
      <c r="I340" s="25">
        <f>'[1]App.2-BA2_Fix Asset Cont.MIFRS'!I340</f>
        <v>0</v>
      </c>
      <c r="J340" s="25">
        <f>'[1]App.2-BA2_Fix Asset Cont.MIFRS'!J340</f>
        <v>0</v>
      </c>
      <c r="K340" s="25">
        <f>'[1]App.2-BA2_Fix Asset Cont.MIFRS'!K340</f>
        <v>0</v>
      </c>
      <c r="L340" s="26">
        <f t="shared" si="52"/>
        <v>0</v>
      </c>
      <c r="M340" s="29">
        <f t="shared" si="53"/>
        <v>0</v>
      </c>
    </row>
    <row r="341" spans="1:13" ht="15">
      <c r="A341" s="23">
        <v>47</v>
      </c>
      <c r="B341" s="23">
        <v>1985</v>
      </c>
      <c r="C341" s="32" t="s">
        <v>54</v>
      </c>
      <c r="D341" s="25">
        <f>'[1]App.2-BA2_Fix Asset Cont.MIFRS'!D341</f>
        <v>0</v>
      </c>
      <c r="E341" s="25">
        <f>'[1]App.2-BA2_Fix Asset Cont.MIFRS'!E341</f>
        <v>0</v>
      </c>
      <c r="F341" s="25">
        <f>'[1]App.2-BA2_Fix Asset Cont.MIFRS'!F341</f>
        <v>0</v>
      </c>
      <c r="G341" s="26">
        <f t="shared" si="51"/>
        <v>0</v>
      </c>
      <c r="H341" s="27"/>
      <c r="I341" s="25">
        <f>'[1]App.2-BA2_Fix Asset Cont.MIFRS'!I341</f>
        <v>0</v>
      </c>
      <c r="J341" s="25">
        <f>'[1]App.2-BA2_Fix Asset Cont.MIFRS'!J341</f>
        <v>0</v>
      </c>
      <c r="K341" s="25">
        <f>'[1]App.2-BA2_Fix Asset Cont.MIFRS'!K341</f>
        <v>0</v>
      </c>
      <c r="L341" s="26">
        <f t="shared" si="52"/>
        <v>0</v>
      </c>
      <c r="M341" s="29">
        <f t="shared" si="53"/>
        <v>0</v>
      </c>
    </row>
    <row r="342" spans="1:13" ht="15">
      <c r="A342" s="1">
        <v>47</v>
      </c>
      <c r="B342" s="23">
        <v>1990</v>
      </c>
      <c r="C342" s="37" t="s">
        <v>55</v>
      </c>
      <c r="D342" s="25">
        <f>'[1]App.2-BA2_Fix Asset Cont.MIFRS'!D342</f>
        <v>0</v>
      </c>
      <c r="E342" s="25">
        <f>'[1]App.2-BA2_Fix Asset Cont.MIFRS'!E342</f>
        <v>0</v>
      </c>
      <c r="F342" s="25">
        <f>'[1]App.2-BA2_Fix Asset Cont.MIFRS'!F342</f>
        <v>0</v>
      </c>
      <c r="G342" s="26">
        <f t="shared" si="51"/>
        <v>0</v>
      </c>
      <c r="H342" s="27"/>
      <c r="I342" s="25">
        <f>'[1]App.2-BA2_Fix Asset Cont.MIFRS'!I342</f>
        <v>0</v>
      </c>
      <c r="J342" s="25">
        <f>'[1]App.2-BA2_Fix Asset Cont.MIFRS'!J342</f>
        <v>0</v>
      </c>
      <c r="K342" s="25">
        <f>'[1]App.2-BA2_Fix Asset Cont.MIFRS'!K342</f>
        <v>0</v>
      </c>
      <c r="L342" s="26">
        <f t="shared" si="52"/>
        <v>0</v>
      </c>
      <c r="M342" s="29">
        <f t="shared" si="53"/>
        <v>0</v>
      </c>
    </row>
    <row r="343" spans="1:13" ht="15">
      <c r="A343" s="23">
        <v>47</v>
      </c>
      <c r="B343" s="23">
        <v>1995</v>
      </c>
      <c r="C343" s="32" t="s">
        <v>56</v>
      </c>
      <c r="D343" s="25">
        <f>'[1]App.2-BA2_Fix Asset Cont.MIFRS'!D343</f>
        <v>3548456.1935245823</v>
      </c>
      <c r="E343" s="25">
        <f>'[1]App.2-BA2_Fix Asset Cont.MIFRS'!E343</f>
        <v>150000</v>
      </c>
      <c r="F343" s="25">
        <f>'[1]App.2-BA2_Fix Asset Cont.MIFRS'!F343</f>
        <v>0</v>
      </c>
      <c r="G343" s="26">
        <f t="shared" si="51"/>
        <v>3698456.1935245823</v>
      </c>
      <c r="H343" s="27"/>
      <c r="I343" s="25">
        <f>'[1]App.2-BA2_Fix Asset Cont.MIFRS'!I343</f>
        <v>0</v>
      </c>
      <c r="J343" s="25">
        <f>'[1]App.2-BA2_Fix Asset Cont.MIFRS'!J343</f>
        <v>-104631.75444530573</v>
      </c>
      <c r="K343" s="25">
        <f>'[1]App.2-BA2_Fix Asset Cont.MIFRS'!K343</f>
        <v>0</v>
      </c>
      <c r="L343" s="26">
        <f t="shared" ref="L343:L346" si="54">I343+J343+K343</f>
        <v>-104631.75444530573</v>
      </c>
      <c r="M343" s="29">
        <f t="shared" ref="M343:M346" si="55">G343+L343</f>
        <v>3593824.4390792768</v>
      </c>
    </row>
    <row r="344" spans="1:13" ht="15">
      <c r="A344" s="38"/>
      <c r="B344" s="38">
        <v>2075</v>
      </c>
      <c r="C344" s="39" t="s">
        <v>175</v>
      </c>
      <c r="D344" s="25">
        <f>'[1]App.2-BA2_Fix Asset Cont.MIFRS'!D344</f>
        <v>0</v>
      </c>
      <c r="E344" s="25">
        <f>'[1]App.2-BA2_Fix Asset Cont.MIFRS'!E344</f>
        <v>0</v>
      </c>
      <c r="F344" s="25">
        <f>'[1]App.2-BA2_Fix Asset Cont.MIFRS'!F344</f>
        <v>0</v>
      </c>
      <c r="G344" s="26">
        <f t="shared" si="51"/>
        <v>0</v>
      </c>
      <c r="H344" s="27"/>
      <c r="I344" s="25">
        <f>'[1]App.2-BA2_Fix Asset Cont.MIFRS'!I344</f>
        <v>0</v>
      </c>
      <c r="J344" s="25">
        <f>'[1]App.2-BA2_Fix Asset Cont.MIFRS'!J344</f>
        <v>0</v>
      </c>
      <c r="K344" s="25">
        <f>'[1]App.2-BA2_Fix Asset Cont.MIFRS'!K344</f>
        <v>0</v>
      </c>
      <c r="L344" s="26">
        <f t="shared" si="54"/>
        <v>0</v>
      </c>
      <c r="M344" s="29">
        <f t="shared" si="55"/>
        <v>0</v>
      </c>
    </row>
    <row r="345" spans="1:13" ht="15">
      <c r="A345" s="38"/>
      <c r="B345" s="38">
        <v>2055</v>
      </c>
      <c r="C345" s="39" t="s">
        <v>176</v>
      </c>
      <c r="D345" s="25">
        <f>'[1]App.2-BA2_Fix Asset Cont.MIFRS'!D345</f>
        <v>0</v>
      </c>
      <c r="E345" s="25">
        <f>'[1]App.2-BA2_Fix Asset Cont.MIFRS'!E345</f>
        <v>0</v>
      </c>
      <c r="F345" s="25">
        <f>'[1]App.2-BA2_Fix Asset Cont.MIFRS'!F345</f>
        <v>0</v>
      </c>
      <c r="G345" s="26">
        <f t="shared" si="51"/>
        <v>0</v>
      </c>
      <c r="I345" s="25">
        <f>'[1]App.2-BA2_Fix Asset Cont.MIFRS'!I345</f>
        <v>0</v>
      </c>
      <c r="J345" s="25">
        <f>'[1]App.2-BA2_Fix Asset Cont.MIFRS'!J345</f>
        <v>0</v>
      </c>
      <c r="K345" s="25">
        <f>'[1]App.2-BA2_Fix Asset Cont.MIFRS'!K345</f>
        <v>0</v>
      </c>
      <c r="L345" s="26">
        <f t="shared" si="54"/>
        <v>0</v>
      </c>
      <c r="M345" s="29">
        <f t="shared" si="55"/>
        <v>0</v>
      </c>
    </row>
    <row r="346" spans="1:13" ht="15">
      <c r="A346" s="38"/>
      <c r="B346" s="38">
        <v>1609</v>
      </c>
      <c r="C346" s="39" t="s">
        <v>177</v>
      </c>
      <c r="D346" s="25">
        <f>'[1]App.2-BA2_Fix Asset Cont.MIFRS'!D346</f>
        <v>0</v>
      </c>
      <c r="E346" s="25">
        <f>'[1]App.2-BA2_Fix Asset Cont.MIFRS'!E346</f>
        <v>0</v>
      </c>
      <c r="F346" s="25">
        <f>'[1]App.2-BA2_Fix Asset Cont.MIFRS'!F346</f>
        <v>0</v>
      </c>
      <c r="G346" s="26">
        <f t="shared" si="51"/>
        <v>0</v>
      </c>
      <c r="I346" s="25">
        <f>'[1]App.2-BA2_Fix Asset Cont.MIFRS'!I346</f>
        <v>0</v>
      </c>
      <c r="J346" s="25">
        <f>'[1]App.2-BA2_Fix Asset Cont.MIFRS'!J346</f>
        <v>0</v>
      </c>
      <c r="K346" s="25">
        <f>'[1]App.2-BA2_Fix Asset Cont.MIFRS'!K346</f>
        <v>0</v>
      </c>
      <c r="L346" s="26">
        <f t="shared" si="54"/>
        <v>0</v>
      </c>
      <c r="M346" s="29">
        <f t="shared" si="55"/>
        <v>0</v>
      </c>
    </row>
    <row r="347" spans="1:13">
      <c r="A347" s="38"/>
      <c r="B347" s="38"/>
      <c r="C347" s="41" t="s">
        <v>58</v>
      </c>
      <c r="D347" s="42">
        <f>SUM(D285:D346)</f>
        <v>0</v>
      </c>
      <c r="E347" s="42">
        <f>SUM(E285:E346)</f>
        <v>0</v>
      </c>
      <c r="F347" s="42">
        <f>SUM(F285:F346)</f>
        <v>0</v>
      </c>
      <c r="G347" s="42">
        <f>SUM(G285:G346)</f>
        <v>0</v>
      </c>
      <c r="H347" s="42"/>
      <c r="I347" s="42">
        <f>SUM(I285:I346)</f>
        <v>0</v>
      </c>
      <c r="J347" s="42">
        <f>SUM(J285:J346)</f>
        <v>-1.4551915228366852E-11</v>
      </c>
      <c r="K347" s="42">
        <f>SUM(K285:K346)</f>
        <v>0</v>
      </c>
      <c r="L347" s="42">
        <f>SUM(L285:L346)</f>
        <v>-1.4551915228366852E-11</v>
      </c>
      <c r="M347" s="42">
        <f>SUM(M285:M346)</f>
        <v>0</v>
      </c>
    </row>
    <row r="348" spans="1:13" ht="37.5">
      <c r="A348" s="38"/>
      <c r="B348" s="38"/>
      <c r="C348" s="43" t="s">
        <v>59</v>
      </c>
      <c r="D348" s="25">
        <f>'[1]App.2-BA2_Fix Asset Cont.MIFRS'!$D$285</f>
        <v>0</v>
      </c>
      <c r="E348" s="40"/>
      <c r="F348" s="40"/>
      <c r="G348" s="26">
        <f t="shared" ref="G348:G349" si="56">D348+E348+F348</f>
        <v>0</v>
      </c>
      <c r="I348" s="40"/>
      <c r="J348" s="40"/>
      <c r="K348" s="40"/>
      <c r="L348" s="26">
        <f t="shared" ref="L348:L349" si="57">I348+J348+K348</f>
        <v>0</v>
      </c>
      <c r="M348" s="29">
        <f t="shared" ref="M348:M349" si="58">G348+L348</f>
        <v>0</v>
      </c>
    </row>
    <row r="349" spans="1:13" ht="25.5">
      <c r="A349" s="38"/>
      <c r="B349" s="38"/>
      <c r="C349" s="44" t="s">
        <v>60</v>
      </c>
      <c r="D349" s="25">
        <f>'[1]App.2-BA2_Fix Asset Cont.MIFRS'!$D$285</f>
        <v>0</v>
      </c>
      <c r="E349" s="40"/>
      <c r="F349" s="40"/>
      <c r="G349" s="26">
        <f t="shared" si="56"/>
        <v>0</v>
      </c>
      <c r="I349" s="40"/>
      <c r="J349" s="40"/>
      <c r="K349" s="40"/>
      <c r="L349" s="26">
        <f t="shared" si="57"/>
        <v>0</v>
      </c>
      <c r="M349" s="29">
        <f t="shared" si="58"/>
        <v>0</v>
      </c>
    </row>
    <row r="350" spans="1:13">
      <c r="A350" s="38"/>
      <c r="B350" s="38"/>
      <c r="C350" s="41" t="s">
        <v>61</v>
      </c>
      <c r="D350" s="42">
        <f>SUM(D347:D349)</f>
        <v>0</v>
      </c>
      <c r="E350" s="42">
        <f t="shared" ref="E350:G350" si="59">SUM(E347:E349)</f>
        <v>0</v>
      </c>
      <c r="F350" s="42">
        <f t="shared" si="59"/>
        <v>0</v>
      </c>
      <c r="G350" s="42">
        <f t="shared" si="59"/>
        <v>0</v>
      </c>
      <c r="H350" s="42"/>
      <c r="I350" s="42">
        <f t="shared" ref="I350:M350" si="60">SUM(I347:I349)</f>
        <v>0</v>
      </c>
      <c r="J350" s="42">
        <f t="shared" si="60"/>
        <v>-1.4551915228366852E-11</v>
      </c>
      <c r="K350" s="42">
        <f t="shared" si="60"/>
        <v>0</v>
      </c>
      <c r="L350" s="42">
        <f t="shared" si="60"/>
        <v>-1.4551915228366852E-11</v>
      </c>
      <c r="M350" s="42">
        <f t="shared" si="60"/>
        <v>0</v>
      </c>
    </row>
    <row r="351" spans="1:13" ht="15">
      <c r="A351" s="38"/>
      <c r="B351" s="38"/>
      <c r="C351" s="220" t="s">
        <v>72</v>
      </c>
      <c r="D351" s="221"/>
      <c r="E351" s="221"/>
      <c r="F351" s="221"/>
      <c r="G351" s="221"/>
      <c r="H351" s="221"/>
      <c r="I351" s="222"/>
      <c r="J351" s="40"/>
      <c r="K351" s="56"/>
      <c r="L351" s="57"/>
      <c r="M351" s="58"/>
    </row>
    <row r="352" spans="1:13" ht="15">
      <c r="A352" s="38"/>
      <c r="B352" s="38"/>
      <c r="C352" s="220" t="s">
        <v>73</v>
      </c>
      <c r="D352" s="221"/>
      <c r="E352" s="221"/>
      <c r="F352" s="221"/>
      <c r="G352" s="221"/>
      <c r="H352" s="221"/>
      <c r="I352" s="222"/>
      <c r="J352" s="42">
        <f>J350+J351</f>
        <v>-1.4551915228366852E-11</v>
      </c>
      <c r="K352" s="56"/>
      <c r="L352" s="57"/>
      <c r="M352" s="58"/>
    </row>
    <row r="354" spans="1:13">
      <c r="I354" s="45" t="s">
        <v>62</v>
      </c>
      <c r="J354" s="46"/>
    </row>
    <row r="355" spans="1:13" ht="15">
      <c r="A355" s="38">
        <v>10</v>
      </c>
      <c r="B355" s="38"/>
      <c r="C355" s="39" t="s">
        <v>63</v>
      </c>
      <c r="I355" s="46" t="s">
        <v>63</v>
      </c>
      <c r="J355" s="46"/>
      <c r="K355" s="47"/>
    </row>
    <row r="356" spans="1:13" ht="15">
      <c r="A356" s="38">
        <v>8</v>
      </c>
      <c r="B356" s="38"/>
      <c r="C356" s="39" t="s">
        <v>44</v>
      </c>
      <c r="I356" s="46" t="s">
        <v>44</v>
      </c>
      <c r="J356" s="46"/>
      <c r="K356" s="48"/>
    </row>
    <row r="357" spans="1:13" ht="15">
      <c r="I357" s="49" t="s">
        <v>64</v>
      </c>
      <c r="K357" s="50">
        <f>J352-K355-K356</f>
        <v>-1.4551915228366852E-11</v>
      </c>
    </row>
    <row r="364" spans="1:13" ht="18">
      <c r="A364" s="216" t="s">
        <v>6</v>
      </c>
      <c r="B364" s="216"/>
      <c r="C364" s="216"/>
      <c r="D364" s="216"/>
      <c r="E364" s="216"/>
      <c r="F364" s="216"/>
      <c r="G364" s="216"/>
      <c r="H364" s="216"/>
      <c r="I364" s="216"/>
      <c r="J364" s="216"/>
      <c r="K364" s="216"/>
      <c r="L364" s="216"/>
      <c r="M364" s="216"/>
    </row>
    <row r="365" spans="1:13" ht="18">
      <c r="A365" s="216" t="s">
        <v>71</v>
      </c>
      <c r="B365" s="216"/>
      <c r="C365" s="216"/>
      <c r="D365" s="216"/>
      <c r="E365" s="216"/>
      <c r="F365" s="216"/>
      <c r="G365" s="216"/>
      <c r="H365" s="216"/>
      <c r="I365" s="216"/>
      <c r="J365" s="216"/>
      <c r="K365" s="216"/>
      <c r="L365" s="216"/>
      <c r="M365" s="216"/>
    </row>
    <row r="367" spans="1:13" ht="15">
      <c r="C367" s="9"/>
      <c r="E367" s="10" t="s">
        <v>8</v>
      </c>
      <c r="F367" s="11">
        <v>2015</v>
      </c>
      <c r="G367" s="141" t="s">
        <v>174</v>
      </c>
    </row>
    <row r="369" spans="1:13">
      <c r="D369" s="213" t="s">
        <v>9</v>
      </c>
      <c r="E369" s="214"/>
      <c r="F369" s="214"/>
      <c r="G369" s="215"/>
      <c r="I369" s="13"/>
      <c r="J369" s="14" t="s">
        <v>10</v>
      </c>
      <c r="K369" s="14"/>
      <c r="L369" s="15"/>
      <c r="M369" s="3"/>
    </row>
    <row r="370" spans="1:13" ht="25.5">
      <c r="A370" s="16" t="s">
        <v>11</v>
      </c>
      <c r="B370" s="17" t="s">
        <v>12</v>
      </c>
      <c r="C370" s="18" t="s">
        <v>13</v>
      </c>
      <c r="D370" s="16" t="s">
        <v>14</v>
      </c>
      <c r="E370" s="17" t="s">
        <v>15</v>
      </c>
      <c r="F370" s="17" t="s">
        <v>16</v>
      </c>
      <c r="G370" s="16" t="s">
        <v>17</v>
      </c>
      <c r="H370" s="19"/>
      <c r="I370" s="20" t="s">
        <v>14</v>
      </c>
      <c r="J370" s="21" t="s">
        <v>15</v>
      </c>
      <c r="K370" s="21" t="s">
        <v>16</v>
      </c>
      <c r="L370" s="22" t="s">
        <v>17</v>
      </c>
      <c r="M370" s="16" t="s">
        <v>18</v>
      </c>
    </row>
    <row r="371" spans="1:13" ht="25.5">
      <c r="A371" s="23">
        <v>12</v>
      </c>
      <c r="B371" s="23">
        <v>1611</v>
      </c>
      <c r="C371" s="24" t="s">
        <v>19</v>
      </c>
      <c r="D371" s="25">
        <f t="shared" ref="D371:D402" si="61">D199+D285</f>
        <v>344871.04185714276</v>
      </c>
      <c r="E371" s="25">
        <f t="shared" ref="E371" si="62">E199+E285</f>
        <v>215000</v>
      </c>
      <c r="F371" s="25">
        <f t="shared" ref="F371" si="63">F199+F285</f>
        <v>0</v>
      </c>
      <c r="G371" s="26">
        <f>D371+E371+F371</f>
        <v>559871.0418571427</v>
      </c>
      <c r="H371" s="27"/>
      <c r="I371" s="25">
        <f t="shared" ref="I371:K371" si="64">I199+I285</f>
        <v>0</v>
      </c>
      <c r="J371" s="25">
        <f t="shared" si="64"/>
        <v>-124901.35557142858</v>
      </c>
      <c r="K371" s="25">
        <f t="shared" si="64"/>
        <v>0</v>
      </c>
      <c r="L371" s="26">
        <f>I371+J371+K371</f>
        <v>-124901.35557142858</v>
      </c>
      <c r="M371" s="29">
        <f>G371+L371</f>
        <v>434969.68628571415</v>
      </c>
    </row>
    <row r="372" spans="1:13" ht="25.5">
      <c r="A372" s="23" t="s">
        <v>20</v>
      </c>
      <c r="B372" s="23">
        <v>1612</v>
      </c>
      <c r="C372" s="24" t="s">
        <v>21</v>
      </c>
      <c r="D372" s="25">
        <f t="shared" si="61"/>
        <v>0</v>
      </c>
      <c r="E372" s="25">
        <f t="shared" ref="E372:F372" si="65">E200+E286</f>
        <v>0</v>
      </c>
      <c r="F372" s="25">
        <f t="shared" si="65"/>
        <v>0</v>
      </c>
      <c r="G372" s="26">
        <f t="shared" ref="G372:G432" si="66">D372+E372+F372</f>
        <v>0</v>
      </c>
      <c r="H372" s="27"/>
      <c r="I372" s="25">
        <f t="shared" ref="I372:K372" si="67">I200+I286</f>
        <v>0</v>
      </c>
      <c r="J372" s="25">
        <f t="shared" si="67"/>
        <v>0</v>
      </c>
      <c r="K372" s="25">
        <f t="shared" si="67"/>
        <v>0</v>
      </c>
      <c r="L372" s="26">
        <f t="shared" ref="L372:L424" si="68">I372+J372+K372</f>
        <v>0</v>
      </c>
      <c r="M372" s="29">
        <f t="shared" ref="M372:M424" si="69">G372+L372</f>
        <v>0</v>
      </c>
    </row>
    <row r="373" spans="1:13" ht="15">
      <c r="A373" s="30" t="s">
        <v>22</v>
      </c>
      <c r="B373" s="30">
        <v>1805</v>
      </c>
      <c r="C373" s="31" t="s">
        <v>23</v>
      </c>
      <c r="D373" s="25">
        <f t="shared" si="61"/>
        <v>338728.38000000012</v>
      </c>
      <c r="E373" s="25">
        <f t="shared" ref="E373:F373" si="70">E201+E287</f>
        <v>913473.27</v>
      </c>
      <c r="F373" s="25">
        <f t="shared" si="70"/>
        <v>0</v>
      </c>
      <c r="G373" s="26">
        <f t="shared" si="66"/>
        <v>1252201.6500000001</v>
      </c>
      <c r="H373" s="27"/>
      <c r="I373" s="25">
        <f t="shared" ref="I373:K373" si="71">I201+I287</f>
        <v>0</v>
      </c>
      <c r="J373" s="25">
        <f t="shared" si="71"/>
        <v>0</v>
      </c>
      <c r="K373" s="25">
        <f t="shared" si="71"/>
        <v>0</v>
      </c>
      <c r="L373" s="26">
        <f t="shared" si="68"/>
        <v>0</v>
      </c>
      <c r="M373" s="29">
        <f t="shared" si="69"/>
        <v>1252201.6500000001</v>
      </c>
    </row>
    <row r="374" spans="1:13" ht="15">
      <c r="A374" s="23">
        <v>47</v>
      </c>
      <c r="B374" s="23">
        <v>1808</v>
      </c>
      <c r="C374" s="32" t="s">
        <v>24</v>
      </c>
      <c r="D374" s="25">
        <f t="shared" si="61"/>
        <v>448029.18150548136</v>
      </c>
      <c r="E374" s="25">
        <f t="shared" ref="E374:F374" si="72">E202+E288</f>
        <v>0</v>
      </c>
      <c r="F374" s="25">
        <f t="shared" si="72"/>
        <v>0</v>
      </c>
      <c r="G374" s="26">
        <f t="shared" si="66"/>
        <v>448029.18150548136</v>
      </c>
      <c r="H374" s="27"/>
      <c r="I374" s="25">
        <f t="shared" ref="I374:K374" si="73">I202+I288</f>
        <v>0</v>
      </c>
      <c r="J374" s="25">
        <f t="shared" si="73"/>
        <v>-35767.234379395028</v>
      </c>
      <c r="K374" s="25">
        <f t="shared" si="73"/>
        <v>7.2759576141834259E-12</v>
      </c>
      <c r="L374" s="26">
        <f t="shared" si="68"/>
        <v>-35767.23437939502</v>
      </c>
      <c r="M374" s="29">
        <f t="shared" si="69"/>
        <v>412261.94712608634</v>
      </c>
    </row>
    <row r="375" spans="1:13" ht="15">
      <c r="A375" s="23">
        <v>47</v>
      </c>
      <c r="B375" s="23">
        <v>1808</v>
      </c>
      <c r="C375" s="32" t="s">
        <v>24</v>
      </c>
      <c r="D375" s="25">
        <f t="shared" si="61"/>
        <v>7119.9300000000076</v>
      </c>
      <c r="E375" s="25">
        <f t="shared" ref="E375:F375" si="74">E203+E289</f>
        <v>0</v>
      </c>
      <c r="F375" s="25">
        <f t="shared" si="74"/>
        <v>0</v>
      </c>
      <c r="G375" s="26">
        <f t="shared" si="66"/>
        <v>7119.9300000000076</v>
      </c>
      <c r="H375" s="27"/>
      <c r="I375" s="25">
        <f t="shared" ref="I375:K375" si="75">I203+I289</f>
        <v>0</v>
      </c>
      <c r="J375" s="25">
        <f t="shared" si="75"/>
        <v>-3655.4999999999991</v>
      </c>
      <c r="K375" s="25">
        <f t="shared" si="75"/>
        <v>0</v>
      </c>
      <c r="L375" s="26">
        <f t="shared" si="68"/>
        <v>-3655.4999999999991</v>
      </c>
      <c r="M375" s="29">
        <f t="shared" si="69"/>
        <v>3464.4300000000085</v>
      </c>
    </row>
    <row r="376" spans="1:13" ht="15">
      <c r="A376" s="23">
        <v>13</v>
      </c>
      <c r="B376" s="23">
        <v>1810</v>
      </c>
      <c r="C376" s="32" t="s">
        <v>25</v>
      </c>
      <c r="D376" s="25">
        <f t="shared" si="61"/>
        <v>0</v>
      </c>
      <c r="E376" s="25">
        <f t="shared" ref="E376:F376" si="76">E204+E290</f>
        <v>0</v>
      </c>
      <c r="F376" s="25">
        <f t="shared" si="76"/>
        <v>0</v>
      </c>
      <c r="G376" s="26">
        <f t="shared" si="66"/>
        <v>0</v>
      </c>
      <c r="H376" s="27"/>
      <c r="I376" s="25">
        <f t="shared" ref="I376:K376" si="77">I204+I290</f>
        <v>0</v>
      </c>
      <c r="J376" s="25">
        <f t="shared" si="77"/>
        <v>0</v>
      </c>
      <c r="K376" s="25">
        <f t="shared" si="77"/>
        <v>0</v>
      </c>
      <c r="L376" s="26">
        <f t="shared" si="68"/>
        <v>0</v>
      </c>
      <c r="M376" s="29">
        <f t="shared" si="69"/>
        <v>0</v>
      </c>
    </row>
    <row r="377" spans="1:13" ht="15">
      <c r="A377" s="23">
        <v>47</v>
      </c>
      <c r="B377" s="23">
        <v>1815</v>
      </c>
      <c r="C377" s="32" t="s">
        <v>26</v>
      </c>
      <c r="D377" s="25">
        <f t="shared" si="61"/>
        <v>0.15999999997438863</v>
      </c>
      <c r="E377" s="25">
        <f t="shared" ref="E377:F377" si="78">E205+E291</f>
        <v>13961839.850000001</v>
      </c>
      <c r="F377" s="25">
        <f t="shared" si="78"/>
        <v>0</v>
      </c>
      <c r="G377" s="26">
        <f t="shared" si="66"/>
        <v>13961840.010000002</v>
      </c>
      <c r="H377" s="27"/>
      <c r="I377" s="25">
        <f t="shared" ref="I377:K377" si="79">I205+I291</f>
        <v>0</v>
      </c>
      <c r="J377" s="25">
        <f t="shared" si="79"/>
        <v>-667058.86009209929</v>
      </c>
      <c r="K377" s="25">
        <f t="shared" si="79"/>
        <v>0</v>
      </c>
      <c r="L377" s="26">
        <f t="shared" si="68"/>
        <v>-667058.86009209929</v>
      </c>
      <c r="M377" s="29">
        <f t="shared" si="69"/>
        <v>13294781.149907902</v>
      </c>
    </row>
    <row r="378" spans="1:13" ht="15">
      <c r="A378" s="23">
        <v>47</v>
      </c>
      <c r="B378" s="23">
        <v>1815</v>
      </c>
      <c r="C378" s="32" t="s">
        <v>26</v>
      </c>
      <c r="D378" s="25">
        <f t="shared" si="61"/>
        <v>-0.33999999985098839</v>
      </c>
      <c r="E378" s="25">
        <f t="shared" ref="E378:F378" si="80">E206+E292</f>
        <v>0</v>
      </c>
      <c r="F378" s="25">
        <f t="shared" si="80"/>
        <v>0</v>
      </c>
      <c r="G378" s="26">
        <f t="shared" si="66"/>
        <v>-0.33999999985098839</v>
      </c>
      <c r="H378" s="27"/>
      <c r="I378" s="25">
        <f t="shared" ref="I378:K378" si="81">I206+I292</f>
        <v>0</v>
      </c>
      <c r="J378" s="25">
        <f t="shared" si="81"/>
        <v>0</v>
      </c>
      <c r="K378" s="25">
        <f t="shared" si="81"/>
        <v>0</v>
      </c>
      <c r="L378" s="26">
        <f t="shared" si="68"/>
        <v>0</v>
      </c>
      <c r="M378" s="29">
        <f t="shared" si="69"/>
        <v>-0.33999999985098839</v>
      </c>
    </row>
    <row r="379" spans="1:13" ht="15">
      <c r="A379" s="23">
        <v>47</v>
      </c>
      <c r="B379" s="23">
        <v>1815</v>
      </c>
      <c r="C379" s="32" t="s">
        <v>26</v>
      </c>
      <c r="D379" s="25">
        <f t="shared" si="61"/>
        <v>0.16000000014901161</v>
      </c>
      <c r="E379" s="25">
        <f t="shared" ref="E379:F379" si="82">E207+E293</f>
        <v>0</v>
      </c>
      <c r="F379" s="25">
        <f t="shared" si="82"/>
        <v>0</v>
      </c>
      <c r="G379" s="26">
        <f t="shared" si="66"/>
        <v>0.16000000014901161</v>
      </c>
      <c r="H379" s="27"/>
      <c r="I379" s="25">
        <f t="shared" ref="I379:K379" si="83">I207+I293</f>
        <v>0</v>
      </c>
      <c r="J379" s="25">
        <f t="shared" si="83"/>
        <v>0</v>
      </c>
      <c r="K379" s="25">
        <f t="shared" si="83"/>
        <v>0</v>
      </c>
      <c r="L379" s="26">
        <f t="shared" si="68"/>
        <v>0</v>
      </c>
      <c r="M379" s="29">
        <f t="shared" si="69"/>
        <v>0.16000000014901161</v>
      </c>
    </row>
    <row r="380" spans="1:13" ht="15">
      <c r="A380" s="23">
        <v>47</v>
      </c>
      <c r="B380" s="23">
        <v>1820</v>
      </c>
      <c r="C380" s="24" t="s">
        <v>27</v>
      </c>
      <c r="D380" s="25">
        <f t="shared" si="61"/>
        <v>226962.25661388878</v>
      </c>
      <c r="E380" s="25">
        <f t="shared" ref="E380:F380" si="84">E208+E294</f>
        <v>0</v>
      </c>
      <c r="F380" s="25">
        <f t="shared" si="84"/>
        <v>-58598.900000000023</v>
      </c>
      <c r="G380" s="26">
        <f t="shared" si="66"/>
        <v>168363.35661388875</v>
      </c>
      <c r="H380" s="27"/>
      <c r="I380" s="25">
        <f t="shared" ref="I380:K380" si="85">I208+I294</f>
        <v>0</v>
      </c>
      <c r="J380" s="25">
        <f t="shared" si="85"/>
        <v>-27834.886493055557</v>
      </c>
      <c r="K380" s="25">
        <f t="shared" si="85"/>
        <v>57221.025000000023</v>
      </c>
      <c r="L380" s="26">
        <f t="shared" si="68"/>
        <v>29386.138506944466</v>
      </c>
      <c r="M380" s="29">
        <f t="shared" si="69"/>
        <v>197749.49512083322</v>
      </c>
    </row>
    <row r="381" spans="1:13" ht="15">
      <c r="A381" s="23">
        <v>47</v>
      </c>
      <c r="B381" s="23">
        <v>1825</v>
      </c>
      <c r="C381" s="32" t="s">
        <v>28</v>
      </c>
      <c r="D381" s="25">
        <f t="shared" si="61"/>
        <v>0</v>
      </c>
      <c r="E381" s="25">
        <f t="shared" ref="E381:F381" si="86">E209+E295</f>
        <v>0</v>
      </c>
      <c r="F381" s="25">
        <f t="shared" si="86"/>
        <v>0</v>
      </c>
      <c r="G381" s="26">
        <f t="shared" si="66"/>
        <v>0</v>
      </c>
      <c r="H381" s="27"/>
      <c r="I381" s="25">
        <f t="shared" ref="I381:K381" si="87">I209+I295</f>
        <v>0</v>
      </c>
      <c r="J381" s="25">
        <f t="shared" si="87"/>
        <v>0</v>
      </c>
      <c r="K381" s="25">
        <f t="shared" si="87"/>
        <v>0</v>
      </c>
      <c r="L381" s="26">
        <f t="shared" si="68"/>
        <v>0</v>
      </c>
      <c r="M381" s="29">
        <f t="shared" si="69"/>
        <v>0</v>
      </c>
    </row>
    <row r="382" spans="1:13" ht="15">
      <c r="A382" s="23">
        <v>47</v>
      </c>
      <c r="B382" s="23">
        <v>1830</v>
      </c>
      <c r="C382" s="32" t="s">
        <v>29</v>
      </c>
      <c r="D382" s="25">
        <f t="shared" si="61"/>
        <v>3892311.8172637587</v>
      </c>
      <c r="E382" s="25">
        <f t="shared" ref="E382:F382" si="88">E210+E296</f>
        <v>199977.88139750899</v>
      </c>
      <c r="F382" s="25">
        <f t="shared" si="88"/>
        <v>-19637.02321114135</v>
      </c>
      <c r="G382" s="26">
        <f t="shared" si="66"/>
        <v>4072652.6754501266</v>
      </c>
      <c r="H382" s="27"/>
      <c r="I382" s="25">
        <f t="shared" ref="I382:K382" si="89">I210+I296</f>
        <v>0</v>
      </c>
      <c r="J382" s="25">
        <f t="shared" si="89"/>
        <v>-77015.90912483666</v>
      </c>
      <c r="K382" s="25">
        <f t="shared" si="89"/>
        <v>19637.023211141364</v>
      </c>
      <c r="L382" s="26">
        <f t="shared" si="68"/>
        <v>-57378.885913695296</v>
      </c>
      <c r="M382" s="29">
        <f t="shared" si="69"/>
        <v>4015273.7895364314</v>
      </c>
    </row>
    <row r="383" spans="1:13" ht="15">
      <c r="A383" s="23">
        <v>47</v>
      </c>
      <c r="B383" s="23">
        <v>1830</v>
      </c>
      <c r="C383" s="32" t="s">
        <v>29</v>
      </c>
      <c r="D383" s="25">
        <f t="shared" si="61"/>
        <v>641101.28003766842</v>
      </c>
      <c r="E383" s="25">
        <f t="shared" ref="E383:F383" si="90">E211+E297</f>
        <v>48606.831312999922</v>
      </c>
      <c r="F383" s="25">
        <f t="shared" si="90"/>
        <v>-46179.333499999892</v>
      </c>
      <c r="G383" s="26">
        <f t="shared" si="66"/>
        <v>643528.77785066841</v>
      </c>
      <c r="H383" s="27"/>
      <c r="I383" s="25">
        <f t="shared" ref="I383:K383" si="91">I211+I297</f>
        <v>0</v>
      </c>
      <c r="J383" s="25">
        <f t="shared" si="91"/>
        <v>-16605.702270253518</v>
      </c>
      <c r="K383" s="25">
        <f t="shared" si="91"/>
        <v>45372.302642857117</v>
      </c>
      <c r="L383" s="26">
        <f t="shared" si="68"/>
        <v>28766.6003726036</v>
      </c>
      <c r="M383" s="29">
        <f t="shared" si="69"/>
        <v>672295.37822327204</v>
      </c>
    </row>
    <row r="384" spans="1:13" ht="15">
      <c r="A384" s="23">
        <v>47</v>
      </c>
      <c r="B384" s="23">
        <v>1830</v>
      </c>
      <c r="C384" s="32" t="s">
        <v>29</v>
      </c>
      <c r="D384" s="25">
        <f t="shared" si="61"/>
        <v>5048863.8041338511</v>
      </c>
      <c r="E384" s="25">
        <f t="shared" ref="E384:F384" si="92">E212+E298</f>
        <v>379216.74739263905</v>
      </c>
      <c r="F384" s="25">
        <f t="shared" si="92"/>
        <v>-35330.02038798912</v>
      </c>
      <c r="G384" s="26">
        <f t="shared" si="66"/>
        <v>5392750.5311385011</v>
      </c>
      <c r="H384" s="27"/>
      <c r="I384" s="25">
        <f t="shared" ref="I384:K384" si="93">I212+I298</f>
        <v>0</v>
      </c>
      <c r="J384" s="25">
        <f t="shared" si="93"/>
        <v>-163031.60561445588</v>
      </c>
      <c r="K384" s="25">
        <f t="shared" si="93"/>
        <v>34460.107195152174</v>
      </c>
      <c r="L384" s="26">
        <f t="shared" si="68"/>
        <v>-128571.49841930371</v>
      </c>
      <c r="M384" s="29">
        <f t="shared" si="69"/>
        <v>5264179.0327191977</v>
      </c>
    </row>
    <row r="385" spans="1:13" ht="15">
      <c r="A385" s="23">
        <v>47</v>
      </c>
      <c r="B385" s="23">
        <v>1835</v>
      </c>
      <c r="C385" s="32" t="s">
        <v>30</v>
      </c>
      <c r="D385" s="25">
        <f t="shared" si="61"/>
        <v>982888.10903158342</v>
      </c>
      <c r="E385" s="25">
        <f t="shared" ref="E385:F385" si="94">E213+E299</f>
        <v>45883.272337229173</v>
      </c>
      <c r="F385" s="25">
        <f t="shared" si="94"/>
        <v>-6645.4699500000279</v>
      </c>
      <c r="G385" s="26">
        <f t="shared" si="66"/>
        <v>1022125.9114188126</v>
      </c>
      <c r="H385" s="27"/>
      <c r="I385" s="25">
        <f t="shared" ref="I385:K385" si="95">I213+I299</f>
        <v>0</v>
      </c>
      <c r="J385" s="25">
        <f t="shared" si="95"/>
        <v>-27553.490227441591</v>
      </c>
      <c r="K385" s="25">
        <f t="shared" si="95"/>
        <v>6421.8240622857484</v>
      </c>
      <c r="L385" s="26">
        <f t="shared" si="68"/>
        <v>-21131.666165155842</v>
      </c>
      <c r="M385" s="29">
        <f t="shared" si="69"/>
        <v>1000994.2452536568</v>
      </c>
    </row>
    <row r="386" spans="1:13" ht="15">
      <c r="A386" s="23">
        <v>47</v>
      </c>
      <c r="B386" s="23">
        <v>1835</v>
      </c>
      <c r="C386" s="32" t="s">
        <v>30</v>
      </c>
      <c r="D386" s="25">
        <f t="shared" si="61"/>
        <v>374621.67158788943</v>
      </c>
      <c r="E386" s="25">
        <f t="shared" ref="E386:F386" si="96">E214+E300</f>
        <v>0</v>
      </c>
      <c r="F386" s="25">
        <f t="shared" si="96"/>
        <v>0</v>
      </c>
      <c r="G386" s="26">
        <f t="shared" si="66"/>
        <v>374621.67158788943</v>
      </c>
      <c r="H386" s="27"/>
      <c r="I386" s="25">
        <f t="shared" ref="I386:K386" si="97">I214+I300</f>
        <v>0</v>
      </c>
      <c r="J386" s="25">
        <f t="shared" si="97"/>
        <v>-9910.602606055254</v>
      </c>
      <c r="K386" s="25">
        <f t="shared" si="97"/>
        <v>0</v>
      </c>
      <c r="L386" s="26">
        <f t="shared" si="68"/>
        <v>-9910.602606055254</v>
      </c>
      <c r="M386" s="29">
        <f t="shared" si="69"/>
        <v>364711.06898183416</v>
      </c>
    </row>
    <row r="387" spans="1:13" ht="15">
      <c r="A387" s="23">
        <v>47</v>
      </c>
      <c r="B387" s="23">
        <v>1835</v>
      </c>
      <c r="C387" s="32" t="s">
        <v>30</v>
      </c>
      <c r="D387" s="25">
        <f t="shared" si="61"/>
        <v>4535905.0912096268</v>
      </c>
      <c r="E387" s="25">
        <f t="shared" ref="E387:F387" si="98">E215+E301</f>
        <v>221121.88290751085</v>
      </c>
      <c r="F387" s="25">
        <f t="shared" si="98"/>
        <v>-99972.113252500072</v>
      </c>
      <c r="G387" s="26">
        <f t="shared" si="66"/>
        <v>4657054.8608646374</v>
      </c>
      <c r="H387" s="27"/>
      <c r="I387" s="25">
        <f t="shared" ref="I387:K387" si="99">I215+I301</f>
        <v>0</v>
      </c>
      <c r="J387" s="25">
        <f t="shared" si="99"/>
        <v>-88603.087042634579</v>
      </c>
      <c r="K387" s="25">
        <f t="shared" si="99"/>
        <v>98802.036221638642</v>
      </c>
      <c r="L387" s="26">
        <f t="shared" si="68"/>
        <v>10198.949179004063</v>
      </c>
      <c r="M387" s="29">
        <f t="shared" si="69"/>
        <v>4667253.8100436414</v>
      </c>
    </row>
    <row r="388" spans="1:13" ht="15">
      <c r="A388" s="23">
        <v>47</v>
      </c>
      <c r="B388" s="23">
        <v>1835</v>
      </c>
      <c r="C388" s="32" t="s">
        <v>30</v>
      </c>
      <c r="D388" s="25">
        <f t="shared" si="61"/>
        <v>172958.62413271572</v>
      </c>
      <c r="E388" s="25">
        <f t="shared" ref="E388:F388" si="100">E216+E302</f>
        <v>0</v>
      </c>
      <c r="F388" s="25">
        <f t="shared" si="100"/>
        <v>0</v>
      </c>
      <c r="G388" s="26">
        <f t="shared" si="66"/>
        <v>172958.62413271572</v>
      </c>
      <c r="H388" s="27"/>
      <c r="I388" s="25">
        <f t="shared" ref="I388:K388" si="101">I216+I302</f>
        <v>0</v>
      </c>
      <c r="J388" s="25">
        <f t="shared" si="101"/>
        <v>-5057.7724974421399</v>
      </c>
      <c r="K388" s="25">
        <f t="shared" si="101"/>
        <v>0</v>
      </c>
      <c r="L388" s="26">
        <f t="shared" si="68"/>
        <v>-5057.7724974421399</v>
      </c>
      <c r="M388" s="29">
        <f t="shared" si="69"/>
        <v>167900.85163527358</v>
      </c>
    </row>
    <row r="389" spans="1:13" ht="15">
      <c r="A389" s="23">
        <v>47</v>
      </c>
      <c r="B389" s="23">
        <v>1835</v>
      </c>
      <c r="C389" s="32" t="s">
        <v>30</v>
      </c>
      <c r="D389" s="25">
        <f t="shared" si="61"/>
        <v>36276.524307692307</v>
      </c>
      <c r="E389" s="25">
        <f t="shared" ref="E389:F389" si="102">E217+E303</f>
        <v>0</v>
      </c>
      <c r="F389" s="25">
        <f t="shared" si="102"/>
        <v>0</v>
      </c>
      <c r="G389" s="26">
        <f t="shared" si="66"/>
        <v>36276.524307692307</v>
      </c>
      <c r="H389" s="27"/>
      <c r="I389" s="25">
        <f t="shared" ref="I389:K389" si="103">I217+I303</f>
        <v>0</v>
      </c>
      <c r="J389" s="25">
        <f t="shared" si="103"/>
        <v>-1511.5218461538461</v>
      </c>
      <c r="K389" s="25">
        <f t="shared" si="103"/>
        <v>0</v>
      </c>
      <c r="L389" s="26">
        <f t="shared" si="68"/>
        <v>-1511.5218461538461</v>
      </c>
      <c r="M389" s="29">
        <f t="shared" si="69"/>
        <v>34765.002461538461</v>
      </c>
    </row>
    <row r="390" spans="1:13" ht="15">
      <c r="A390" s="23">
        <v>47</v>
      </c>
      <c r="B390" s="23">
        <v>1840</v>
      </c>
      <c r="C390" s="32" t="s">
        <v>31</v>
      </c>
      <c r="D390" s="25">
        <f t="shared" si="61"/>
        <v>2243021.6115219663</v>
      </c>
      <c r="E390" s="25">
        <f t="shared" ref="E390:F390" si="104">E218+E304</f>
        <v>159571.76380717789</v>
      </c>
      <c r="F390" s="25">
        <f t="shared" si="104"/>
        <v>0</v>
      </c>
      <c r="G390" s="26">
        <f t="shared" si="66"/>
        <v>2402593.3753291443</v>
      </c>
      <c r="H390" s="27"/>
      <c r="I390" s="25">
        <f t="shared" ref="I390:K390" si="105">I218+I304</f>
        <v>0</v>
      </c>
      <c r="J390" s="25">
        <f t="shared" si="105"/>
        <v>-61429.837558536012</v>
      </c>
      <c r="K390" s="25">
        <f t="shared" si="105"/>
        <v>0</v>
      </c>
      <c r="L390" s="26">
        <f t="shared" si="68"/>
        <v>-61429.837558536012</v>
      </c>
      <c r="M390" s="29">
        <f t="shared" si="69"/>
        <v>2341163.5377706084</v>
      </c>
    </row>
    <row r="391" spans="1:13" ht="15">
      <c r="A391" s="23">
        <v>47</v>
      </c>
      <c r="B391" s="23">
        <v>1840</v>
      </c>
      <c r="C391" s="32" t="s">
        <v>31</v>
      </c>
      <c r="D391" s="25">
        <f t="shared" si="61"/>
        <v>737740.65393393382</v>
      </c>
      <c r="E391" s="25">
        <f t="shared" ref="E391:F391" si="106">E219+E305</f>
        <v>44413.80176195794</v>
      </c>
      <c r="F391" s="25">
        <f t="shared" si="106"/>
        <v>-17347.536550000004</v>
      </c>
      <c r="G391" s="26">
        <f t="shared" si="66"/>
        <v>764806.91914589179</v>
      </c>
      <c r="H391" s="27"/>
      <c r="I391" s="25">
        <f t="shared" ref="I391:K391" si="107">I219+I305</f>
        <v>0</v>
      </c>
      <c r="J391" s="25">
        <f t="shared" si="107"/>
        <v>-16750.042038817297</v>
      </c>
      <c r="K391" s="25">
        <f t="shared" si="107"/>
        <v>17347.536550000001</v>
      </c>
      <c r="L391" s="26">
        <f t="shared" si="68"/>
        <v>597.49451118270372</v>
      </c>
      <c r="M391" s="29">
        <f t="shared" si="69"/>
        <v>765404.41365707444</v>
      </c>
    </row>
    <row r="392" spans="1:13" ht="15">
      <c r="A392" s="23">
        <v>47</v>
      </c>
      <c r="B392" s="23">
        <v>1845</v>
      </c>
      <c r="C392" s="32" t="s">
        <v>32</v>
      </c>
      <c r="D392" s="25">
        <f t="shared" si="61"/>
        <v>119251.07429689495</v>
      </c>
      <c r="E392" s="25">
        <f t="shared" ref="E392:F392" si="108">E220+E306</f>
        <v>0</v>
      </c>
      <c r="F392" s="25">
        <f t="shared" si="108"/>
        <v>0</v>
      </c>
      <c r="G392" s="26">
        <f t="shared" si="66"/>
        <v>119251.07429689495</v>
      </c>
      <c r="H392" s="27"/>
      <c r="I392" s="25">
        <f t="shared" ref="I392:K392" si="109">I220+I306</f>
        <v>0</v>
      </c>
      <c r="J392" s="25">
        <f t="shared" si="109"/>
        <v>-7334.6588515522908</v>
      </c>
      <c r="K392" s="25">
        <f t="shared" si="109"/>
        <v>3.4378899727016687E-10</v>
      </c>
      <c r="L392" s="26">
        <f t="shared" si="68"/>
        <v>-7334.658851551947</v>
      </c>
      <c r="M392" s="29">
        <f t="shared" si="69"/>
        <v>111916.41544534301</v>
      </c>
    </row>
    <row r="393" spans="1:13" ht="15">
      <c r="A393" s="23">
        <v>47</v>
      </c>
      <c r="B393" s="23">
        <v>1845</v>
      </c>
      <c r="C393" s="32" t="s">
        <v>32</v>
      </c>
      <c r="D393" s="25">
        <f t="shared" si="61"/>
        <v>4110321.8265703754</v>
      </c>
      <c r="E393" s="25">
        <f t="shared" ref="E393:F393" si="110">E221+E307</f>
        <v>125661.24633625882</v>
      </c>
      <c r="F393" s="25">
        <f t="shared" si="110"/>
        <v>0</v>
      </c>
      <c r="G393" s="26">
        <f t="shared" si="66"/>
        <v>4235983.0729066338</v>
      </c>
      <c r="H393" s="27"/>
      <c r="I393" s="25">
        <f t="shared" ref="I393:K393" si="111">I221+I307</f>
        <v>0</v>
      </c>
      <c r="J393" s="25">
        <f t="shared" si="111"/>
        <v>-142409.7099133138</v>
      </c>
      <c r="K393" s="25">
        <f t="shared" si="111"/>
        <v>-2.9103830456733704E-11</v>
      </c>
      <c r="L393" s="26">
        <f t="shared" si="68"/>
        <v>-142409.70991331383</v>
      </c>
      <c r="M393" s="29">
        <f t="shared" si="69"/>
        <v>4093573.36299332</v>
      </c>
    </row>
    <row r="394" spans="1:13" ht="15">
      <c r="A394" s="23">
        <v>47</v>
      </c>
      <c r="B394" s="23">
        <v>1845</v>
      </c>
      <c r="C394" s="32" t="s">
        <v>32</v>
      </c>
      <c r="D394" s="25">
        <f t="shared" si="61"/>
        <v>716730.23719448713</v>
      </c>
      <c r="E394" s="25">
        <f t="shared" ref="E394:F394" si="112">E222+E308</f>
        <v>110000</v>
      </c>
      <c r="F394" s="25">
        <f t="shared" si="112"/>
        <v>-17868.328125</v>
      </c>
      <c r="G394" s="26">
        <f t="shared" si="66"/>
        <v>808861.90906948713</v>
      </c>
      <c r="H394" s="27"/>
      <c r="I394" s="25">
        <f t="shared" ref="I394:K394" si="113">I222+I308</f>
        <v>0</v>
      </c>
      <c r="J394" s="25">
        <f t="shared" si="113"/>
        <v>-34110.69706359072</v>
      </c>
      <c r="K394" s="25">
        <f t="shared" si="113"/>
        <v>17868.328125000015</v>
      </c>
      <c r="L394" s="26">
        <f t="shared" si="68"/>
        <v>-16242.368938590706</v>
      </c>
      <c r="M394" s="29">
        <f t="shared" si="69"/>
        <v>792619.54013089638</v>
      </c>
    </row>
    <row r="395" spans="1:13" ht="15">
      <c r="A395" s="23">
        <v>47</v>
      </c>
      <c r="B395" s="23">
        <v>1850</v>
      </c>
      <c r="C395" s="32" t="s">
        <v>74</v>
      </c>
      <c r="D395" s="25">
        <f t="shared" si="61"/>
        <v>2248238.3574019349</v>
      </c>
      <c r="E395" s="25">
        <f t="shared" ref="E395:F395" si="114">E223+E309</f>
        <v>140096.83050292823</v>
      </c>
      <c r="F395" s="25">
        <f t="shared" si="114"/>
        <v>-92591.810000000056</v>
      </c>
      <c r="G395" s="26">
        <f t="shared" si="66"/>
        <v>2295743.3779048631</v>
      </c>
      <c r="H395" s="27"/>
      <c r="I395" s="25">
        <f t="shared" ref="I395:K395" si="115">I223+I309</f>
        <v>0</v>
      </c>
      <c r="J395" s="25">
        <f t="shared" si="115"/>
        <v>-77230.286724260906</v>
      </c>
      <c r="K395" s="25">
        <f t="shared" si="115"/>
        <v>89582.576174999835</v>
      </c>
      <c r="L395" s="26">
        <f t="shared" si="68"/>
        <v>12352.289450738928</v>
      </c>
      <c r="M395" s="29">
        <f t="shared" si="69"/>
        <v>2308095.6673556021</v>
      </c>
    </row>
    <row r="396" spans="1:13" ht="15">
      <c r="A396" s="23">
        <v>47</v>
      </c>
      <c r="B396" s="23">
        <v>1850</v>
      </c>
      <c r="C396" s="32" t="s">
        <v>33</v>
      </c>
      <c r="D396" s="25">
        <f t="shared" si="61"/>
        <v>2579792.2252620556</v>
      </c>
      <c r="E396" s="25">
        <f t="shared" ref="E396:F396" si="116">E224+E310</f>
        <v>116449.29201874121</v>
      </c>
      <c r="F396" s="25">
        <f t="shared" si="116"/>
        <v>-13461.76999999996</v>
      </c>
      <c r="G396" s="26">
        <f t="shared" si="66"/>
        <v>2682779.747280797</v>
      </c>
      <c r="H396" s="27"/>
      <c r="I396" s="25">
        <f t="shared" ref="I396:K396" si="117">I224+I310</f>
        <v>0</v>
      </c>
      <c r="J396" s="25">
        <f t="shared" si="117"/>
        <v>-91450.7108331325</v>
      </c>
      <c r="K396" s="25">
        <f t="shared" si="117"/>
        <v>13018.661912499956</v>
      </c>
      <c r="L396" s="26">
        <f t="shared" si="68"/>
        <v>-78432.048920632544</v>
      </c>
      <c r="M396" s="29">
        <f t="shared" si="69"/>
        <v>2604347.6983601646</v>
      </c>
    </row>
    <row r="397" spans="1:13" ht="15">
      <c r="A397" s="23">
        <v>47</v>
      </c>
      <c r="B397" s="23">
        <v>1850</v>
      </c>
      <c r="C397" s="32" t="s">
        <v>33</v>
      </c>
      <c r="D397" s="25">
        <f t="shared" si="61"/>
        <v>0</v>
      </c>
      <c r="E397" s="25">
        <f t="shared" ref="E397:F397" si="118">E225+E311</f>
        <v>0</v>
      </c>
      <c r="F397" s="25">
        <f t="shared" si="118"/>
        <v>0</v>
      </c>
      <c r="G397" s="26">
        <f t="shared" si="66"/>
        <v>0</v>
      </c>
      <c r="H397" s="27"/>
      <c r="I397" s="25">
        <f t="shared" ref="I397:K397" si="119">I225+I311</f>
        <v>0</v>
      </c>
      <c r="J397" s="25">
        <f t="shared" si="119"/>
        <v>0</v>
      </c>
      <c r="K397" s="25">
        <f t="shared" si="119"/>
        <v>0</v>
      </c>
      <c r="L397" s="26">
        <f t="shared" si="68"/>
        <v>0</v>
      </c>
      <c r="M397" s="29">
        <f t="shared" si="69"/>
        <v>0</v>
      </c>
    </row>
    <row r="398" spans="1:13" ht="15">
      <c r="A398" s="23">
        <v>47</v>
      </c>
      <c r="B398" s="23">
        <v>1855</v>
      </c>
      <c r="C398" s="32" t="s">
        <v>75</v>
      </c>
      <c r="D398" s="25">
        <f t="shared" si="61"/>
        <v>940454.31561500835</v>
      </c>
      <c r="E398" s="25">
        <f t="shared" ref="E398:F398" si="120">E226+E312</f>
        <v>110166.45022504788</v>
      </c>
      <c r="F398" s="25">
        <f t="shared" si="120"/>
        <v>0</v>
      </c>
      <c r="G398" s="26">
        <f t="shared" si="66"/>
        <v>1050620.7658400564</v>
      </c>
      <c r="H398" s="27"/>
      <c r="I398" s="25">
        <f t="shared" ref="I398:K398" si="121">I226+I312</f>
        <v>0</v>
      </c>
      <c r="J398" s="25">
        <f t="shared" si="121"/>
        <v>-39307.813394285782</v>
      </c>
      <c r="K398" s="25">
        <f t="shared" si="121"/>
        <v>0</v>
      </c>
      <c r="L398" s="26">
        <f t="shared" si="68"/>
        <v>-39307.813394285782</v>
      </c>
      <c r="M398" s="29">
        <f t="shared" si="69"/>
        <v>1011312.9524457706</v>
      </c>
    </row>
    <row r="399" spans="1:13" ht="15">
      <c r="A399" s="23">
        <v>47</v>
      </c>
      <c r="B399" s="23">
        <v>1855</v>
      </c>
      <c r="C399" s="32" t="s">
        <v>75</v>
      </c>
      <c r="D399" s="25">
        <f t="shared" si="61"/>
        <v>250196.32134310389</v>
      </c>
      <c r="E399" s="25">
        <f t="shared" ref="E399:F399" si="122">E227+E313</f>
        <v>45334</v>
      </c>
      <c r="F399" s="25">
        <f t="shared" si="122"/>
        <v>0</v>
      </c>
      <c r="G399" s="26">
        <f t="shared" si="66"/>
        <v>295530.32134310389</v>
      </c>
      <c r="H399" s="27"/>
      <c r="I399" s="25">
        <f t="shared" ref="I399:K399" si="123">I227+I313</f>
        <v>0</v>
      </c>
      <c r="J399" s="25">
        <f t="shared" si="123"/>
        <v>-5420.1650689147345</v>
      </c>
      <c r="K399" s="25">
        <f t="shared" si="123"/>
        <v>0</v>
      </c>
      <c r="L399" s="26">
        <f t="shared" si="68"/>
        <v>-5420.1650689147345</v>
      </c>
      <c r="M399" s="29">
        <f t="shared" si="69"/>
        <v>290110.15627418918</v>
      </c>
    </row>
    <row r="400" spans="1:13" ht="15">
      <c r="A400" s="23">
        <v>47</v>
      </c>
      <c r="B400" s="23">
        <v>1860</v>
      </c>
      <c r="C400" s="32" t="s">
        <v>35</v>
      </c>
      <c r="D400" s="25">
        <f t="shared" si="61"/>
        <v>399139.09835163224</v>
      </c>
      <c r="E400" s="25">
        <f t="shared" ref="E400:F400" si="124">E228+E314</f>
        <v>113750</v>
      </c>
      <c r="F400" s="25">
        <f t="shared" si="124"/>
        <v>-1784.7552412073128</v>
      </c>
      <c r="G400" s="26">
        <f t="shared" si="66"/>
        <v>511104.34311042493</v>
      </c>
      <c r="H400" s="27"/>
      <c r="I400" s="25">
        <f t="shared" ref="I400:K400" si="125">I228+I314</f>
        <v>0</v>
      </c>
      <c r="J400" s="25">
        <f t="shared" si="125"/>
        <v>-37627.40047547673</v>
      </c>
      <c r="K400" s="25">
        <f t="shared" si="125"/>
        <v>545.43503886619146</v>
      </c>
      <c r="L400" s="26">
        <f t="shared" si="68"/>
        <v>-37081.965436610539</v>
      </c>
      <c r="M400" s="29">
        <f t="shared" si="69"/>
        <v>474022.37767381442</v>
      </c>
    </row>
    <row r="401" spans="1:13" ht="15">
      <c r="A401" s="23">
        <v>47</v>
      </c>
      <c r="B401" s="23">
        <v>1860</v>
      </c>
      <c r="C401" s="32" t="s">
        <v>35</v>
      </c>
      <c r="D401" s="25">
        <f t="shared" si="61"/>
        <v>219034.09518098991</v>
      </c>
      <c r="E401" s="25">
        <f t="shared" ref="E401:F401" si="126">E229+E315</f>
        <v>8750</v>
      </c>
      <c r="F401" s="25">
        <f t="shared" si="126"/>
        <v>0</v>
      </c>
      <c r="G401" s="26">
        <f t="shared" si="66"/>
        <v>227784.09518098991</v>
      </c>
      <c r="H401" s="27"/>
      <c r="I401" s="25">
        <f t="shared" ref="I401:K401" si="127">I229+I315</f>
        <v>0</v>
      </c>
      <c r="J401" s="25">
        <f t="shared" si="127"/>
        <v>-6917.3311219251291</v>
      </c>
      <c r="K401" s="25">
        <f t="shared" si="127"/>
        <v>0</v>
      </c>
      <c r="L401" s="26">
        <f t="shared" si="68"/>
        <v>-6917.3311219251291</v>
      </c>
      <c r="M401" s="29">
        <f t="shared" si="69"/>
        <v>220866.76405906479</v>
      </c>
    </row>
    <row r="402" spans="1:13" ht="15">
      <c r="A402" s="23">
        <v>47</v>
      </c>
      <c r="B402" s="23">
        <v>1860</v>
      </c>
      <c r="C402" s="32" t="s">
        <v>35</v>
      </c>
      <c r="D402" s="25">
        <f t="shared" si="61"/>
        <v>214493.94064286005</v>
      </c>
      <c r="E402" s="25">
        <f t="shared" ref="E402:F402" si="128">E230+E316</f>
        <v>0</v>
      </c>
      <c r="F402" s="25">
        <f t="shared" si="128"/>
        <v>0</v>
      </c>
      <c r="G402" s="26">
        <f t="shared" si="66"/>
        <v>214493.94064286005</v>
      </c>
      <c r="H402" s="27"/>
      <c r="I402" s="25">
        <f t="shared" ref="I402:K402" si="129">I230+I316</f>
        <v>0</v>
      </c>
      <c r="J402" s="25">
        <f t="shared" si="129"/>
        <v>-23488.03694156995</v>
      </c>
      <c r="K402" s="25">
        <f t="shared" si="129"/>
        <v>0</v>
      </c>
      <c r="L402" s="26">
        <f t="shared" si="68"/>
        <v>-23488.03694156995</v>
      </c>
      <c r="M402" s="29">
        <f t="shared" si="69"/>
        <v>191005.90370129011</v>
      </c>
    </row>
    <row r="403" spans="1:13" ht="15">
      <c r="A403" s="23">
        <v>47</v>
      </c>
      <c r="B403" s="23">
        <v>1860</v>
      </c>
      <c r="C403" s="32" t="s">
        <v>35</v>
      </c>
      <c r="D403" s="25">
        <f t="shared" ref="D403:D423" si="130">D231+D317</f>
        <v>128746.79353432904</v>
      </c>
      <c r="E403" s="25">
        <f t="shared" ref="E403:F403" si="131">E231+E317</f>
        <v>0</v>
      </c>
      <c r="F403" s="25">
        <f t="shared" si="131"/>
        <v>0</v>
      </c>
      <c r="G403" s="26">
        <f t="shared" si="66"/>
        <v>128746.79353432904</v>
      </c>
      <c r="H403" s="27"/>
      <c r="I403" s="25">
        <f t="shared" ref="I403:K403" si="132">I231+I317</f>
        <v>0</v>
      </c>
      <c r="J403" s="25">
        <f t="shared" si="132"/>
        <v>-12540.383392835502</v>
      </c>
      <c r="K403" s="25">
        <f t="shared" si="132"/>
        <v>0</v>
      </c>
      <c r="L403" s="26">
        <f t="shared" si="68"/>
        <v>-12540.383392835502</v>
      </c>
      <c r="M403" s="29">
        <f t="shared" si="69"/>
        <v>116206.41014149354</v>
      </c>
    </row>
    <row r="404" spans="1:13" ht="15">
      <c r="A404" s="23">
        <v>47</v>
      </c>
      <c r="B404" s="23">
        <v>1860</v>
      </c>
      <c r="C404" s="32" t="s">
        <v>35</v>
      </c>
      <c r="D404" s="25">
        <f t="shared" si="130"/>
        <v>2328886.9631960839</v>
      </c>
      <c r="E404" s="25">
        <f t="shared" ref="E404:F404" si="133">E232+E318</f>
        <v>52500</v>
      </c>
      <c r="F404" s="25">
        <f t="shared" si="133"/>
        <v>0</v>
      </c>
      <c r="G404" s="26">
        <f t="shared" si="66"/>
        <v>2381386.9631960839</v>
      </c>
      <c r="H404" s="27"/>
      <c r="I404" s="25">
        <f t="shared" ref="I404:K404" si="134">I232+I318</f>
        <v>0</v>
      </c>
      <c r="J404" s="25">
        <f t="shared" si="134"/>
        <v>-414604.39205240807</v>
      </c>
      <c r="K404" s="25">
        <f t="shared" si="134"/>
        <v>0</v>
      </c>
      <c r="L404" s="26">
        <f t="shared" si="68"/>
        <v>-414604.39205240807</v>
      </c>
      <c r="M404" s="29">
        <f t="shared" si="69"/>
        <v>1966782.5711436758</v>
      </c>
    </row>
    <row r="405" spans="1:13" ht="15">
      <c r="A405" s="30"/>
      <c r="B405" s="30">
        <v>1890</v>
      </c>
      <c r="C405" s="31" t="s">
        <v>36</v>
      </c>
      <c r="D405" s="25">
        <f t="shared" si="130"/>
        <v>468946.32000000007</v>
      </c>
      <c r="E405" s="25">
        <f t="shared" ref="E405:F405" si="135">E233+E319</f>
        <v>0</v>
      </c>
      <c r="F405" s="25">
        <f t="shared" si="135"/>
        <v>0</v>
      </c>
      <c r="G405" s="26">
        <f t="shared" si="66"/>
        <v>468946.32000000007</v>
      </c>
      <c r="H405" s="27"/>
      <c r="I405" s="25">
        <f t="shared" ref="I405:K405" si="136">I233+I319</f>
        <v>0</v>
      </c>
      <c r="J405" s="25">
        <f t="shared" si="136"/>
        <v>0</v>
      </c>
      <c r="K405" s="25">
        <f t="shared" si="136"/>
        <v>0</v>
      </c>
      <c r="L405" s="26">
        <f t="shared" si="68"/>
        <v>0</v>
      </c>
      <c r="M405" s="29">
        <f t="shared" si="69"/>
        <v>468946.32000000007</v>
      </c>
    </row>
    <row r="406" spans="1:13" ht="15">
      <c r="A406" s="30"/>
      <c r="B406" s="30">
        <v>1905</v>
      </c>
      <c r="C406" s="31" t="s">
        <v>23</v>
      </c>
      <c r="D406" s="25">
        <f t="shared" si="130"/>
        <v>0</v>
      </c>
      <c r="E406" s="25">
        <f t="shared" ref="E406:F406" si="137">E234+E320</f>
        <v>0</v>
      </c>
      <c r="F406" s="25">
        <f t="shared" si="137"/>
        <v>0</v>
      </c>
      <c r="G406" s="26">
        <f t="shared" si="66"/>
        <v>0</v>
      </c>
      <c r="H406" s="27"/>
      <c r="I406" s="25">
        <f t="shared" ref="I406:K406" si="138">I234+I320</f>
        <v>0</v>
      </c>
      <c r="J406" s="25">
        <f t="shared" si="138"/>
        <v>0</v>
      </c>
      <c r="K406" s="25">
        <f t="shared" si="138"/>
        <v>0</v>
      </c>
      <c r="L406" s="26">
        <f t="shared" si="68"/>
        <v>0</v>
      </c>
      <c r="M406" s="29">
        <f t="shared" si="69"/>
        <v>0</v>
      </c>
    </row>
    <row r="407" spans="1:13" ht="15">
      <c r="A407" s="23">
        <v>47</v>
      </c>
      <c r="B407" s="23">
        <v>1908</v>
      </c>
      <c r="C407" s="32" t="s">
        <v>37</v>
      </c>
      <c r="D407" s="25">
        <f t="shared" si="130"/>
        <v>73759.595222222226</v>
      </c>
      <c r="E407" s="25">
        <f t="shared" ref="E407:F407" si="139">E235+E321</f>
        <v>0</v>
      </c>
      <c r="F407" s="25">
        <f t="shared" si="139"/>
        <v>0</v>
      </c>
      <c r="G407" s="26">
        <f t="shared" si="66"/>
        <v>73759.595222222226</v>
      </c>
      <c r="H407" s="27"/>
      <c r="I407" s="25">
        <f t="shared" ref="I407:K407" si="140">I235+I321</f>
        <v>0</v>
      </c>
      <c r="J407" s="25">
        <f t="shared" si="140"/>
        <v>-14030.836555555556</v>
      </c>
      <c r="K407" s="25">
        <f t="shared" si="140"/>
        <v>0</v>
      </c>
      <c r="L407" s="26">
        <f t="shared" si="68"/>
        <v>-14030.836555555556</v>
      </c>
      <c r="M407" s="29">
        <f t="shared" si="69"/>
        <v>59728.758666666668</v>
      </c>
    </row>
    <row r="408" spans="1:13" ht="15">
      <c r="A408" s="23">
        <v>47</v>
      </c>
      <c r="B408" s="23">
        <v>1908</v>
      </c>
      <c r="C408" s="32" t="s">
        <v>37</v>
      </c>
      <c r="D408" s="25">
        <f t="shared" si="130"/>
        <v>379430.45923809509</v>
      </c>
      <c r="E408" s="25">
        <f t="shared" ref="E408:F408" si="141">E236+E322</f>
        <v>90000</v>
      </c>
      <c r="F408" s="25">
        <f t="shared" si="141"/>
        <v>0</v>
      </c>
      <c r="G408" s="26">
        <f t="shared" si="66"/>
        <v>469430.45923809509</v>
      </c>
      <c r="H408" s="27"/>
      <c r="I408" s="25">
        <f t="shared" ref="I408:K408" si="142">I236+I322</f>
        <v>0</v>
      </c>
      <c r="J408" s="25">
        <f t="shared" si="142"/>
        <v>-20977.066047619053</v>
      </c>
      <c r="K408" s="25">
        <f t="shared" si="142"/>
        <v>3.637978807091713E-12</v>
      </c>
      <c r="L408" s="26">
        <f t="shared" si="68"/>
        <v>-20977.06604761905</v>
      </c>
      <c r="M408" s="29">
        <f t="shared" si="69"/>
        <v>448453.39319047605</v>
      </c>
    </row>
    <row r="409" spans="1:13" ht="15">
      <c r="A409" s="23">
        <v>13</v>
      </c>
      <c r="B409" s="23">
        <v>1910</v>
      </c>
      <c r="C409" s="32" t="s">
        <v>25</v>
      </c>
      <c r="D409" s="25">
        <f t="shared" si="130"/>
        <v>0</v>
      </c>
      <c r="E409" s="25">
        <f t="shared" ref="E409:F409" si="143">E237+E323</f>
        <v>0</v>
      </c>
      <c r="F409" s="25">
        <f t="shared" si="143"/>
        <v>0</v>
      </c>
      <c r="G409" s="26">
        <f t="shared" si="66"/>
        <v>0</v>
      </c>
      <c r="H409" s="27"/>
      <c r="I409" s="25">
        <f t="shared" ref="I409:K409" si="144">I237+I323</f>
        <v>0</v>
      </c>
      <c r="J409" s="25">
        <f t="shared" si="144"/>
        <v>0</v>
      </c>
      <c r="K409" s="25">
        <f t="shared" si="144"/>
        <v>0</v>
      </c>
      <c r="L409" s="26">
        <f t="shared" si="68"/>
        <v>0</v>
      </c>
      <c r="M409" s="29">
        <f t="shared" si="69"/>
        <v>0</v>
      </c>
    </row>
    <row r="410" spans="1:13" ht="15">
      <c r="A410" s="23">
        <v>8</v>
      </c>
      <c r="B410" s="23">
        <v>1915</v>
      </c>
      <c r="C410" s="32" t="s">
        <v>38</v>
      </c>
      <c r="D410" s="25">
        <f t="shared" si="130"/>
        <v>28354.77999999997</v>
      </c>
      <c r="E410" s="25">
        <f t="shared" ref="E410:F410" si="145">E238+E324</f>
        <v>0</v>
      </c>
      <c r="F410" s="25">
        <f t="shared" si="145"/>
        <v>0</v>
      </c>
      <c r="G410" s="26">
        <f t="shared" si="66"/>
        <v>28354.77999999997</v>
      </c>
      <c r="H410" s="27"/>
      <c r="I410" s="25">
        <f t="shared" ref="I410:K410" si="146">I238+I324</f>
        <v>0</v>
      </c>
      <c r="J410" s="25">
        <f t="shared" si="146"/>
        <v>-5513.4899999999989</v>
      </c>
      <c r="K410" s="25">
        <f t="shared" si="146"/>
        <v>-9.0949470177292824E-13</v>
      </c>
      <c r="L410" s="26">
        <f t="shared" si="68"/>
        <v>-5513.49</v>
      </c>
      <c r="M410" s="29">
        <f t="shared" si="69"/>
        <v>22841.289999999972</v>
      </c>
    </row>
    <row r="411" spans="1:13" ht="15">
      <c r="A411" s="23">
        <v>8</v>
      </c>
      <c r="B411" s="23">
        <v>1915</v>
      </c>
      <c r="C411" s="32" t="s">
        <v>39</v>
      </c>
      <c r="D411" s="25">
        <f t="shared" si="130"/>
        <v>0</v>
      </c>
      <c r="E411" s="25">
        <f t="shared" ref="E411:F411" si="147">E239+E325</f>
        <v>0</v>
      </c>
      <c r="F411" s="25">
        <f t="shared" si="147"/>
        <v>0</v>
      </c>
      <c r="G411" s="26">
        <f t="shared" si="66"/>
        <v>0</v>
      </c>
      <c r="H411" s="27"/>
      <c r="I411" s="25">
        <f t="shared" ref="I411:K411" si="148">I239+I325</f>
        <v>0</v>
      </c>
      <c r="J411" s="25">
        <f t="shared" si="148"/>
        <v>0</v>
      </c>
      <c r="K411" s="25">
        <f t="shared" si="148"/>
        <v>0</v>
      </c>
      <c r="L411" s="26">
        <f t="shared" si="68"/>
        <v>0</v>
      </c>
      <c r="M411" s="29">
        <f t="shared" si="69"/>
        <v>0</v>
      </c>
    </row>
    <row r="412" spans="1:13" ht="15">
      <c r="A412" s="23">
        <v>10</v>
      </c>
      <c r="B412" s="23">
        <v>1920</v>
      </c>
      <c r="C412" s="32" t="s">
        <v>40</v>
      </c>
      <c r="D412" s="25">
        <f t="shared" si="130"/>
        <v>0</v>
      </c>
      <c r="E412" s="25">
        <f t="shared" ref="E412:F412" si="149">E240+E326</f>
        <v>0</v>
      </c>
      <c r="F412" s="25">
        <f t="shared" si="149"/>
        <v>0</v>
      </c>
      <c r="G412" s="26">
        <f t="shared" si="66"/>
        <v>0</v>
      </c>
      <c r="H412" s="27"/>
      <c r="I412" s="25">
        <f t="shared" ref="I412:K412" si="150">I240+I326</f>
        <v>0</v>
      </c>
      <c r="J412" s="25">
        <f t="shared" si="150"/>
        <v>0</v>
      </c>
      <c r="K412" s="25">
        <f t="shared" si="150"/>
        <v>0</v>
      </c>
      <c r="L412" s="26">
        <f t="shared" si="68"/>
        <v>0</v>
      </c>
      <c r="M412" s="29">
        <f t="shared" si="69"/>
        <v>0</v>
      </c>
    </row>
    <row r="413" spans="1:13" ht="25.5">
      <c r="A413" s="23">
        <v>45</v>
      </c>
      <c r="B413" s="33">
        <v>1920</v>
      </c>
      <c r="C413" s="24" t="s">
        <v>41</v>
      </c>
      <c r="D413" s="25">
        <f t="shared" si="130"/>
        <v>0</v>
      </c>
      <c r="E413" s="25">
        <f t="shared" ref="E413:F413" si="151">E241+E327</f>
        <v>0</v>
      </c>
      <c r="F413" s="25">
        <f t="shared" si="151"/>
        <v>0</v>
      </c>
      <c r="G413" s="26">
        <f t="shared" si="66"/>
        <v>0</v>
      </c>
      <c r="H413" s="27"/>
      <c r="I413" s="25">
        <f t="shared" ref="I413:K413" si="152">I241+I327</f>
        <v>0</v>
      </c>
      <c r="J413" s="25">
        <f t="shared" si="152"/>
        <v>0</v>
      </c>
      <c r="K413" s="25">
        <f t="shared" si="152"/>
        <v>0</v>
      </c>
      <c r="L413" s="26">
        <f t="shared" si="68"/>
        <v>0</v>
      </c>
      <c r="M413" s="29">
        <f t="shared" si="69"/>
        <v>0</v>
      </c>
    </row>
    <row r="414" spans="1:13" ht="25.5">
      <c r="A414" s="23">
        <v>45.1</v>
      </c>
      <c r="B414" s="33">
        <v>1920</v>
      </c>
      <c r="C414" s="24" t="s">
        <v>42</v>
      </c>
      <c r="D414" s="25">
        <f t="shared" si="130"/>
        <v>231677.77285714296</v>
      </c>
      <c r="E414" s="25">
        <f t="shared" ref="E414:F414" si="153">E242+E328</f>
        <v>30000</v>
      </c>
      <c r="F414" s="25">
        <f t="shared" si="153"/>
        <v>-36860.5900000002</v>
      </c>
      <c r="G414" s="26">
        <f t="shared" si="66"/>
        <v>224817.18285714276</v>
      </c>
      <c r="H414" s="27"/>
      <c r="I414" s="25">
        <f t="shared" ref="I414:K414" si="154">I242+I328</f>
        <v>0</v>
      </c>
      <c r="J414" s="25">
        <f t="shared" si="154"/>
        <v>-81130.880428571414</v>
      </c>
      <c r="K414" s="25">
        <f t="shared" si="154"/>
        <v>36860.5900000002</v>
      </c>
      <c r="L414" s="26">
        <f t="shared" si="68"/>
        <v>-44270.290428571214</v>
      </c>
      <c r="M414" s="29">
        <f t="shared" si="69"/>
        <v>180546.89242857153</v>
      </c>
    </row>
    <row r="415" spans="1:13" ht="15">
      <c r="A415" s="23">
        <v>10</v>
      </c>
      <c r="B415" s="23">
        <v>1930</v>
      </c>
      <c r="C415" s="32" t="s">
        <v>43</v>
      </c>
      <c r="D415" s="25">
        <f t="shared" si="130"/>
        <v>751926.7077324558</v>
      </c>
      <c r="E415" s="25">
        <f t="shared" ref="E415:F415" si="155">E243+E329</f>
        <v>105000</v>
      </c>
      <c r="F415" s="25">
        <f t="shared" si="155"/>
        <v>-24220.739999999991</v>
      </c>
      <c r="G415" s="26">
        <f t="shared" si="66"/>
        <v>832705.96773245581</v>
      </c>
      <c r="H415" s="27"/>
      <c r="I415" s="25">
        <f t="shared" ref="I415:K415" si="156">I243+I329</f>
        <v>0</v>
      </c>
      <c r="J415" s="25">
        <f t="shared" si="156"/>
        <v>-110183.34263377193</v>
      </c>
      <c r="K415" s="25">
        <f t="shared" si="156"/>
        <v>24220.739999999991</v>
      </c>
      <c r="L415" s="26">
        <f t="shared" si="68"/>
        <v>-85962.602633771938</v>
      </c>
      <c r="M415" s="29">
        <f t="shared" si="69"/>
        <v>746743.36509868386</v>
      </c>
    </row>
    <row r="416" spans="1:13" ht="15">
      <c r="A416" s="23">
        <v>10</v>
      </c>
      <c r="B416" s="23">
        <v>1930</v>
      </c>
      <c r="C416" s="32" t="s">
        <v>43</v>
      </c>
      <c r="D416" s="25">
        <f t="shared" si="130"/>
        <v>95550.04319298247</v>
      </c>
      <c r="E416" s="25">
        <f t="shared" ref="E416:F416" si="157">E244+E330</f>
        <v>30000</v>
      </c>
      <c r="F416" s="25">
        <f t="shared" si="157"/>
        <v>0</v>
      </c>
      <c r="G416" s="26">
        <f t="shared" si="66"/>
        <v>125550.04319298247</v>
      </c>
      <c r="H416" s="27"/>
      <c r="I416" s="25">
        <f t="shared" ref="I416:K416" si="158">I244+I330</f>
        <v>0</v>
      </c>
      <c r="J416" s="25">
        <f t="shared" si="158"/>
        <v>-14029.555403508772</v>
      </c>
      <c r="K416" s="25">
        <f t="shared" si="158"/>
        <v>0</v>
      </c>
      <c r="L416" s="26">
        <f t="shared" si="68"/>
        <v>-14029.555403508772</v>
      </c>
      <c r="M416" s="29">
        <f t="shared" si="69"/>
        <v>111520.4877894737</v>
      </c>
    </row>
    <row r="417" spans="1:13" ht="15">
      <c r="A417" s="23">
        <v>8</v>
      </c>
      <c r="B417" s="23">
        <v>1935</v>
      </c>
      <c r="C417" s="32" t="s">
        <v>44</v>
      </c>
      <c r="D417" s="25">
        <f t="shared" si="130"/>
        <v>0</v>
      </c>
      <c r="E417" s="25">
        <f t="shared" ref="E417:F417" si="159">E245+E331</f>
        <v>0</v>
      </c>
      <c r="F417" s="25">
        <f t="shared" si="159"/>
        <v>0</v>
      </c>
      <c r="G417" s="26">
        <f t="shared" si="66"/>
        <v>0</v>
      </c>
      <c r="H417" s="27"/>
      <c r="I417" s="25">
        <f t="shared" ref="I417:K417" si="160">I245+I331</f>
        <v>0</v>
      </c>
      <c r="J417" s="25">
        <f t="shared" si="160"/>
        <v>0</v>
      </c>
      <c r="K417" s="25">
        <f t="shared" si="160"/>
        <v>0</v>
      </c>
      <c r="L417" s="26">
        <f t="shared" si="68"/>
        <v>0</v>
      </c>
      <c r="M417" s="29">
        <f t="shared" si="69"/>
        <v>0</v>
      </c>
    </row>
    <row r="418" spans="1:13" ht="15">
      <c r="A418" s="23">
        <v>8</v>
      </c>
      <c r="B418" s="23">
        <v>1940</v>
      </c>
      <c r="C418" s="32" t="s">
        <v>45</v>
      </c>
      <c r="D418" s="25">
        <f t="shared" si="130"/>
        <v>132546.08702941181</v>
      </c>
      <c r="E418" s="25">
        <f t="shared" ref="E418:F418" si="161">E246+E332</f>
        <v>30000</v>
      </c>
      <c r="F418" s="25">
        <f t="shared" si="161"/>
        <v>0</v>
      </c>
      <c r="G418" s="26">
        <f t="shared" si="66"/>
        <v>162546.08702941181</v>
      </c>
      <c r="H418" s="27"/>
      <c r="I418" s="25">
        <f t="shared" ref="I418:K418" si="162">I246+I332</f>
        <v>0</v>
      </c>
      <c r="J418" s="25">
        <f t="shared" si="162"/>
        <v>-28838.714235294115</v>
      </c>
      <c r="K418" s="25">
        <f t="shared" si="162"/>
        <v>0</v>
      </c>
      <c r="L418" s="26">
        <f t="shared" si="68"/>
        <v>-28838.714235294115</v>
      </c>
      <c r="M418" s="29">
        <f t="shared" si="69"/>
        <v>133707.37279411769</v>
      </c>
    </row>
    <row r="419" spans="1:13" ht="15">
      <c r="A419" s="23">
        <v>8</v>
      </c>
      <c r="B419" s="23">
        <v>1945</v>
      </c>
      <c r="C419" s="32" t="s">
        <v>46</v>
      </c>
      <c r="D419" s="25">
        <f t="shared" si="130"/>
        <v>6439.3100000000013</v>
      </c>
      <c r="E419" s="25">
        <f t="shared" ref="E419:F419" si="163">E247+E333</f>
        <v>0</v>
      </c>
      <c r="F419" s="25">
        <f t="shared" si="163"/>
        <v>0</v>
      </c>
      <c r="G419" s="26">
        <f t="shared" si="66"/>
        <v>6439.3100000000013</v>
      </c>
      <c r="H419" s="27"/>
      <c r="I419" s="25">
        <f t="shared" ref="I419:K419" si="164">I247+I333</f>
        <v>0</v>
      </c>
      <c r="J419" s="25">
        <f t="shared" si="164"/>
        <v>-3219.6550000000007</v>
      </c>
      <c r="K419" s="25">
        <f t="shared" si="164"/>
        <v>0</v>
      </c>
      <c r="L419" s="26">
        <f t="shared" si="68"/>
        <v>-3219.6550000000007</v>
      </c>
      <c r="M419" s="29">
        <f t="shared" si="69"/>
        <v>3219.6550000000007</v>
      </c>
    </row>
    <row r="420" spans="1:13" ht="15">
      <c r="A420" s="23">
        <v>8</v>
      </c>
      <c r="B420" s="23">
        <v>1950</v>
      </c>
      <c r="C420" s="32" t="s">
        <v>47</v>
      </c>
      <c r="D420" s="25">
        <f t="shared" si="130"/>
        <v>0</v>
      </c>
      <c r="E420" s="25">
        <f t="shared" ref="E420:F420" si="165">E248+E334</f>
        <v>0</v>
      </c>
      <c r="F420" s="25">
        <f t="shared" si="165"/>
        <v>0</v>
      </c>
      <c r="G420" s="26">
        <f t="shared" si="66"/>
        <v>0</v>
      </c>
      <c r="H420" s="27"/>
      <c r="I420" s="25">
        <f t="shared" ref="I420:K420" si="166">I248+I334</f>
        <v>0</v>
      </c>
      <c r="J420" s="25">
        <f t="shared" si="166"/>
        <v>0</v>
      </c>
      <c r="K420" s="25">
        <f t="shared" si="166"/>
        <v>0</v>
      </c>
      <c r="L420" s="26">
        <f t="shared" si="68"/>
        <v>0</v>
      </c>
      <c r="M420" s="29">
        <f t="shared" si="69"/>
        <v>0</v>
      </c>
    </row>
    <row r="421" spans="1:13" ht="15">
      <c r="A421" s="23">
        <v>8</v>
      </c>
      <c r="B421" s="23">
        <v>1955</v>
      </c>
      <c r="C421" s="32" t="s">
        <v>48</v>
      </c>
      <c r="D421" s="25">
        <f t="shared" si="130"/>
        <v>72.399999999994179</v>
      </c>
      <c r="E421" s="25">
        <f t="shared" ref="E421:F421" si="167">E249+E335</f>
        <v>0</v>
      </c>
      <c r="F421" s="25">
        <f t="shared" si="167"/>
        <v>0</v>
      </c>
      <c r="G421" s="26">
        <f t="shared" si="66"/>
        <v>72.399999999994179</v>
      </c>
      <c r="H421" s="27"/>
      <c r="I421" s="25">
        <f t="shared" ref="I421:K421" si="168">I249+I335</f>
        <v>0</v>
      </c>
      <c r="J421" s="25">
        <f t="shared" si="168"/>
        <v>-36.199999999999989</v>
      </c>
      <c r="K421" s="25">
        <f t="shared" si="168"/>
        <v>0</v>
      </c>
      <c r="L421" s="26">
        <f t="shared" si="68"/>
        <v>-36.199999999999989</v>
      </c>
      <c r="M421" s="29">
        <f t="shared" si="69"/>
        <v>36.199999999994191</v>
      </c>
    </row>
    <row r="422" spans="1:13" ht="15">
      <c r="A422" s="35">
        <v>8</v>
      </c>
      <c r="B422" s="35">
        <v>1955</v>
      </c>
      <c r="C422" s="36" t="s">
        <v>49</v>
      </c>
      <c r="D422" s="25">
        <f t="shared" si="130"/>
        <v>0</v>
      </c>
      <c r="E422" s="25">
        <f t="shared" ref="E422:F422" si="169">E250+E336</f>
        <v>0</v>
      </c>
      <c r="F422" s="25">
        <f t="shared" si="169"/>
        <v>0</v>
      </c>
      <c r="G422" s="26">
        <f t="shared" si="66"/>
        <v>0</v>
      </c>
      <c r="H422" s="27"/>
      <c r="I422" s="25">
        <f t="shared" ref="I422:K422" si="170">I250+I336</f>
        <v>0</v>
      </c>
      <c r="J422" s="25">
        <f t="shared" si="170"/>
        <v>0</v>
      </c>
      <c r="K422" s="25">
        <f t="shared" si="170"/>
        <v>0</v>
      </c>
      <c r="L422" s="26">
        <f t="shared" si="68"/>
        <v>0</v>
      </c>
      <c r="M422" s="29">
        <f t="shared" si="69"/>
        <v>0</v>
      </c>
    </row>
    <row r="423" spans="1:13" ht="15">
      <c r="A423" s="33">
        <v>8</v>
      </c>
      <c r="B423" s="33">
        <v>1960</v>
      </c>
      <c r="C423" s="24" t="s">
        <v>50</v>
      </c>
      <c r="D423" s="25">
        <f t="shared" si="130"/>
        <v>2352.7200000000012</v>
      </c>
      <c r="E423" s="25">
        <f t="shared" ref="E423:F423" si="171">E251+E337</f>
        <v>0</v>
      </c>
      <c r="F423" s="25">
        <f t="shared" si="171"/>
        <v>0</v>
      </c>
      <c r="G423" s="26">
        <f t="shared" si="66"/>
        <v>2352.7200000000012</v>
      </c>
      <c r="H423" s="27"/>
      <c r="I423" s="25">
        <f t="shared" ref="I423:K423" si="172">I251+I337</f>
        <v>0</v>
      </c>
      <c r="J423" s="25">
        <f t="shared" si="172"/>
        <v>-784.23999999999978</v>
      </c>
      <c r="K423" s="25">
        <f t="shared" si="172"/>
        <v>0</v>
      </c>
      <c r="L423" s="26">
        <f t="shared" si="68"/>
        <v>-784.23999999999978</v>
      </c>
      <c r="M423" s="29">
        <f t="shared" si="69"/>
        <v>1568.4800000000014</v>
      </c>
    </row>
    <row r="424" spans="1:13" ht="25.5">
      <c r="A424" s="1">
        <v>47</v>
      </c>
      <c r="B424" s="33">
        <v>1970</v>
      </c>
      <c r="C424" s="32" t="s">
        <v>51</v>
      </c>
      <c r="D424" s="25">
        <f t="shared" ref="D424:E435" si="173">D252+D338</f>
        <v>19051.554999999993</v>
      </c>
      <c r="E424" s="25">
        <f t="shared" si="173"/>
        <v>0</v>
      </c>
      <c r="F424" s="25">
        <f t="shared" ref="F424" si="174">F252+F338</f>
        <v>0</v>
      </c>
      <c r="G424" s="26">
        <f t="shared" si="66"/>
        <v>19051.554999999993</v>
      </c>
      <c r="H424" s="27"/>
      <c r="I424" s="25">
        <f t="shared" ref="I424:K424" si="175">I252+I338</f>
        <v>0</v>
      </c>
      <c r="J424" s="25">
        <f t="shared" si="175"/>
        <v>-14808.0825</v>
      </c>
      <c r="K424" s="25">
        <f t="shared" si="175"/>
        <v>0</v>
      </c>
      <c r="L424" s="26">
        <f t="shared" si="68"/>
        <v>-14808.0825</v>
      </c>
      <c r="M424" s="29">
        <f t="shared" si="69"/>
        <v>4243.4724999999926</v>
      </c>
    </row>
    <row r="425" spans="1:13" ht="25.5">
      <c r="A425" s="23">
        <v>47</v>
      </c>
      <c r="B425" s="23">
        <v>1975</v>
      </c>
      <c r="C425" s="32" t="s">
        <v>52</v>
      </c>
      <c r="D425" s="25">
        <f t="shared" si="173"/>
        <v>0</v>
      </c>
      <c r="E425" s="25">
        <f t="shared" si="173"/>
        <v>0</v>
      </c>
      <c r="F425" s="25">
        <f t="shared" ref="F425" si="176">F253+F339</f>
        <v>0</v>
      </c>
      <c r="G425" s="26">
        <f t="shared" si="66"/>
        <v>0</v>
      </c>
      <c r="H425" s="27"/>
      <c r="I425" s="25">
        <f t="shared" ref="I425:K425" si="177">I253+I339</f>
        <v>0</v>
      </c>
      <c r="J425" s="25">
        <f t="shared" si="177"/>
        <v>0</v>
      </c>
      <c r="K425" s="25">
        <f t="shared" si="177"/>
        <v>0</v>
      </c>
      <c r="L425" s="26">
        <f t="shared" ref="L425:L432" si="178">I425+J425+K425</f>
        <v>0</v>
      </c>
      <c r="M425" s="29">
        <f t="shared" ref="M425:M432" si="179">G425+L425</f>
        <v>0</v>
      </c>
    </row>
    <row r="426" spans="1:13" ht="15">
      <c r="A426" s="23">
        <v>47</v>
      </c>
      <c r="B426" s="23">
        <v>1980</v>
      </c>
      <c r="C426" s="32" t="s">
        <v>53</v>
      </c>
      <c r="D426" s="25">
        <f t="shared" si="173"/>
        <v>152949.89068116632</v>
      </c>
      <c r="E426" s="25">
        <f t="shared" si="173"/>
        <v>50000</v>
      </c>
      <c r="F426" s="25">
        <f t="shared" ref="F426" si="180">F254+F340</f>
        <v>0</v>
      </c>
      <c r="G426" s="26">
        <f t="shared" si="66"/>
        <v>202949.89068116632</v>
      </c>
      <c r="H426" s="27"/>
      <c r="I426" s="25">
        <f t="shared" ref="I426:K426" si="181">I254+I340</f>
        <v>0</v>
      </c>
      <c r="J426" s="25">
        <f t="shared" si="181"/>
        <v>-15150.805659416828</v>
      </c>
      <c r="K426" s="25">
        <f t="shared" si="181"/>
        <v>0</v>
      </c>
      <c r="L426" s="26">
        <f t="shared" si="178"/>
        <v>-15150.805659416828</v>
      </c>
      <c r="M426" s="29">
        <f t="shared" si="179"/>
        <v>187799.08502174949</v>
      </c>
    </row>
    <row r="427" spans="1:13" ht="15">
      <c r="A427" s="23">
        <v>47</v>
      </c>
      <c r="B427" s="23">
        <v>1985</v>
      </c>
      <c r="C427" s="32" t="s">
        <v>54</v>
      </c>
      <c r="D427" s="25">
        <f t="shared" si="173"/>
        <v>0</v>
      </c>
      <c r="E427" s="25">
        <f t="shared" si="173"/>
        <v>0</v>
      </c>
      <c r="F427" s="25">
        <f t="shared" ref="F427" si="182">F255+F341</f>
        <v>0</v>
      </c>
      <c r="G427" s="26">
        <f t="shared" si="66"/>
        <v>0</v>
      </c>
      <c r="H427" s="27"/>
      <c r="I427" s="25">
        <f t="shared" ref="I427:K427" si="183">I255+I341</f>
        <v>0</v>
      </c>
      <c r="J427" s="25">
        <f t="shared" si="183"/>
        <v>0</v>
      </c>
      <c r="K427" s="25">
        <f t="shared" si="183"/>
        <v>0</v>
      </c>
      <c r="L427" s="26">
        <f t="shared" si="178"/>
        <v>0</v>
      </c>
      <c r="M427" s="29">
        <f t="shared" si="179"/>
        <v>0</v>
      </c>
    </row>
    <row r="428" spans="1:13" ht="15">
      <c r="A428" s="1">
        <v>47</v>
      </c>
      <c r="B428" s="23">
        <v>1990</v>
      </c>
      <c r="C428" s="37" t="s">
        <v>55</v>
      </c>
      <c r="D428" s="25">
        <f t="shared" si="173"/>
        <v>0</v>
      </c>
      <c r="E428" s="25">
        <f t="shared" si="173"/>
        <v>0</v>
      </c>
      <c r="F428" s="25">
        <f t="shared" ref="F428" si="184">F256+F342</f>
        <v>0</v>
      </c>
      <c r="G428" s="26">
        <f t="shared" si="66"/>
        <v>0</v>
      </c>
      <c r="H428" s="27"/>
      <c r="I428" s="25">
        <f t="shared" ref="I428:K428" si="185">I256+I342</f>
        <v>0</v>
      </c>
      <c r="J428" s="25">
        <f t="shared" si="185"/>
        <v>0</v>
      </c>
      <c r="K428" s="25">
        <f t="shared" si="185"/>
        <v>0</v>
      </c>
      <c r="L428" s="26">
        <f t="shared" si="178"/>
        <v>0</v>
      </c>
      <c r="M428" s="29">
        <f t="shared" si="179"/>
        <v>0</v>
      </c>
    </row>
    <row r="429" spans="1:13" ht="15">
      <c r="A429" s="23">
        <v>47</v>
      </c>
      <c r="B429" s="23">
        <v>1995</v>
      </c>
      <c r="C429" s="32" t="s">
        <v>56</v>
      </c>
      <c r="D429" s="25">
        <f t="shared" si="173"/>
        <v>-2.831482607871294E-2</v>
      </c>
      <c r="E429" s="25">
        <f t="shared" si="173"/>
        <v>0</v>
      </c>
      <c r="F429" s="25">
        <f t="shared" ref="F429" si="186">F257+F343</f>
        <v>0</v>
      </c>
      <c r="G429" s="26">
        <f t="shared" si="66"/>
        <v>-2.831482607871294E-2</v>
      </c>
      <c r="H429" s="27"/>
      <c r="I429" s="25">
        <f t="shared" ref="I429:K429" si="187">I257+I343</f>
        <v>0</v>
      </c>
      <c r="J429" s="25">
        <f t="shared" si="187"/>
        <v>0</v>
      </c>
      <c r="K429" s="25">
        <f t="shared" si="187"/>
        <v>0</v>
      </c>
      <c r="L429" s="26">
        <f t="shared" si="178"/>
        <v>0</v>
      </c>
      <c r="M429" s="29">
        <f t="shared" si="179"/>
        <v>-2.831482607871294E-2</v>
      </c>
    </row>
    <row r="430" spans="1:13" ht="15">
      <c r="A430" s="38"/>
      <c r="B430" s="38">
        <v>2075</v>
      </c>
      <c r="C430" s="39" t="s">
        <v>175</v>
      </c>
      <c r="D430" s="25">
        <f t="shared" si="173"/>
        <v>242861.14952895753</v>
      </c>
      <c r="E430" s="25">
        <f t="shared" si="173"/>
        <v>0</v>
      </c>
      <c r="F430" s="25">
        <f t="shared" ref="F430" si="188">F258+F344</f>
        <v>0</v>
      </c>
      <c r="G430" s="26">
        <f t="shared" si="66"/>
        <v>242861.14952895753</v>
      </c>
      <c r="H430" s="27"/>
      <c r="I430" s="25">
        <f t="shared" ref="I430:K430" si="189">I258+I344</f>
        <v>0</v>
      </c>
      <c r="J430" s="25">
        <f t="shared" si="189"/>
        <v>-14862.85523552123</v>
      </c>
      <c r="K430" s="25">
        <f t="shared" si="189"/>
        <v>0</v>
      </c>
      <c r="L430" s="26">
        <f t="shared" si="178"/>
        <v>-14862.85523552123</v>
      </c>
      <c r="M430" s="29">
        <f t="shared" si="179"/>
        <v>227998.29429343628</v>
      </c>
    </row>
    <row r="431" spans="1:13" ht="15">
      <c r="A431" s="38"/>
      <c r="B431" s="38">
        <v>2055</v>
      </c>
      <c r="C431" s="39" t="s">
        <v>176</v>
      </c>
      <c r="D431" s="25">
        <f t="shared" si="173"/>
        <v>0</v>
      </c>
      <c r="E431" s="25">
        <f t="shared" si="173"/>
        <v>0</v>
      </c>
      <c r="F431" s="25">
        <f t="shared" ref="F431" si="190">F259+F345</f>
        <v>0</v>
      </c>
      <c r="G431" s="26">
        <f t="shared" si="66"/>
        <v>0</v>
      </c>
      <c r="I431" s="25">
        <f t="shared" ref="I431:K431" si="191">I259+I345</f>
        <v>0</v>
      </c>
      <c r="J431" s="25">
        <f t="shared" si="191"/>
        <v>0</v>
      </c>
      <c r="K431" s="25">
        <f t="shared" si="191"/>
        <v>0</v>
      </c>
      <c r="L431" s="26">
        <f t="shared" si="178"/>
        <v>0</v>
      </c>
      <c r="M431" s="29">
        <f t="shared" si="179"/>
        <v>0</v>
      </c>
    </row>
    <row r="432" spans="1:13" ht="15">
      <c r="A432" s="38"/>
      <c r="B432" s="38">
        <v>1609</v>
      </c>
      <c r="C432" s="39" t="s">
        <v>177</v>
      </c>
      <c r="D432" s="25">
        <f t="shared" si="173"/>
        <v>1632414.2673270679</v>
      </c>
      <c r="E432" s="25">
        <f t="shared" si="173"/>
        <v>436468</v>
      </c>
      <c r="F432" s="25">
        <f t="shared" ref="F432" si="192">F260+F346</f>
        <v>0</v>
      </c>
      <c r="G432" s="26">
        <f t="shared" si="66"/>
        <v>2068882.2673270679</v>
      </c>
      <c r="I432" s="25">
        <f t="shared" ref="I432:K432" si="193">I260+I346</f>
        <v>0</v>
      </c>
      <c r="J432" s="25">
        <f t="shared" si="193"/>
        <v>-95706.239936493599</v>
      </c>
      <c r="K432" s="25">
        <f t="shared" si="193"/>
        <v>0</v>
      </c>
      <c r="L432" s="26">
        <f t="shared" si="178"/>
        <v>-95706.239936493599</v>
      </c>
      <c r="M432" s="29">
        <f t="shared" si="179"/>
        <v>1973176.0273905743</v>
      </c>
    </row>
    <row r="433" spans="1:13">
      <c r="A433" s="38"/>
      <c r="B433" s="38"/>
      <c r="C433" s="41" t="s">
        <v>58</v>
      </c>
      <c r="D433" s="42">
        <f>SUM(D371:D432)</f>
        <v>38505018.235221632</v>
      </c>
      <c r="E433" s="42">
        <f>SUM(E371:E432)</f>
        <v>17783281.120000001</v>
      </c>
      <c r="F433" s="42">
        <f>SUM(F371:F432)</f>
        <v>-470498.39021783799</v>
      </c>
      <c r="G433" s="42">
        <f>SUM(G371:G432)</f>
        <v>55817800.965003796</v>
      </c>
      <c r="H433" s="42"/>
      <c r="I433" s="42">
        <f>SUM(I371:I432)</f>
        <v>0</v>
      </c>
      <c r="J433" s="42">
        <f>SUM(J371:J432)</f>
        <v>-2638400.9568316233</v>
      </c>
      <c r="K433" s="42">
        <f>SUM(K371:K432)</f>
        <v>461358.18613444158</v>
      </c>
      <c r="L433" s="42">
        <f>SUM(L371:L432)</f>
        <v>-2177042.770697182</v>
      </c>
      <c r="M433" s="42">
        <f>SUM(M371:M432)</f>
        <v>53640758.194306605</v>
      </c>
    </row>
    <row r="434" spans="1:13" ht="37.5">
      <c r="A434" s="38"/>
      <c r="B434" s="38"/>
      <c r="C434" s="43" t="s">
        <v>59</v>
      </c>
      <c r="D434" s="25">
        <f t="shared" si="173"/>
        <v>0</v>
      </c>
      <c r="E434" s="40"/>
      <c r="F434" s="40"/>
      <c r="G434" s="26">
        <f t="shared" ref="G434:G435" si="194">D434+E434+F434</f>
        <v>0</v>
      </c>
      <c r="I434" s="25">
        <f t="shared" ref="I434:I435" si="195">I262+I348</f>
        <v>0</v>
      </c>
      <c r="J434" s="40"/>
      <c r="K434" s="40"/>
      <c r="L434" s="26">
        <f t="shared" ref="L434:L435" si="196">I434+J434+K434</f>
        <v>0</v>
      </c>
      <c r="M434" s="29">
        <f t="shared" ref="M434:M435" si="197">G434+L434</f>
        <v>0</v>
      </c>
    </row>
    <row r="435" spans="1:13" ht="25.5">
      <c r="A435" s="38"/>
      <c r="B435" s="38"/>
      <c r="C435" s="44" t="s">
        <v>60</v>
      </c>
      <c r="D435" s="25">
        <f t="shared" si="173"/>
        <v>-242861.30952895791</v>
      </c>
      <c r="E435" s="142">
        <f>-E430</f>
        <v>0</v>
      </c>
      <c r="F435" s="40"/>
      <c r="G435" s="26">
        <f t="shared" si="194"/>
        <v>-242861.30952895791</v>
      </c>
      <c r="I435" s="25">
        <f t="shared" si="195"/>
        <v>0</v>
      </c>
      <c r="J435" s="142">
        <f>-J430</f>
        <v>14862.85523552123</v>
      </c>
      <c r="K435" s="40"/>
      <c r="L435" s="26">
        <f t="shared" si="196"/>
        <v>14862.85523552123</v>
      </c>
      <c r="M435" s="29">
        <f t="shared" si="197"/>
        <v>-227998.45429343666</v>
      </c>
    </row>
    <row r="436" spans="1:13">
      <c r="A436" s="38"/>
      <c r="B436" s="38"/>
      <c r="C436" s="41" t="s">
        <v>61</v>
      </c>
      <c r="D436" s="42">
        <f>SUM(D433:D435)</f>
        <v>38262156.925692677</v>
      </c>
      <c r="E436" s="42">
        <f t="shared" ref="E436:G436" si="198">SUM(E433:E435)</f>
        <v>17783281.120000001</v>
      </c>
      <c r="F436" s="42">
        <f t="shared" si="198"/>
        <v>-470498.39021783799</v>
      </c>
      <c r="G436" s="42">
        <f t="shared" si="198"/>
        <v>55574939.655474842</v>
      </c>
      <c r="H436" s="42"/>
      <c r="I436" s="42">
        <f t="shared" ref="I436:M436" si="199">SUM(I433:I435)</f>
        <v>0</v>
      </c>
      <c r="J436" s="42">
        <f t="shared" si="199"/>
        <v>-2623538.1015961021</v>
      </c>
      <c r="K436" s="42">
        <f t="shared" si="199"/>
        <v>461358.18613444158</v>
      </c>
      <c r="L436" s="42">
        <f t="shared" si="199"/>
        <v>-2162179.9154616608</v>
      </c>
      <c r="M436" s="42">
        <f t="shared" si="199"/>
        <v>53412759.740013167</v>
      </c>
    </row>
    <row r="437" spans="1:13" ht="15">
      <c r="A437" s="38"/>
      <c r="B437" s="38"/>
      <c r="C437" s="220" t="s">
        <v>72</v>
      </c>
      <c r="D437" s="221"/>
      <c r="E437" s="221"/>
      <c r="F437" s="221"/>
      <c r="G437" s="221"/>
      <c r="H437" s="221"/>
      <c r="I437" s="222"/>
      <c r="J437" s="40"/>
      <c r="K437" s="56"/>
      <c r="L437" s="57"/>
      <c r="M437" s="58"/>
    </row>
    <row r="438" spans="1:13" ht="15">
      <c r="A438" s="38"/>
      <c r="B438" s="38"/>
      <c r="C438" s="220" t="s">
        <v>73</v>
      </c>
      <c r="D438" s="221"/>
      <c r="E438" s="221"/>
      <c r="F438" s="221"/>
      <c r="G438" s="221"/>
      <c r="H438" s="221"/>
      <c r="I438" s="222"/>
      <c r="J438" s="42">
        <f>J436+J437</f>
        <v>-2623538.1015961021</v>
      </c>
      <c r="K438" s="56"/>
      <c r="L438" s="57"/>
      <c r="M438" s="58"/>
    </row>
    <row r="440" spans="1:13">
      <c r="I440" s="45" t="s">
        <v>62</v>
      </c>
      <c r="J440" s="46"/>
    </row>
    <row r="441" spans="1:13" ht="15">
      <c r="A441" s="38">
        <v>10</v>
      </c>
      <c r="B441" s="38"/>
      <c r="C441" s="39" t="s">
        <v>63</v>
      </c>
      <c r="I441" s="46" t="s">
        <v>63</v>
      </c>
      <c r="J441" s="46"/>
      <c r="K441" s="47"/>
    </row>
    <row r="442" spans="1:13" ht="15">
      <c r="A442" s="38">
        <v>8</v>
      </c>
      <c r="B442" s="38"/>
      <c r="C442" s="39" t="s">
        <v>44</v>
      </c>
      <c r="I442" s="46" t="s">
        <v>44</v>
      </c>
      <c r="J442" s="46"/>
      <c r="K442" s="48"/>
    </row>
    <row r="443" spans="1:13" ht="15">
      <c r="I443" s="49" t="s">
        <v>64</v>
      </c>
      <c r="K443" s="50">
        <f>J438-K441-K442</f>
        <v>-2623538.1015961021</v>
      </c>
    </row>
    <row r="461" spans="1:13" ht="18">
      <c r="A461" s="216" t="s">
        <v>6</v>
      </c>
      <c r="B461" s="216"/>
      <c r="C461" s="216"/>
      <c r="D461" s="216"/>
      <c r="E461" s="216"/>
      <c r="F461" s="216"/>
      <c r="G461" s="216"/>
      <c r="H461" s="216"/>
      <c r="I461" s="216"/>
      <c r="J461" s="216"/>
      <c r="K461" s="216"/>
      <c r="L461" s="216"/>
      <c r="M461" s="216"/>
    </row>
    <row r="462" spans="1:13" ht="18">
      <c r="A462" s="216" t="s">
        <v>71</v>
      </c>
      <c r="B462" s="216"/>
      <c r="C462" s="216"/>
      <c r="D462" s="216"/>
      <c r="E462" s="216"/>
      <c r="F462" s="216"/>
      <c r="G462" s="216"/>
      <c r="H462" s="216"/>
      <c r="I462" s="216"/>
      <c r="J462" s="216"/>
      <c r="K462" s="216"/>
      <c r="L462" s="216"/>
      <c r="M462" s="216"/>
    </row>
    <row r="464" spans="1:13" ht="15">
      <c r="C464" s="9"/>
      <c r="E464" s="10" t="s">
        <v>8</v>
      </c>
      <c r="F464" s="11">
        <v>2015</v>
      </c>
      <c r="G464" s="141" t="s">
        <v>351</v>
      </c>
    </row>
    <row r="466" spans="1:13">
      <c r="D466" s="213" t="s">
        <v>9</v>
      </c>
      <c r="E466" s="214"/>
      <c r="F466" s="214"/>
      <c r="G466" s="215"/>
      <c r="I466" s="13"/>
      <c r="J466" s="14" t="s">
        <v>10</v>
      </c>
      <c r="K466" s="14"/>
      <c r="L466" s="15"/>
      <c r="M466" s="3"/>
    </row>
    <row r="467" spans="1:13" ht="25.5">
      <c r="A467" s="16" t="s">
        <v>11</v>
      </c>
      <c r="B467" s="17" t="s">
        <v>12</v>
      </c>
      <c r="C467" s="18" t="s">
        <v>13</v>
      </c>
      <c r="D467" s="16" t="s">
        <v>14</v>
      </c>
      <c r="E467" s="17" t="s">
        <v>15</v>
      </c>
      <c r="F467" s="17" t="s">
        <v>16</v>
      </c>
      <c r="G467" s="16" t="s">
        <v>17</v>
      </c>
      <c r="H467" s="19"/>
      <c r="I467" s="20" t="s">
        <v>14</v>
      </c>
      <c r="J467" s="21" t="s">
        <v>15</v>
      </c>
      <c r="K467" s="21" t="s">
        <v>16</v>
      </c>
      <c r="L467" s="22" t="s">
        <v>17</v>
      </c>
      <c r="M467" s="16" t="s">
        <v>18</v>
      </c>
    </row>
    <row r="468" spans="1:13" ht="25.5">
      <c r="A468" s="23">
        <v>12</v>
      </c>
      <c r="B468" s="23">
        <v>1611</v>
      </c>
      <c r="C468" s="24" t="s">
        <v>19</v>
      </c>
      <c r="D468" s="25">
        <f>'[1]App.2-BA1_Fix Asset Cont.CGAAP'!G437+'[1]App.2-BA1_Fix Asset Cont.CGAAP'!L437</f>
        <v>344871.0418571427</v>
      </c>
      <c r="E468" s="25">
        <f>E113</f>
        <v>215000</v>
      </c>
      <c r="F468" s="59">
        <f>'[1]App.2-BA1_Fix Asset Cont.CGAAP'!F604+'[1]App.2-BA1_Fix Asset Cont.CGAAP'!K604</f>
        <v>0</v>
      </c>
      <c r="G468" s="26">
        <f>D468+E468+F468</f>
        <v>559871.0418571427</v>
      </c>
      <c r="H468" s="27"/>
      <c r="I468" s="28">
        <f>'[1]App.2-BA1_Fix Asset Cont.CGAAP'!M437-'[1]App.2-BA2_Fix Asset Cont.MIFRS'!D468</f>
        <v>0</v>
      </c>
      <c r="J468" s="25">
        <f>'[1]App.2-BA1_Fix Asset Cont.CGAAP'!J604</f>
        <v>-124901.35557142858</v>
      </c>
      <c r="K468" s="25">
        <v>0</v>
      </c>
      <c r="L468" s="26">
        <f>I468+J468+K468</f>
        <v>-124901.35557142858</v>
      </c>
      <c r="M468" s="29">
        <f>G468+L468</f>
        <v>434969.68628571415</v>
      </c>
    </row>
    <row r="469" spans="1:13" ht="25.5">
      <c r="A469" s="23" t="s">
        <v>20</v>
      </c>
      <c r="B469" s="23">
        <v>1612</v>
      </c>
      <c r="C469" s="24" t="s">
        <v>21</v>
      </c>
      <c r="D469" s="25">
        <f>'[1]App.2-BA1_Fix Asset Cont.CGAAP'!G438+'[1]App.2-BA1_Fix Asset Cont.CGAAP'!L438</f>
        <v>0</v>
      </c>
      <c r="E469" s="25">
        <f t="shared" ref="E469:E532" si="200">E114</f>
        <v>0</v>
      </c>
      <c r="F469" s="59">
        <f>'[1]App.2-BA1_Fix Asset Cont.CGAAP'!F605+'[1]App.2-BA1_Fix Asset Cont.CGAAP'!K605</f>
        <v>0</v>
      </c>
      <c r="G469" s="26">
        <f t="shared" ref="G469:G529" si="201">D469+E469+F469</f>
        <v>0</v>
      </c>
      <c r="H469" s="27"/>
      <c r="I469" s="28">
        <f>'[1]App.2-BA1_Fix Asset Cont.CGAAP'!M438-'[1]App.2-BA2_Fix Asset Cont.MIFRS'!D469</f>
        <v>0</v>
      </c>
      <c r="J469" s="25">
        <f>'[1]App.2-BA1_Fix Asset Cont.CGAAP'!J605</f>
        <v>0</v>
      </c>
      <c r="K469" s="25">
        <v>0</v>
      </c>
      <c r="L469" s="26">
        <f t="shared" ref="L469:L529" si="202">I469+J469+K469</f>
        <v>0</v>
      </c>
      <c r="M469" s="29">
        <f t="shared" ref="M469:M529" si="203">G469+L469</f>
        <v>0</v>
      </c>
    </row>
    <row r="470" spans="1:13" ht="15">
      <c r="A470" s="30" t="s">
        <v>22</v>
      </c>
      <c r="B470" s="30">
        <v>1805</v>
      </c>
      <c r="C470" s="31" t="s">
        <v>23</v>
      </c>
      <c r="D470" s="25">
        <f>'[1]App.2-BA1_Fix Asset Cont.CGAAP'!G439+'[1]App.2-BA1_Fix Asset Cont.CGAAP'!L439</f>
        <v>338728.38000000012</v>
      </c>
      <c r="E470" s="25">
        <f t="shared" si="200"/>
        <v>913473.27</v>
      </c>
      <c r="F470" s="59">
        <f>'[1]App.2-BA1_Fix Asset Cont.CGAAP'!F606+'[1]App.2-BA1_Fix Asset Cont.CGAAP'!K606</f>
        <v>0</v>
      </c>
      <c r="G470" s="26">
        <f t="shared" si="201"/>
        <v>1252201.6500000001</v>
      </c>
      <c r="H470" s="27"/>
      <c r="I470" s="28">
        <f>'[1]App.2-BA1_Fix Asset Cont.CGAAP'!M439-'[1]App.2-BA2_Fix Asset Cont.MIFRS'!D470</f>
        <v>0</v>
      </c>
      <c r="J470" s="25">
        <f>'[1]App.2-BA1_Fix Asset Cont.CGAAP'!J606</f>
        <v>0</v>
      </c>
      <c r="K470" s="25">
        <v>0</v>
      </c>
      <c r="L470" s="26">
        <f t="shared" si="202"/>
        <v>0</v>
      </c>
      <c r="M470" s="29">
        <f t="shared" si="203"/>
        <v>1252201.6500000001</v>
      </c>
    </row>
    <row r="471" spans="1:13" ht="15">
      <c r="A471" s="23">
        <v>47</v>
      </c>
      <c r="B471" s="23">
        <v>1808</v>
      </c>
      <c r="C471" s="32" t="s">
        <v>24</v>
      </c>
      <c r="D471" s="25">
        <f>'[1]App.2-BA1_Fix Asset Cont.CGAAP'!G440+'[1]App.2-BA1_Fix Asset Cont.CGAAP'!L440</f>
        <v>521257.81128205126</v>
      </c>
      <c r="E471" s="25">
        <f t="shared" si="200"/>
        <v>0</v>
      </c>
      <c r="F471" s="59">
        <f>'[1]App.2-BA1_Fix Asset Cont.CGAAP'!F607+'[1]App.2-BA1_Fix Asset Cont.CGAAP'!K607</f>
        <v>-70839.79979699041</v>
      </c>
      <c r="G471" s="26">
        <f t="shared" si="201"/>
        <v>450418.01148506085</v>
      </c>
      <c r="H471" s="27"/>
      <c r="I471" s="28">
        <f>'[1]App.2-BA1_Fix Asset Cont.CGAAP'!M440-'[1]App.2-BA2_Fix Asset Cont.MIFRS'!D471</f>
        <v>0</v>
      </c>
      <c r="J471" s="25">
        <f>'[1]App.2-BA1_Fix Asset Cont.CGAAP'!J607</f>
        <v>-38156.064358974334</v>
      </c>
      <c r="K471" s="25">
        <v>0</v>
      </c>
      <c r="L471" s="26">
        <f t="shared" si="202"/>
        <v>-38156.064358974334</v>
      </c>
      <c r="M471" s="29">
        <f t="shared" si="203"/>
        <v>412261.94712608651</v>
      </c>
    </row>
    <row r="472" spans="1:13" ht="15">
      <c r="A472" s="23"/>
      <c r="B472" s="23">
        <v>1808</v>
      </c>
      <c r="C472" s="32" t="s">
        <v>24</v>
      </c>
      <c r="D472" s="25">
        <f>'[1]App.2-BA1_Fix Asset Cont.CGAAP'!G441+'[1]App.2-BA1_Fix Asset Cont.CGAAP'!L441</f>
        <v>7119.9300000000076</v>
      </c>
      <c r="E472" s="25">
        <f t="shared" si="200"/>
        <v>0</v>
      </c>
      <c r="F472" s="59">
        <f>'[1]App.2-BA1_Fix Asset Cont.CGAAP'!F608+'[1]App.2-BA1_Fix Asset Cont.CGAAP'!K608</f>
        <v>0</v>
      </c>
      <c r="G472" s="26">
        <f t="shared" si="201"/>
        <v>7119.9300000000076</v>
      </c>
      <c r="H472" s="27"/>
      <c r="I472" s="28">
        <f>'[1]App.2-BA1_Fix Asset Cont.CGAAP'!M441-'[1]App.2-BA2_Fix Asset Cont.MIFRS'!D472</f>
        <v>0</v>
      </c>
      <c r="J472" s="25">
        <f>'[1]App.2-BA1_Fix Asset Cont.CGAAP'!J608</f>
        <v>-3655.4999999999991</v>
      </c>
      <c r="K472" s="25">
        <v>0</v>
      </c>
      <c r="L472" s="26">
        <f t="shared" si="202"/>
        <v>-3655.4999999999991</v>
      </c>
      <c r="M472" s="29">
        <f t="shared" si="203"/>
        <v>3464.4300000000085</v>
      </c>
    </row>
    <row r="473" spans="1:13" ht="15">
      <c r="A473" s="23">
        <v>13</v>
      </c>
      <c r="B473" s="23">
        <v>1810</v>
      </c>
      <c r="C473" s="32" t="s">
        <v>25</v>
      </c>
      <c r="D473" s="25">
        <f>'[1]App.2-BA1_Fix Asset Cont.CGAAP'!G442+'[1]App.2-BA1_Fix Asset Cont.CGAAP'!L442</f>
        <v>0</v>
      </c>
      <c r="E473" s="25">
        <f t="shared" si="200"/>
        <v>0</v>
      </c>
      <c r="F473" s="59">
        <f>'[1]App.2-BA1_Fix Asset Cont.CGAAP'!F609+'[1]App.2-BA1_Fix Asset Cont.CGAAP'!K609</f>
        <v>0</v>
      </c>
      <c r="G473" s="26">
        <f t="shared" si="201"/>
        <v>0</v>
      </c>
      <c r="H473" s="27"/>
      <c r="I473" s="28">
        <f>'[1]App.2-BA1_Fix Asset Cont.CGAAP'!M442-'[1]App.2-BA2_Fix Asset Cont.MIFRS'!D473</f>
        <v>0</v>
      </c>
      <c r="J473" s="25">
        <f>'[1]App.2-BA1_Fix Asset Cont.CGAAP'!J609</f>
        <v>0</v>
      </c>
      <c r="K473" s="25">
        <v>0</v>
      </c>
      <c r="L473" s="26">
        <f t="shared" si="202"/>
        <v>0</v>
      </c>
      <c r="M473" s="29">
        <f t="shared" si="203"/>
        <v>0</v>
      </c>
    </row>
    <row r="474" spans="1:13" ht="15">
      <c r="A474" s="23">
        <v>47</v>
      </c>
      <c r="B474" s="23">
        <v>1815</v>
      </c>
      <c r="C474" s="32" t="s">
        <v>26</v>
      </c>
      <c r="D474" s="25">
        <f>'[1]App.2-BA1_Fix Asset Cont.CGAAP'!G443+'[1]App.2-BA1_Fix Asset Cont.CGAAP'!L443</f>
        <v>0.15999999997438863</v>
      </c>
      <c r="E474" s="25">
        <f t="shared" si="200"/>
        <v>13961839.850000001</v>
      </c>
      <c r="F474" s="59">
        <f>'[1]App.2-BA1_Fix Asset Cont.CGAAP'!F610+'[1]App.2-BA1_Fix Asset Cont.CGAAP'!K610</f>
        <v>0</v>
      </c>
      <c r="G474" s="26">
        <f t="shared" si="201"/>
        <v>13961840.010000002</v>
      </c>
      <c r="H474" s="27"/>
      <c r="I474" s="28">
        <f>'[1]App.2-BA1_Fix Asset Cont.CGAAP'!M443-'[1]App.2-BA2_Fix Asset Cont.MIFRS'!D474</f>
        <v>0</v>
      </c>
      <c r="J474" s="25">
        <f>'[1]App.2-BA1_Fix Asset Cont.CGAAP'!J610</f>
        <v>-667058.92705291603</v>
      </c>
      <c r="K474" s="25">
        <v>0</v>
      </c>
      <c r="L474" s="26">
        <f t="shared" si="202"/>
        <v>-667058.92705291603</v>
      </c>
      <c r="M474" s="29">
        <f t="shared" si="203"/>
        <v>13294781.082947087</v>
      </c>
    </row>
    <row r="475" spans="1:13" ht="15">
      <c r="A475" s="23"/>
      <c r="B475" s="23">
        <v>1815</v>
      </c>
      <c r="C475" s="32" t="s">
        <v>26</v>
      </c>
      <c r="D475" s="25">
        <f>'[1]App.2-BA1_Fix Asset Cont.CGAAP'!G444+'[1]App.2-BA1_Fix Asset Cont.CGAAP'!L444</f>
        <v>-0.33999999985098839</v>
      </c>
      <c r="E475" s="25">
        <f t="shared" si="200"/>
        <v>0</v>
      </c>
      <c r="F475" s="59">
        <f>'[1]App.2-BA1_Fix Asset Cont.CGAAP'!F611+'[1]App.2-BA1_Fix Asset Cont.CGAAP'!K611</f>
        <v>0</v>
      </c>
      <c r="G475" s="26">
        <f t="shared" si="201"/>
        <v>-0.33999999985098839</v>
      </c>
      <c r="H475" s="27"/>
      <c r="I475" s="28">
        <f>'[1]App.2-BA1_Fix Asset Cont.CGAAP'!M444-'[1]App.2-BA2_Fix Asset Cont.MIFRS'!D475</f>
        <v>0</v>
      </c>
      <c r="J475" s="25">
        <f>'[1]App.2-BA1_Fix Asset Cont.CGAAP'!J611</f>
        <v>0</v>
      </c>
      <c r="K475" s="25">
        <v>0</v>
      </c>
      <c r="L475" s="26">
        <f t="shared" si="202"/>
        <v>0</v>
      </c>
      <c r="M475" s="29">
        <f t="shared" si="203"/>
        <v>-0.33999999985098839</v>
      </c>
    </row>
    <row r="476" spans="1:13" ht="15">
      <c r="A476" s="23"/>
      <c r="B476" s="23">
        <v>1815</v>
      </c>
      <c r="C476" s="32" t="s">
        <v>26</v>
      </c>
      <c r="D476" s="25">
        <f>'[1]App.2-BA1_Fix Asset Cont.CGAAP'!G445+'[1]App.2-BA1_Fix Asset Cont.CGAAP'!L445</f>
        <v>0.16000000014901161</v>
      </c>
      <c r="E476" s="25">
        <f t="shared" si="200"/>
        <v>0</v>
      </c>
      <c r="F476" s="59">
        <f>'[1]App.2-BA1_Fix Asset Cont.CGAAP'!F612+'[1]App.2-BA1_Fix Asset Cont.CGAAP'!K612</f>
        <v>0</v>
      </c>
      <c r="G476" s="26">
        <f t="shared" si="201"/>
        <v>0.16000000014901161</v>
      </c>
      <c r="H476" s="27"/>
      <c r="I476" s="28">
        <f>'[1]App.2-BA1_Fix Asset Cont.CGAAP'!M445-'[1]App.2-BA2_Fix Asset Cont.MIFRS'!D476</f>
        <v>0</v>
      </c>
      <c r="J476" s="25">
        <f>'[1]App.2-BA1_Fix Asset Cont.CGAAP'!J612</f>
        <v>0</v>
      </c>
      <c r="K476" s="25">
        <v>0</v>
      </c>
      <c r="L476" s="26">
        <f t="shared" si="202"/>
        <v>0</v>
      </c>
      <c r="M476" s="29">
        <f t="shared" si="203"/>
        <v>0.16000000014901161</v>
      </c>
    </row>
    <row r="477" spans="1:13" ht="15">
      <c r="A477" s="23">
        <v>47</v>
      </c>
      <c r="B477" s="23">
        <v>1820</v>
      </c>
      <c r="C477" s="24" t="s">
        <v>27</v>
      </c>
      <c r="D477" s="25">
        <f>'[1]App.2-BA1_Fix Asset Cont.CGAAP'!G446+'[1]App.2-BA1_Fix Asset Cont.CGAAP'!L446</f>
        <v>226962.25661388878</v>
      </c>
      <c r="E477" s="25">
        <f t="shared" si="200"/>
        <v>0</v>
      </c>
      <c r="F477" s="59">
        <f>'[1]App.2-BA1_Fix Asset Cont.CGAAP'!F613+'[1]App.2-BA1_Fix Asset Cont.CGAAP'!K613</f>
        <v>-1377.875</v>
      </c>
      <c r="G477" s="26">
        <f t="shared" si="201"/>
        <v>225584.38161388878</v>
      </c>
      <c r="H477" s="27"/>
      <c r="I477" s="28">
        <f>'[1]App.2-BA1_Fix Asset Cont.CGAAP'!M446-'[1]App.2-BA2_Fix Asset Cont.MIFRS'!D477</f>
        <v>0</v>
      </c>
      <c r="J477" s="25">
        <f>'[1]App.2-BA1_Fix Asset Cont.CGAAP'!J613</f>
        <v>-27834.886493055561</v>
      </c>
      <c r="K477" s="25">
        <v>0</v>
      </c>
      <c r="L477" s="26">
        <f t="shared" si="202"/>
        <v>-27834.886493055561</v>
      </c>
      <c r="M477" s="29">
        <f t="shared" si="203"/>
        <v>197749.49512083322</v>
      </c>
    </row>
    <row r="478" spans="1:13" ht="15">
      <c r="A478" s="23">
        <v>47</v>
      </c>
      <c r="B478" s="23">
        <v>1825</v>
      </c>
      <c r="C478" s="32" t="s">
        <v>28</v>
      </c>
      <c r="D478" s="25">
        <f>'[1]App.2-BA1_Fix Asset Cont.CGAAP'!G447+'[1]App.2-BA1_Fix Asset Cont.CGAAP'!L447</f>
        <v>0</v>
      </c>
      <c r="E478" s="25">
        <f t="shared" si="200"/>
        <v>0</v>
      </c>
      <c r="F478" s="59">
        <f>'[1]App.2-BA1_Fix Asset Cont.CGAAP'!F614+'[1]App.2-BA1_Fix Asset Cont.CGAAP'!K614</f>
        <v>0</v>
      </c>
      <c r="G478" s="26">
        <f t="shared" si="201"/>
        <v>0</v>
      </c>
      <c r="H478" s="27"/>
      <c r="I478" s="28">
        <f>'[1]App.2-BA1_Fix Asset Cont.CGAAP'!M447-'[1]App.2-BA2_Fix Asset Cont.MIFRS'!D478</f>
        <v>0</v>
      </c>
      <c r="J478" s="25">
        <f>'[1]App.2-BA1_Fix Asset Cont.CGAAP'!J614</f>
        <v>0</v>
      </c>
      <c r="K478" s="25">
        <v>0</v>
      </c>
      <c r="L478" s="26">
        <f t="shared" si="202"/>
        <v>0</v>
      </c>
      <c r="M478" s="29">
        <f t="shared" si="203"/>
        <v>0</v>
      </c>
    </row>
    <row r="479" spans="1:13" ht="15">
      <c r="A479" s="23">
        <v>47</v>
      </c>
      <c r="B479" s="23">
        <v>1830</v>
      </c>
      <c r="C479" s="32" t="s">
        <v>29</v>
      </c>
      <c r="D479" s="25">
        <f>'[1]App.2-BA1_Fix Asset Cont.CGAAP'!G448+'[1]App.2-BA1_Fix Asset Cont.CGAAP'!L448</f>
        <v>3981416.2196011208</v>
      </c>
      <c r="E479" s="25">
        <f t="shared" si="200"/>
        <v>201792</v>
      </c>
      <c r="F479" s="59">
        <f>'[1]App.2-BA1_Fix Asset Cont.CGAAP'!F615+'[1]App.2-BA1_Fix Asset Cont.CGAAP'!K615</f>
        <v>-47419.791444621049</v>
      </c>
      <c r="G479" s="26">
        <f t="shared" si="201"/>
        <v>4135788.4281564998</v>
      </c>
      <c r="H479" s="27"/>
      <c r="I479" s="28">
        <f>'[1]App.2-BA1_Fix Asset Cont.CGAAP'!M448-'[1]App.2-BA2_Fix Asset Cont.MIFRS'!D479</f>
        <v>0</v>
      </c>
      <c r="J479" s="25">
        <f>'[1]App.2-BA1_Fix Asset Cont.CGAAP'!J615</f>
        <v>-79119.654819297735</v>
      </c>
      <c r="K479" s="25">
        <v>0</v>
      </c>
      <c r="L479" s="26">
        <f t="shared" si="202"/>
        <v>-79119.654819297735</v>
      </c>
      <c r="M479" s="29">
        <f t="shared" si="203"/>
        <v>4056668.7733372021</v>
      </c>
    </row>
    <row r="480" spans="1:13" ht="15">
      <c r="A480" s="23"/>
      <c r="B480" s="23">
        <v>1830</v>
      </c>
      <c r="C480" s="32" t="s">
        <v>29</v>
      </c>
      <c r="D480" s="25">
        <f>'[1]App.2-BA1_Fix Asset Cont.CGAAP'!G449+'[1]App.2-BA1_Fix Asset Cont.CGAAP'!L449</f>
        <v>684201.65225184313</v>
      </c>
      <c r="E480" s="25">
        <f t="shared" si="200"/>
        <v>49038</v>
      </c>
      <c r="F480" s="59">
        <f>'[1]App.2-BA1_Fix Asset Cont.CGAAP'!F616+'[1]App.2-BA1_Fix Asset Cont.CGAAP'!K616</f>
        <v>-31764.57650779211</v>
      </c>
      <c r="G480" s="26">
        <f t="shared" si="201"/>
        <v>701475.07574405102</v>
      </c>
      <c r="H480" s="27"/>
      <c r="I480" s="28">
        <f>'[1]App.2-BA1_Fix Asset Cont.CGAAP'!M449-'[1]App.2-BA2_Fix Asset Cont.MIFRS'!D480</f>
        <v>0</v>
      </c>
      <c r="J480" s="25">
        <f>'[1]App.2-BA1_Fix Asset Cont.CGAAP'!J616</f>
        <v>-18429.257154638424</v>
      </c>
      <c r="K480" s="25">
        <v>0</v>
      </c>
      <c r="L480" s="26">
        <f t="shared" si="202"/>
        <v>-18429.257154638424</v>
      </c>
      <c r="M480" s="29">
        <f t="shared" si="203"/>
        <v>683045.81858941261</v>
      </c>
    </row>
    <row r="481" spans="1:13" ht="15">
      <c r="A481" s="23"/>
      <c r="B481" s="23">
        <v>1830</v>
      </c>
      <c r="C481" s="32" t="s">
        <v>29</v>
      </c>
      <c r="D481" s="25">
        <f>'[1]App.2-BA1_Fix Asset Cont.CGAAP'!G450+'[1]App.2-BA1_Fix Asset Cont.CGAAP'!L450</f>
        <v>5176694.6249847375</v>
      </c>
      <c r="E481" s="25">
        <f t="shared" si="200"/>
        <v>382954</v>
      </c>
      <c r="F481" s="59">
        <f>'[1]App.2-BA1_Fix Asset Cont.CGAAP'!F617+'[1]App.2-BA1_Fix Asset Cont.CGAAP'!K617</f>
        <v>-43576.389747816022</v>
      </c>
      <c r="G481" s="26">
        <f t="shared" si="201"/>
        <v>5516072.2352369213</v>
      </c>
      <c r="H481" s="27"/>
      <c r="I481" s="28">
        <f>'[1]App.2-BA1_Fix Asset Cont.CGAAP'!M450-'[1]App.2-BA2_Fix Asset Cont.MIFRS'!D481</f>
        <v>0</v>
      </c>
      <c r="J481" s="25">
        <f>'[1]App.2-BA1_Fix Asset Cont.CGAAP'!J617</f>
        <v>-168253.47889372142</v>
      </c>
      <c r="K481" s="25">
        <v>0</v>
      </c>
      <c r="L481" s="26">
        <f t="shared" si="202"/>
        <v>-168253.47889372142</v>
      </c>
      <c r="M481" s="29">
        <f t="shared" si="203"/>
        <v>5347818.7563431999</v>
      </c>
    </row>
    <row r="482" spans="1:13" ht="15">
      <c r="A482" s="23"/>
      <c r="B482" s="23">
        <v>1835</v>
      </c>
      <c r="C482" s="32" t="s">
        <v>30</v>
      </c>
      <c r="D482" s="25">
        <f>'[1]App.2-BA1_Fix Asset Cont.CGAAP'!G451+'[1]App.2-BA1_Fix Asset Cont.CGAAP'!L451</f>
        <v>1019118.0204613972</v>
      </c>
      <c r="E482" s="25">
        <f t="shared" si="200"/>
        <v>47032</v>
      </c>
      <c r="F482" s="59">
        <f>'[1]App.2-BA1_Fix Asset Cont.CGAAP'!F618+'[1]App.2-BA1_Fix Asset Cont.CGAAP'!K618</f>
        <v>-6338.9655045150721</v>
      </c>
      <c r="G482" s="26">
        <f t="shared" si="201"/>
        <v>1059811.0549568823</v>
      </c>
      <c r="H482" s="27"/>
      <c r="I482" s="28">
        <f>'[1]App.2-BA1_Fix Asset Cont.CGAAP'!M451-'[1]App.2-BA2_Fix Asset Cont.MIFRS'!D482</f>
        <v>0</v>
      </c>
      <c r="J482" s="25">
        <f>'[1]App.2-BA1_Fix Asset Cont.CGAAP'!J618</f>
        <v>-28607.211948663669</v>
      </c>
      <c r="K482" s="25">
        <v>0</v>
      </c>
      <c r="L482" s="26">
        <f t="shared" si="202"/>
        <v>-28607.211948663669</v>
      </c>
      <c r="M482" s="29">
        <f t="shared" si="203"/>
        <v>1031203.8430082186</v>
      </c>
    </row>
    <row r="483" spans="1:13" ht="15">
      <c r="A483" s="23"/>
      <c r="B483" s="23">
        <v>1835</v>
      </c>
      <c r="C483" s="32" t="s">
        <v>30</v>
      </c>
      <c r="D483" s="25">
        <f>'[1]App.2-BA1_Fix Asset Cont.CGAAP'!G452+'[1]App.2-BA1_Fix Asset Cont.CGAAP'!L452</f>
        <v>374621.67158788943</v>
      </c>
      <c r="E483" s="25">
        <f t="shared" si="200"/>
        <v>0</v>
      </c>
      <c r="F483" s="59">
        <f>'[1]App.2-BA1_Fix Asset Cont.CGAAP'!F619+'[1]App.2-BA1_Fix Asset Cont.CGAAP'!K619</f>
        <v>0</v>
      </c>
      <c r="G483" s="26">
        <f t="shared" si="201"/>
        <v>374621.67158788943</v>
      </c>
      <c r="H483" s="27"/>
      <c r="I483" s="28">
        <f>'[1]App.2-BA1_Fix Asset Cont.CGAAP'!M452-'[1]App.2-BA2_Fix Asset Cont.MIFRS'!D483</f>
        <v>0</v>
      </c>
      <c r="J483" s="25">
        <f>'[1]App.2-BA1_Fix Asset Cont.CGAAP'!J619</f>
        <v>-9910.602606055254</v>
      </c>
      <c r="K483" s="25">
        <v>0</v>
      </c>
      <c r="L483" s="26">
        <f t="shared" si="202"/>
        <v>-9910.602606055254</v>
      </c>
      <c r="M483" s="29">
        <f t="shared" si="203"/>
        <v>364711.06898183416</v>
      </c>
    </row>
    <row r="484" spans="1:13" ht="15">
      <c r="A484" s="23">
        <v>47</v>
      </c>
      <c r="B484" s="23">
        <v>1835</v>
      </c>
      <c r="C484" s="32" t="s">
        <v>30</v>
      </c>
      <c r="D484" s="25">
        <f>'[1]App.2-BA1_Fix Asset Cont.CGAAP'!G453+'[1]App.2-BA1_Fix Asset Cont.CGAAP'!L453</f>
        <v>4634014.0908428915</v>
      </c>
      <c r="E484" s="25">
        <f t="shared" si="200"/>
        <v>222184</v>
      </c>
      <c r="F484" s="59">
        <f>'[1]App.2-BA1_Fix Asset Cont.CGAAP'!F620+'[1]App.2-BA1_Fix Asset Cont.CGAAP'!K620</f>
        <v>-71609.03347901185</v>
      </c>
      <c r="G484" s="26">
        <f t="shared" si="201"/>
        <v>4784589.0573638799</v>
      </c>
      <c r="H484" s="27"/>
      <c r="I484" s="28">
        <f>'[1]App.2-BA1_Fix Asset Cont.CGAAP'!M453-'[1]App.2-BA2_Fix Asset Cont.MIFRS'!D484</f>
        <v>0</v>
      </c>
      <c r="J484" s="25">
        <f>'[1]App.2-BA1_Fix Asset Cont.CGAAP'!J620</f>
        <v>-90885.336687773641</v>
      </c>
      <c r="K484" s="25">
        <v>0</v>
      </c>
      <c r="L484" s="26">
        <f t="shared" si="202"/>
        <v>-90885.336687773641</v>
      </c>
      <c r="M484" s="29">
        <f t="shared" si="203"/>
        <v>4693703.7206761064</v>
      </c>
    </row>
    <row r="485" spans="1:13" ht="15">
      <c r="A485" s="23"/>
      <c r="B485" s="23">
        <v>1835</v>
      </c>
      <c r="C485" s="32" t="s">
        <v>30</v>
      </c>
      <c r="D485" s="25">
        <f>'[1]App.2-BA1_Fix Asset Cont.CGAAP'!G454+'[1]App.2-BA1_Fix Asset Cont.CGAAP'!L454</f>
        <v>172958.62413271572</v>
      </c>
      <c r="E485" s="25">
        <f t="shared" si="200"/>
        <v>0</v>
      </c>
      <c r="F485" s="59">
        <f>'[1]App.2-BA1_Fix Asset Cont.CGAAP'!F621+'[1]App.2-BA1_Fix Asset Cont.CGAAP'!K621</f>
        <v>0</v>
      </c>
      <c r="G485" s="26">
        <f t="shared" si="201"/>
        <v>172958.62413271572</v>
      </c>
      <c r="H485" s="27"/>
      <c r="I485" s="28">
        <f>'[1]App.2-BA1_Fix Asset Cont.CGAAP'!M454-'[1]App.2-BA2_Fix Asset Cont.MIFRS'!D485</f>
        <v>0</v>
      </c>
      <c r="J485" s="25">
        <f>'[1]App.2-BA1_Fix Asset Cont.CGAAP'!J621</f>
        <v>-5057.7724974421399</v>
      </c>
      <c r="K485" s="25">
        <v>0</v>
      </c>
      <c r="L485" s="26">
        <f t="shared" si="202"/>
        <v>-5057.7724974421399</v>
      </c>
      <c r="M485" s="29">
        <f t="shared" si="203"/>
        <v>167900.85163527358</v>
      </c>
    </row>
    <row r="486" spans="1:13" ht="15">
      <c r="A486" s="23"/>
      <c r="B486" s="23">
        <v>1835</v>
      </c>
      <c r="C486" s="32" t="s">
        <v>30</v>
      </c>
      <c r="D486" s="25">
        <f>'[1]App.2-BA1_Fix Asset Cont.CGAAP'!G455+'[1]App.2-BA1_Fix Asset Cont.CGAAP'!L455</f>
        <v>36276.524307692307</v>
      </c>
      <c r="E486" s="25">
        <f t="shared" si="200"/>
        <v>0</v>
      </c>
      <c r="F486" s="59">
        <f>'[1]App.2-BA1_Fix Asset Cont.CGAAP'!F622+'[1]App.2-BA1_Fix Asset Cont.CGAAP'!K622</f>
        <v>0</v>
      </c>
      <c r="G486" s="26">
        <f t="shared" si="201"/>
        <v>36276.524307692307</v>
      </c>
      <c r="H486" s="27"/>
      <c r="I486" s="28">
        <f>'[1]App.2-BA1_Fix Asset Cont.CGAAP'!M455-'[1]App.2-BA2_Fix Asset Cont.MIFRS'!D486</f>
        <v>0</v>
      </c>
      <c r="J486" s="25">
        <f>'[1]App.2-BA1_Fix Asset Cont.CGAAP'!J622</f>
        <v>-1511.5218461538461</v>
      </c>
      <c r="K486" s="25">
        <v>0</v>
      </c>
      <c r="L486" s="26">
        <f t="shared" si="202"/>
        <v>-1511.5218461538461</v>
      </c>
      <c r="M486" s="29">
        <f t="shared" si="203"/>
        <v>34765.002461538461</v>
      </c>
    </row>
    <row r="487" spans="1:13" ht="15">
      <c r="A487" s="23">
        <v>47</v>
      </c>
      <c r="B487" s="23">
        <v>1840</v>
      </c>
      <c r="C487" s="32" t="s">
        <v>31</v>
      </c>
      <c r="D487" s="25">
        <f>'[1]App.2-BA1_Fix Asset Cont.CGAAP'!G456+'[1]App.2-BA1_Fix Asset Cont.CGAAP'!L456</f>
        <v>2898373.2606219603</v>
      </c>
      <c r="E487" s="25">
        <f t="shared" si="200"/>
        <v>188546</v>
      </c>
      <c r="F487" s="59">
        <f>'[1]App.2-BA1_Fix Asset Cont.CGAAP'!F623+'[1]App.2-BA1_Fix Asset Cont.CGAAP'!K623</f>
        <v>0</v>
      </c>
      <c r="G487" s="26">
        <f t="shared" si="201"/>
        <v>3086919.2606219603</v>
      </c>
      <c r="H487" s="27"/>
      <c r="I487" s="28">
        <f>'[1]App.2-BA1_Fix Asset Cont.CGAAP'!M456-'[1]App.2-BA2_Fix Asset Cont.MIFRS'!D487</f>
        <v>0</v>
      </c>
      <c r="J487" s="25">
        <f>'[1]App.2-BA1_Fix Asset Cont.CGAAP'!J623</f>
        <v>-77284.213436544815</v>
      </c>
      <c r="K487" s="25">
        <v>0</v>
      </c>
      <c r="L487" s="26">
        <f t="shared" si="202"/>
        <v>-77284.213436544815</v>
      </c>
      <c r="M487" s="29">
        <f t="shared" si="203"/>
        <v>3009635.0471854154</v>
      </c>
    </row>
    <row r="488" spans="1:13" ht="15">
      <c r="A488" s="23"/>
      <c r="B488" s="23">
        <v>1840</v>
      </c>
      <c r="C488" s="32" t="s">
        <v>31</v>
      </c>
      <c r="D488" s="25">
        <f>'[1]App.2-BA1_Fix Asset Cont.CGAAP'!G457+'[1]App.2-BA1_Fix Asset Cont.CGAAP'!L457</f>
        <v>950676.27773862774</v>
      </c>
      <c r="E488" s="25">
        <f t="shared" si="200"/>
        <v>54194</v>
      </c>
      <c r="F488" s="59">
        <f>'[1]App.2-BA1_Fix Asset Cont.CGAAP'!F624+'[1]App.2-BA1_Fix Asset Cont.CGAAP'!K624</f>
        <v>0</v>
      </c>
      <c r="G488" s="26">
        <f t="shared" si="201"/>
        <v>1004870.2777386277</v>
      </c>
      <c r="H488" s="27"/>
      <c r="I488" s="28">
        <f>'[1]App.2-BA1_Fix Asset Cont.CGAAP'!M457-'[1]App.2-BA2_Fix Asset Cont.MIFRS'!D488</f>
        <v>0</v>
      </c>
      <c r="J488" s="25">
        <f>'[1]App.2-BA1_Fix Asset Cont.CGAAP'!J624</f>
        <v>-21404.874787594064</v>
      </c>
      <c r="K488" s="25">
        <v>0</v>
      </c>
      <c r="L488" s="26">
        <f t="shared" si="202"/>
        <v>-21404.874787594064</v>
      </c>
      <c r="M488" s="29">
        <f t="shared" si="203"/>
        <v>983465.40295103367</v>
      </c>
    </row>
    <row r="489" spans="1:13" ht="15">
      <c r="A489" s="23"/>
      <c r="B489" s="23">
        <v>1845</v>
      </c>
      <c r="C489" s="32" t="s">
        <v>32</v>
      </c>
      <c r="D489" s="25">
        <f>'[1]App.2-BA1_Fix Asset Cont.CGAAP'!G458+'[1]App.2-BA1_Fix Asset Cont.CGAAP'!L458</f>
        <v>167469.00328790862</v>
      </c>
      <c r="E489" s="25">
        <f t="shared" si="200"/>
        <v>0</v>
      </c>
      <c r="F489" s="59">
        <f>'[1]App.2-BA1_Fix Asset Cont.CGAAP'!F625+'[1]App.2-BA1_Fix Asset Cont.CGAAP'!K625</f>
        <v>-45204.774486519396</v>
      </c>
      <c r="G489" s="26">
        <f t="shared" si="201"/>
        <v>122264.22880138922</v>
      </c>
      <c r="H489" s="27"/>
      <c r="I489" s="28">
        <f>'[1]App.2-BA1_Fix Asset Cont.CGAAP'!M458-'[1]App.2-BA2_Fix Asset Cont.MIFRS'!D489</f>
        <v>0</v>
      </c>
      <c r="J489" s="25">
        <f>'[1]App.2-BA1_Fix Asset Cont.CGAAP'!J625</f>
        <v>-10347.813356045757</v>
      </c>
      <c r="K489" s="25">
        <v>0</v>
      </c>
      <c r="L489" s="26">
        <f t="shared" si="202"/>
        <v>-10347.813356045757</v>
      </c>
      <c r="M489" s="29">
        <f t="shared" si="203"/>
        <v>111916.41544534347</v>
      </c>
    </row>
    <row r="490" spans="1:13" ht="15">
      <c r="A490" s="23">
        <v>47</v>
      </c>
      <c r="B490" s="23">
        <v>1845</v>
      </c>
      <c r="C490" s="32" t="s">
        <v>32</v>
      </c>
      <c r="D490" s="25">
        <f>'[1]App.2-BA1_Fix Asset Cont.CGAAP'!G459+'[1]App.2-BA1_Fix Asset Cont.CGAAP'!L459</f>
        <v>5097786.1946118064</v>
      </c>
      <c r="E490" s="25">
        <f t="shared" si="200"/>
        <v>165000</v>
      </c>
      <c r="F490" s="59">
        <f>'[1]App.2-BA1_Fix Asset Cont.CGAAP'!F626+'[1]App.2-BA1_Fix Asset Cont.CGAAP'!K626</f>
        <v>-13697.122125813024</v>
      </c>
      <c r="G490" s="26">
        <f t="shared" si="201"/>
        <v>5249089.0724859936</v>
      </c>
      <c r="H490" s="27"/>
      <c r="I490" s="28">
        <f>'[1]App.2-BA1_Fix Asset Cont.CGAAP'!M459-'[1]App.2-BA2_Fix Asset Cont.MIFRS'!D490</f>
        <v>0</v>
      </c>
      <c r="J490" s="25">
        <f>'[1]App.2-BA1_Fix Asset Cont.CGAAP'!J626</f>
        <v>-173825.81369552482</v>
      </c>
      <c r="K490" s="25">
        <v>0</v>
      </c>
      <c r="L490" s="26">
        <f t="shared" si="202"/>
        <v>-173825.81369552482</v>
      </c>
      <c r="M490" s="29">
        <f t="shared" si="203"/>
        <v>5075263.2587904688</v>
      </c>
    </row>
    <row r="491" spans="1:13" ht="15">
      <c r="A491" s="23"/>
      <c r="B491" s="23">
        <v>1845</v>
      </c>
      <c r="C491" s="32" t="s">
        <v>32</v>
      </c>
      <c r="D491" s="25">
        <f>'[1]App.2-BA1_Fix Asset Cont.CGAAP'!G460+'[1]App.2-BA1_Fix Asset Cont.CGAAP'!L460</f>
        <v>716871.34379782062</v>
      </c>
      <c r="E491" s="25">
        <f t="shared" si="200"/>
        <v>110000</v>
      </c>
      <c r="F491" s="59">
        <f>'[1]App.2-BA1_Fix Asset Cont.CGAAP'!F627+'[1]App.2-BA1_Fix Asset Cont.CGAAP'!K627</f>
        <v>-105.82995250000386</v>
      </c>
      <c r="G491" s="26">
        <f t="shared" si="201"/>
        <v>826765.51384532056</v>
      </c>
      <c r="H491" s="27"/>
      <c r="I491" s="28">
        <f>'[1]App.2-BA1_Fix Asset Cont.CGAAP'!M460-'[1]App.2-BA2_Fix Asset Cont.MIFRS'!D491</f>
        <v>0</v>
      </c>
      <c r="J491" s="25">
        <f>'[1]App.2-BA1_Fix Asset Cont.CGAAP'!J627</f>
        <v>-34145.97371442405</v>
      </c>
      <c r="K491" s="25">
        <v>0</v>
      </c>
      <c r="L491" s="26">
        <f t="shared" si="202"/>
        <v>-34145.97371442405</v>
      </c>
      <c r="M491" s="29">
        <f t="shared" si="203"/>
        <v>792619.54013089649</v>
      </c>
    </row>
    <row r="492" spans="1:13" ht="15">
      <c r="A492" s="23">
        <v>47</v>
      </c>
      <c r="B492" s="23">
        <v>1850</v>
      </c>
      <c r="C492" s="32" t="s">
        <v>74</v>
      </c>
      <c r="D492" s="25">
        <f>'[1]App.2-BA1_Fix Asset Cont.CGAAP'!G461+'[1]App.2-BA1_Fix Asset Cont.CGAAP'!L461</f>
        <v>2328224.4980437979</v>
      </c>
      <c r="E492" s="25">
        <f t="shared" si="200"/>
        <v>142403</v>
      </c>
      <c r="F492" s="59">
        <f>'[1]App.2-BA1_Fix Asset Cont.CGAAP'!F628+'[1]App.2-BA1_Fix Asset Cont.CGAAP'!K628</f>
        <v>-35105.690093700308</v>
      </c>
      <c r="G492" s="26">
        <f t="shared" si="201"/>
        <v>2435521.8079500976</v>
      </c>
      <c r="H492" s="27"/>
      <c r="I492" s="28">
        <f>'[1]App.2-BA1_Fix Asset Cont.CGAAP'!M461-'[1]App.2-BA2_Fix Asset Cont.MIFRS'!D492</f>
        <v>0</v>
      </c>
      <c r="J492" s="25">
        <f>'[1]App.2-BA1_Fix Asset Cont.CGAAP'!J628</f>
        <v>-80275.758566114688</v>
      </c>
      <c r="K492" s="25">
        <v>0</v>
      </c>
      <c r="L492" s="26">
        <f t="shared" si="202"/>
        <v>-80275.758566114688</v>
      </c>
      <c r="M492" s="29">
        <f t="shared" si="203"/>
        <v>2355246.049383983</v>
      </c>
    </row>
    <row r="493" spans="1:13" ht="15">
      <c r="A493" s="23"/>
      <c r="B493" s="23">
        <v>1850</v>
      </c>
      <c r="C493" s="32" t="s">
        <v>33</v>
      </c>
      <c r="D493" s="25">
        <f>'[1]App.2-BA1_Fix Asset Cont.CGAAP'!G462+'[1]App.2-BA1_Fix Asset Cont.CGAAP'!L462</f>
        <v>3240879.4239591551</v>
      </c>
      <c r="E493" s="25">
        <f t="shared" si="200"/>
        <v>142403</v>
      </c>
      <c r="F493" s="59">
        <f>'[1]App.2-BA1_Fix Asset Cont.CGAAP'!F629+'[1]App.2-BA1_Fix Asset Cont.CGAAP'!K629</f>
        <v>-62665.476446337765</v>
      </c>
      <c r="G493" s="26">
        <f t="shared" si="201"/>
        <v>3320616.9475128176</v>
      </c>
      <c r="H493" s="27"/>
      <c r="I493" s="28">
        <f>'[1]App.2-BA1_Fix Asset Cont.CGAAP'!M462-'[1]App.2-BA2_Fix Asset Cont.MIFRS'!D493</f>
        <v>0</v>
      </c>
      <c r="J493" s="25">
        <f>'[1]App.2-BA1_Fix Asset Cont.CGAAP'!J629</f>
        <v>-114046.26146490831</v>
      </c>
      <c r="K493" s="25">
        <v>0</v>
      </c>
      <c r="L493" s="26">
        <f t="shared" si="202"/>
        <v>-114046.26146490831</v>
      </c>
      <c r="M493" s="29">
        <f t="shared" si="203"/>
        <v>3206570.6860479093</v>
      </c>
    </row>
    <row r="494" spans="1:13" ht="15">
      <c r="A494" s="23"/>
      <c r="B494" s="23">
        <v>1850</v>
      </c>
      <c r="C494" s="32" t="s">
        <v>33</v>
      </c>
      <c r="D494" s="25">
        <f>'[1]App.2-BA1_Fix Asset Cont.CGAAP'!G463+'[1]App.2-BA1_Fix Asset Cont.CGAAP'!L463</f>
        <v>0</v>
      </c>
      <c r="E494" s="25">
        <f t="shared" si="200"/>
        <v>0</v>
      </c>
      <c r="F494" s="59">
        <f>'[1]App.2-BA1_Fix Asset Cont.CGAAP'!F630+'[1]App.2-BA1_Fix Asset Cont.CGAAP'!K630</f>
        <v>0</v>
      </c>
      <c r="G494" s="26">
        <f t="shared" si="201"/>
        <v>0</v>
      </c>
      <c r="H494" s="27"/>
      <c r="I494" s="28">
        <f>'[1]App.2-BA1_Fix Asset Cont.CGAAP'!M463-'[1]App.2-BA2_Fix Asset Cont.MIFRS'!D494</f>
        <v>0</v>
      </c>
      <c r="J494" s="25">
        <f>'[1]App.2-BA1_Fix Asset Cont.CGAAP'!J630</f>
        <v>0</v>
      </c>
      <c r="K494" s="25">
        <v>0</v>
      </c>
      <c r="L494" s="26">
        <f t="shared" si="202"/>
        <v>0</v>
      </c>
      <c r="M494" s="29">
        <f t="shared" si="203"/>
        <v>0</v>
      </c>
    </row>
    <row r="495" spans="1:13" ht="15">
      <c r="A495" s="23">
        <v>47</v>
      </c>
      <c r="B495" s="23">
        <v>1855</v>
      </c>
      <c r="C495" s="32" t="s">
        <v>75</v>
      </c>
      <c r="D495" s="25">
        <f>'[1]App.2-BA1_Fix Asset Cont.CGAAP'!G464+'[1]App.2-BA1_Fix Asset Cont.CGAAP'!L464</f>
        <v>1816353.9197225121</v>
      </c>
      <c r="E495" s="25">
        <f t="shared" si="200"/>
        <v>145620</v>
      </c>
      <c r="F495" s="59">
        <f>'[1]App.2-BA1_Fix Asset Cont.CGAAP'!F631+'[1]App.2-BA1_Fix Asset Cont.CGAAP'!K631</f>
        <v>0</v>
      </c>
      <c r="G495" s="26">
        <f t="shared" si="201"/>
        <v>1961973.9197225121</v>
      </c>
      <c r="H495" s="27"/>
      <c r="I495" s="28">
        <f>'[1]App.2-BA1_Fix Asset Cont.CGAAP'!M464-'[1]App.2-BA2_Fix Asset Cont.MIFRS'!D495</f>
        <v>0</v>
      </c>
      <c r="J495" s="25">
        <f>'[1]App.2-BA1_Fix Asset Cont.CGAAP'!J631</f>
        <v>-66876.948597444018</v>
      </c>
      <c r="K495" s="25">
        <v>0</v>
      </c>
      <c r="L495" s="26">
        <f t="shared" si="202"/>
        <v>-66876.948597444018</v>
      </c>
      <c r="M495" s="29">
        <f t="shared" si="203"/>
        <v>1895096.9711250681</v>
      </c>
    </row>
    <row r="496" spans="1:13" ht="15">
      <c r="A496" s="23"/>
      <c r="B496" s="23">
        <v>1855</v>
      </c>
      <c r="C496" s="32" t="s">
        <v>75</v>
      </c>
      <c r="D496" s="25">
        <f>'[1]App.2-BA1_Fix Asset Cont.CGAAP'!G465+'[1]App.2-BA1_Fix Asset Cont.CGAAP'!L465</f>
        <v>250196.32134310389</v>
      </c>
      <c r="E496" s="25">
        <f t="shared" si="200"/>
        <v>45334</v>
      </c>
      <c r="F496" s="59">
        <f>'[1]App.2-BA1_Fix Asset Cont.CGAAP'!F632+'[1]App.2-BA1_Fix Asset Cont.CGAAP'!K632</f>
        <v>0</v>
      </c>
      <c r="G496" s="26">
        <f t="shared" si="201"/>
        <v>295530.32134310389</v>
      </c>
      <c r="H496" s="27"/>
      <c r="I496" s="28">
        <f>'[1]App.2-BA1_Fix Asset Cont.CGAAP'!M465-'[1]App.2-BA2_Fix Asset Cont.MIFRS'!D496</f>
        <v>0</v>
      </c>
      <c r="J496" s="25">
        <f>'[1]App.2-BA1_Fix Asset Cont.CGAAP'!J632</f>
        <v>-5420.1650689147336</v>
      </c>
      <c r="K496" s="25">
        <v>0</v>
      </c>
      <c r="L496" s="26">
        <f t="shared" si="202"/>
        <v>-5420.1650689147336</v>
      </c>
      <c r="M496" s="29">
        <f t="shared" si="203"/>
        <v>290110.15627418918</v>
      </c>
    </row>
    <row r="497" spans="1:13" ht="15">
      <c r="A497" s="23">
        <v>47</v>
      </c>
      <c r="B497" s="23">
        <v>1860</v>
      </c>
      <c r="C497" s="32" t="s">
        <v>35</v>
      </c>
      <c r="D497" s="25">
        <f>'[1]App.2-BA1_Fix Asset Cont.CGAAP'!G466+'[1]App.2-BA1_Fix Asset Cont.CGAAP'!L466</f>
        <v>633676.26064430317</v>
      </c>
      <c r="E497" s="25">
        <f t="shared" si="200"/>
        <v>113750</v>
      </c>
      <c r="F497" s="59">
        <f>'[1]App.2-BA1_Fix Asset Cont.CGAAP'!F633+'[1]App.2-BA1_Fix Asset Cont.CGAAP'!K633</f>
        <v>-201642.14069934422</v>
      </c>
      <c r="G497" s="26">
        <f t="shared" si="201"/>
        <v>545784.11994495895</v>
      </c>
      <c r="H497" s="27"/>
      <c r="I497" s="28">
        <f>'[1]App.2-BA1_Fix Asset Cont.CGAAP'!M466-'[1]App.2-BA2_Fix Asset Cont.MIFRS'!D497</f>
        <v>0</v>
      </c>
      <c r="J497" s="25">
        <f>'[1]App.2-BA1_Fix Asset Cont.CGAAP'!J633</f>
        <v>-71761.742271144554</v>
      </c>
      <c r="K497" s="25">
        <v>0</v>
      </c>
      <c r="L497" s="26">
        <f t="shared" si="202"/>
        <v>-71761.742271144554</v>
      </c>
      <c r="M497" s="29">
        <f t="shared" si="203"/>
        <v>474022.37767381442</v>
      </c>
    </row>
    <row r="498" spans="1:13" ht="15">
      <c r="A498" s="23"/>
      <c r="B498" s="23">
        <v>1860</v>
      </c>
      <c r="C498" s="32" t="s">
        <v>35</v>
      </c>
      <c r="D498" s="25">
        <f>'[1]App.2-BA1_Fix Asset Cont.CGAAP'!G467+'[1]App.2-BA1_Fix Asset Cont.CGAAP'!L467</f>
        <v>219034.09518098991</v>
      </c>
      <c r="E498" s="25">
        <f t="shared" si="200"/>
        <v>8750</v>
      </c>
      <c r="F498" s="59">
        <f>'[1]App.2-BA1_Fix Asset Cont.CGAAP'!F634+'[1]App.2-BA1_Fix Asset Cont.CGAAP'!K634</f>
        <v>0</v>
      </c>
      <c r="G498" s="26">
        <f t="shared" si="201"/>
        <v>227784.09518098991</v>
      </c>
      <c r="H498" s="27"/>
      <c r="I498" s="28">
        <f>'[1]App.2-BA1_Fix Asset Cont.CGAAP'!M467-'[1]App.2-BA2_Fix Asset Cont.MIFRS'!D498</f>
        <v>0</v>
      </c>
      <c r="J498" s="25">
        <f>'[1]App.2-BA1_Fix Asset Cont.CGAAP'!J634</f>
        <v>-6917.3311219251282</v>
      </c>
      <c r="K498" s="25">
        <v>0</v>
      </c>
      <c r="L498" s="26">
        <f t="shared" si="202"/>
        <v>-6917.3311219251282</v>
      </c>
      <c r="M498" s="29">
        <f t="shared" si="203"/>
        <v>220866.76405906479</v>
      </c>
    </row>
    <row r="499" spans="1:13" ht="15">
      <c r="A499" s="23"/>
      <c r="B499" s="23">
        <v>1860</v>
      </c>
      <c r="C499" s="32" t="s">
        <v>35</v>
      </c>
      <c r="D499" s="25">
        <f>'[1]App.2-BA1_Fix Asset Cont.CGAAP'!G468+'[1]App.2-BA1_Fix Asset Cont.CGAAP'!L468</f>
        <v>214493.94064286005</v>
      </c>
      <c r="E499" s="25">
        <f t="shared" si="200"/>
        <v>0</v>
      </c>
      <c r="F499" s="59">
        <f>'[1]App.2-BA1_Fix Asset Cont.CGAAP'!F635+'[1]App.2-BA1_Fix Asset Cont.CGAAP'!K635</f>
        <v>0</v>
      </c>
      <c r="G499" s="26">
        <f t="shared" si="201"/>
        <v>214493.94064286005</v>
      </c>
      <c r="H499" s="27"/>
      <c r="I499" s="28">
        <f>'[1]App.2-BA1_Fix Asset Cont.CGAAP'!M468-'[1]App.2-BA2_Fix Asset Cont.MIFRS'!D499</f>
        <v>0</v>
      </c>
      <c r="J499" s="25">
        <f>'[1]App.2-BA1_Fix Asset Cont.CGAAP'!J635</f>
        <v>-23488.03694156995</v>
      </c>
      <c r="K499" s="25">
        <v>0</v>
      </c>
      <c r="L499" s="26">
        <f t="shared" si="202"/>
        <v>-23488.03694156995</v>
      </c>
      <c r="M499" s="29">
        <f t="shared" si="203"/>
        <v>191005.90370129011</v>
      </c>
    </row>
    <row r="500" spans="1:13" ht="15">
      <c r="A500" s="23"/>
      <c r="B500" s="23">
        <v>1860</v>
      </c>
      <c r="C500" s="32" t="s">
        <v>35</v>
      </c>
      <c r="D500" s="25">
        <f>'[1]App.2-BA1_Fix Asset Cont.CGAAP'!G469+'[1]App.2-BA1_Fix Asset Cont.CGAAP'!L469</f>
        <v>128746.79353432904</v>
      </c>
      <c r="E500" s="25">
        <f t="shared" si="200"/>
        <v>0</v>
      </c>
      <c r="F500" s="59">
        <f>'[1]App.2-BA1_Fix Asset Cont.CGAAP'!F636+'[1]App.2-BA1_Fix Asset Cont.CGAAP'!K636</f>
        <v>0</v>
      </c>
      <c r="G500" s="26">
        <f t="shared" si="201"/>
        <v>128746.79353432904</v>
      </c>
      <c r="H500" s="27"/>
      <c r="I500" s="28">
        <f>'[1]App.2-BA1_Fix Asset Cont.CGAAP'!M469-'[1]App.2-BA2_Fix Asset Cont.MIFRS'!D500</f>
        <v>0</v>
      </c>
      <c r="J500" s="25">
        <f>'[1]App.2-BA1_Fix Asset Cont.CGAAP'!J636</f>
        <v>-12540.383392835502</v>
      </c>
      <c r="K500" s="25">
        <v>0</v>
      </c>
      <c r="L500" s="26">
        <f t="shared" si="202"/>
        <v>-12540.383392835502</v>
      </c>
      <c r="M500" s="29">
        <f t="shared" si="203"/>
        <v>116206.41014149354</v>
      </c>
    </row>
    <row r="501" spans="1:13" ht="15">
      <c r="A501" s="30">
        <v>47</v>
      </c>
      <c r="B501" s="23">
        <v>1860</v>
      </c>
      <c r="C501" s="32" t="s">
        <v>35</v>
      </c>
      <c r="D501" s="25">
        <f>'[1]App.2-BA1_Fix Asset Cont.CGAAP'!G470+'[1]App.2-BA1_Fix Asset Cont.CGAAP'!L470</f>
        <v>2328886.9631960839</v>
      </c>
      <c r="E501" s="25">
        <f t="shared" si="200"/>
        <v>52500</v>
      </c>
      <c r="F501" s="59">
        <f>'[1]App.2-BA1_Fix Asset Cont.CGAAP'!F637+'[1]App.2-BA1_Fix Asset Cont.CGAAP'!K637</f>
        <v>0</v>
      </c>
      <c r="G501" s="26">
        <f t="shared" si="201"/>
        <v>2381386.9631960839</v>
      </c>
      <c r="H501" s="27"/>
      <c r="I501" s="28">
        <f>'[1]App.2-BA1_Fix Asset Cont.CGAAP'!M470-'[1]App.2-BA2_Fix Asset Cont.MIFRS'!D501</f>
        <v>0</v>
      </c>
      <c r="J501" s="25">
        <f>'[1]App.2-BA1_Fix Asset Cont.CGAAP'!J637</f>
        <v>-414604.39205240807</v>
      </c>
      <c r="K501" s="25">
        <v>0</v>
      </c>
      <c r="L501" s="26">
        <f t="shared" si="202"/>
        <v>-414604.39205240807</v>
      </c>
      <c r="M501" s="29">
        <f t="shared" si="203"/>
        <v>1966782.5711436758</v>
      </c>
    </row>
    <row r="502" spans="1:13" ht="15">
      <c r="A502" s="30"/>
      <c r="B502" s="30">
        <v>1890</v>
      </c>
      <c r="C502" s="31" t="s">
        <v>36</v>
      </c>
      <c r="D502" s="25">
        <f>'[1]App.2-BA1_Fix Asset Cont.CGAAP'!G471+'[1]App.2-BA1_Fix Asset Cont.CGAAP'!L471</f>
        <v>468946.32000000007</v>
      </c>
      <c r="E502" s="25">
        <f t="shared" si="200"/>
        <v>0</v>
      </c>
      <c r="F502" s="59">
        <f>'[1]App.2-BA1_Fix Asset Cont.CGAAP'!F638+'[1]App.2-BA1_Fix Asset Cont.CGAAP'!K638</f>
        <v>0</v>
      </c>
      <c r="G502" s="26">
        <f t="shared" si="201"/>
        <v>468946.32000000007</v>
      </c>
      <c r="H502" s="27"/>
      <c r="I502" s="28">
        <f>'[1]App.2-BA1_Fix Asset Cont.CGAAP'!M471-'[1]App.2-BA2_Fix Asset Cont.MIFRS'!D502</f>
        <v>0</v>
      </c>
      <c r="J502" s="25">
        <f>'[1]App.2-BA1_Fix Asset Cont.CGAAP'!J638</f>
        <v>0</v>
      </c>
      <c r="K502" s="25">
        <v>0</v>
      </c>
      <c r="L502" s="26">
        <f t="shared" si="202"/>
        <v>0</v>
      </c>
      <c r="M502" s="29">
        <f t="shared" si="203"/>
        <v>468946.32000000007</v>
      </c>
    </row>
    <row r="503" spans="1:13" ht="15">
      <c r="A503" s="30" t="s">
        <v>22</v>
      </c>
      <c r="B503" s="30">
        <v>1905</v>
      </c>
      <c r="C503" s="31" t="s">
        <v>23</v>
      </c>
      <c r="D503" s="25">
        <f>'[1]App.2-BA1_Fix Asset Cont.CGAAP'!G472+'[1]App.2-BA1_Fix Asset Cont.CGAAP'!L472</f>
        <v>0</v>
      </c>
      <c r="E503" s="25">
        <f t="shared" si="200"/>
        <v>0</v>
      </c>
      <c r="F503" s="59">
        <f>'[1]App.2-BA1_Fix Asset Cont.CGAAP'!F639+'[1]App.2-BA1_Fix Asset Cont.CGAAP'!K639</f>
        <v>0</v>
      </c>
      <c r="G503" s="26">
        <f t="shared" si="201"/>
        <v>0</v>
      </c>
      <c r="H503" s="27"/>
      <c r="I503" s="28">
        <f>'[1]App.2-BA1_Fix Asset Cont.CGAAP'!M472-'[1]App.2-BA2_Fix Asset Cont.MIFRS'!D503</f>
        <v>0</v>
      </c>
      <c r="J503" s="25">
        <f>'[1]App.2-BA1_Fix Asset Cont.CGAAP'!J639</f>
        <v>0</v>
      </c>
      <c r="K503" s="25">
        <v>0</v>
      </c>
      <c r="L503" s="26">
        <f t="shared" si="202"/>
        <v>0</v>
      </c>
      <c r="M503" s="29">
        <f t="shared" si="203"/>
        <v>0</v>
      </c>
    </row>
    <row r="504" spans="1:13" ht="15">
      <c r="B504" s="23">
        <v>1908</v>
      </c>
      <c r="C504" s="32" t="s">
        <v>37</v>
      </c>
      <c r="D504" s="25">
        <f>'[1]App.2-BA1_Fix Asset Cont.CGAAP'!G473+'[1]App.2-BA1_Fix Asset Cont.CGAAP'!L473</f>
        <v>78348.484111111116</v>
      </c>
      <c r="E504" s="25">
        <f t="shared" si="200"/>
        <v>0</v>
      </c>
      <c r="F504" s="59">
        <f>'[1]App.2-BA1_Fix Asset Cont.CGAAP'!F640+'[1]App.2-BA1_Fix Asset Cont.CGAAP'!K640</f>
        <v>-1400</v>
      </c>
      <c r="G504" s="26">
        <f t="shared" si="201"/>
        <v>76948.484111111116</v>
      </c>
      <c r="H504" s="27"/>
      <c r="I504" s="28">
        <f>'[1]App.2-BA1_Fix Asset Cont.CGAAP'!M473-'[1]App.2-BA2_Fix Asset Cont.MIFRS'!D504</f>
        <v>0</v>
      </c>
      <c r="J504" s="25">
        <f>'[1]App.2-BA1_Fix Asset Cont.CGAAP'!J640</f>
        <v>-17219.725444444444</v>
      </c>
      <c r="K504" s="25">
        <v>0</v>
      </c>
      <c r="L504" s="26">
        <f t="shared" si="202"/>
        <v>-17219.725444444444</v>
      </c>
      <c r="M504" s="29">
        <f t="shared" si="203"/>
        <v>59728.758666666676</v>
      </c>
    </row>
    <row r="505" spans="1:13" ht="15">
      <c r="A505" s="23">
        <v>47</v>
      </c>
      <c r="B505" s="23">
        <v>1908</v>
      </c>
      <c r="C505" s="32" t="s">
        <v>37</v>
      </c>
      <c r="D505" s="25">
        <f>'[1]App.2-BA1_Fix Asset Cont.CGAAP'!G474+'[1]App.2-BA1_Fix Asset Cont.CGAAP'!L474</f>
        <v>379430.45923809509</v>
      </c>
      <c r="E505" s="25">
        <f t="shared" si="200"/>
        <v>90000</v>
      </c>
      <c r="F505" s="59">
        <f>'[1]App.2-BA1_Fix Asset Cont.CGAAP'!F641+'[1]App.2-BA1_Fix Asset Cont.CGAAP'!K641</f>
        <v>0</v>
      </c>
      <c r="G505" s="26">
        <f t="shared" si="201"/>
        <v>469430.45923809509</v>
      </c>
      <c r="H505" s="27"/>
      <c r="I505" s="28">
        <f>'[1]App.2-BA1_Fix Asset Cont.CGAAP'!M474-'[1]App.2-BA2_Fix Asset Cont.MIFRS'!D505</f>
        <v>0</v>
      </c>
      <c r="J505" s="25">
        <f>'[1]App.2-BA1_Fix Asset Cont.CGAAP'!J641</f>
        <v>-20977.06604761905</v>
      </c>
      <c r="K505" s="25">
        <v>0</v>
      </c>
      <c r="L505" s="26">
        <f t="shared" si="202"/>
        <v>-20977.06604761905</v>
      </c>
      <c r="M505" s="29">
        <f t="shared" si="203"/>
        <v>448453.39319047605</v>
      </c>
    </row>
    <row r="506" spans="1:13" ht="15">
      <c r="A506" s="23">
        <v>13</v>
      </c>
      <c r="B506" s="23">
        <v>1910</v>
      </c>
      <c r="C506" s="32" t="s">
        <v>25</v>
      </c>
      <c r="D506" s="25">
        <f>'[1]App.2-BA1_Fix Asset Cont.CGAAP'!G475+'[1]App.2-BA1_Fix Asset Cont.CGAAP'!L475</f>
        <v>0</v>
      </c>
      <c r="E506" s="25">
        <f t="shared" si="200"/>
        <v>0</v>
      </c>
      <c r="F506" s="59">
        <f>'[1]App.2-BA1_Fix Asset Cont.CGAAP'!F642+'[1]App.2-BA1_Fix Asset Cont.CGAAP'!K642</f>
        <v>0</v>
      </c>
      <c r="G506" s="26">
        <f t="shared" si="201"/>
        <v>0</v>
      </c>
      <c r="H506" s="27"/>
      <c r="I506" s="28">
        <f>'[1]App.2-BA1_Fix Asset Cont.CGAAP'!M475-'[1]App.2-BA2_Fix Asset Cont.MIFRS'!D506</f>
        <v>0</v>
      </c>
      <c r="J506" s="25">
        <f>'[1]App.2-BA1_Fix Asset Cont.CGAAP'!J642</f>
        <v>0</v>
      </c>
      <c r="K506" s="25">
        <v>0</v>
      </c>
      <c r="L506" s="26">
        <f t="shared" si="202"/>
        <v>0</v>
      </c>
      <c r="M506" s="29">
        <f t="shared" si="203"/>
        <v>0</v>
      </c>
    </row>
    <row r="507" spans="1:13" ht="15">
      <c r="A507" s="23">
        <v>8</v>
      </c>
      <c r="B507" s="23">
        <v>1915</v>
      </c>
      <c r="C507" s="32" t="s">
        <v>38</v>
      </c>
      <c r="D507" s="25">
        <f>'[1]App.2-BA1_Fix Asset Cont.CGAAP'!G476+'[1]App.2-BA1_Fix Asset Cont.CGAAP'!L476</f>
        <v>28354.77999999997</v>
      </c>
      <c r="E507" s="25">
        <f t="shared" si="200"/>
        <v>0</v>
      </c>
      <c r="F507" s="59">
        <f>'[1]App.2-BA1_Fix Asset Cont.CGAAP'!F643+'[1]App.2-BA1_Fix Asset Cont.CGAAP'!K643</f>
        <v>0</v>
      </c>
      <c r="G507" s="26">
        <f t="shared" si="201"/>
        <v>28354.77999999997</v>
      </c>
      <c r="H507" s="27"/>
      <c r="I507" s="28">
        <f>'[1]App.2-BA1_Fix Asset Cont.CGAAP'!M476-'[1]App.2-BA2_Fix Asset Cont.MIFRS'!D507</f>
        <v>0</v>
      </c>
      <c r="J507" s="25">
        <f>'[1]App.2-BA1_Fix Asset Cont.CGAAP'!J643</f>
        <v>-5513.4899999999989</v>
      </c>
      <c r="K507" s="25">
        <v>0</v>
      </c>
      <c r="L507" s="26">
        <f t="shared" si="202"/>
        <v>-5513.4899999999989</v>
      </c>
      <c r="M507" s="29">
        <f t="shared" si="203"/>
        <v>22841.289999999972</v>
      </c>
    </row>
    <row r="508" spans="1:13" ht="15">
      <c r="A508" s="23">
        <v>8</v>
      </c>
      <c r="B508" s="23">
        <v>1915</v>
      </c>
      <c r="C508" s="32" t="s">
        <v>39</v>
      </c>
      <c r="D508" s="25">
        <f>'[1]App.2-BA1_Fix Asset Cont.CGAAP'!G477+'[1]App.2-BA1_Fix Asset Cont.CGAAP'!L477</f>
        <v>0</v>
      </c>
      <c r="E508" s="25">
        <f t="shared" si="200"/>
        <v>0</v>
      </c>
      <c r="F508" s="59">
        <f>'[1]App.2-BA1_Fix Asset Cont.CGAAP'!F644+'[1]App.2-BA1_Fix Asset Cont.CGAAP'!K644</f>
        <v>0</v>
      </c>
      <c r="G508" s="26">
        <f t="shared" si="201"/>
        <v>0</v>
      </c>
      <c r="H508" s="27"/>
      <c r="I508" s="28">
        <f>'[1]App.2-BA1_Fix Asset Cont.CGAAP'!M477-'[1]App.2-BA2_Fix Asset Cont.MIFRS'!D508</f>
        <v>0</v>
      </c>
      <c r="J508" s="25">
        <f>'[1]App.2-BA1_Fix Asset Cont.CGAAP'!J644</f>
        <v>0</v>
      </c>
      <c r="K508" s="25">
        <v>0</v>
      </c>
      <c r="L508" s="26">
        <f t="shared" si="202"/>
        <v>0</v>
      </c>
      <c r="M508" s="29">
        <f t="shared" si="203"/>
        <v>0</v>
      </c>
    </row>
    <row r="509" spans="1:13" ht="15">
      <c r="A509" s="23">
        <v>10</v>
      </c>
      <c r="B509" s="23">
        <v>1920</v>
      </c>
      <c r="C509" s="32" t="s">
        <v>40</v>
      </c>
      <c r="D509" s="25">
        <f>'[1]App.2-BA1_Fix Asset Cont.CGAAP'!G478+'[1]App.2-BA1_Fix Asset Cont.CGAAP'!L478</f>
        <v>0</v>
      </c>
      <c r="E509" s="25">
        <f t="shared" si="200"/>
        <v>0</v>
      </c>
      <c r="F509" s="59">
        <f>'[1]App.2-BA1_Fix Asset Cont.CGAAP'!F645+'[1]App.2-BA1_Fix Asset Cont.CGAAP'!K645</f>
        <v>0</v>
      </c>
      <c r="G509" s="26">
        <f t="shared" si="201"/>
        <v>0</v>
      </c>
      <c r="H509" s="27"/>
      <c r="I509" s="28">
        <f>'[1]App.2-BA1_Fix Asset Cont.CGAAP'!M478-'[1]App.2-BA2_Fix Asset Cont.MIFRS'!D509</f>
        <v>0</v>
      </c>
      <c r="J509" s="25">
        <f>'[1]App.2-BA1_Fix Asset Cont.CGAAP'!J645</f>
        <v>0</v>
      </c>
      <c r="K509" s="25">
        <v>0</v>
      </c>
      <c r="L509" s="26">
        <f t="shared" si="202"/>
        <v>0</v>
      </c>
      <c r="M509" s="29">
        <f t="shared" si="203"/>
        <v>0</v>
      </c>
    </row>
    <row r="510" spans="1:13" ht="25.5">
      <c r="A510" s="23">
        <v>45</v>
      </c>
      <c r="B510" s="33">
        <v>1920</v>
      </c>
      <c r="C510" s="24" t="s">
        <v>41</v>
      </c>
      <c r="D510" s="25">
        <f>'[1]App.2-BA1_Fix Asset Cont.CGAAP'!G479+'[1]App.2-BA1_Fix Asset Cont.CGAAP'!L479</f>
        <v>0</v>
      </c>
      <c r="E510" s="25">
        <f t="shared" si="200"/>
        <v>0</v>
      </c>
      <c r="F510" s="59">
        <f>'[1]App.2-BA1_Fix Asset Cont.CGAAP'!F646+'[1]App.2-BA1_Fix Asset Cont.CGAAP'!K646</f>
        <v>0</v>
      </c>
      <c r="G510" s="26">
        <f t="shared" si="201"/>
        <v>0</v>
      </c>
      <c r="H510" s="27"/>
      <c r="I510" s="28">
        <f>'[1]App.2-BA1_Fix Asset Cont.CGAAP'!M479-'[1]App.2-BA2_Fix Asset Cont.MIFRS'!D510</f>
        <v>0</v>
      </c>
      <c r="J510" s="25">
        <f>'[1]App.2-BA1_Fix Asset Cont.CGAAP'!J646</f>
        <v>0</v>
      </c>
      <c r="K510" s="25">
        <v>0</v>
      </c>
      <c r="L510" s="26">
        <f t="shared" si="202"/>
        <v>0</v>
      </c>
      <c r="M510" s="29">
        <f t="shared" si="203"/>
        <v>0</v>
      </c>
    </row>
    <row r="511" spans="1:13" ht="25.5">
      <c r="A511" s="23">
        <v>45.1</v>
      </c>
      <c r="B511" s="33">
        <v>1920</v>
      </c>
      <c r="C511" s="24" t="s">
        <v>42</v>
      </c>
      <c r="D511" s="25">
        <f>'[1]App.2-BA1_Fix Asset Cont.CGAAP'!G480+'[1]App.2-BA1_Fix Asset Cont.CGAAP'!L480</f>
        <v>231677.86714285717</v>
      </c>
      <c r="E511" s="25">
        <f t="shared" si="200"/>
        <v>30000</v>
      </c>
      <c r="F511" s="59">
        <f>'[1]App.2-BA1_Fix Asset Cont.CGAAP'!F647+'[1]App.2-BA1_Fix Asset Cont.CGAAP'!K647</f>
        <v>0</v>
      </c>
      <c r="G511" s="26">
        <f t="shared" si="201"/>
        <v>261677.86714285717</v>
      </c>
      <c r="H511" s="27"/>
      <c r="I511" s="28">
        <f>'[1]App.2-BA1_Fix Asset Cont.CGAAP'!M480-'[1]App.2-BA2_Fix Asset Cont.MIFRS'!D511</f>
        <v>0</v>
      </c>
      <c r="J511" s="25">
        <f>'[1]App.2-BA1_Fix Asset Cont.CGAAP'!J647</f>
        <v>-81130.748428571416</v>
      </c>
      <c r="K511" s="25">
        <v>0</v>
      </c>
      <c r="L511" s="26">
        <f t="shared" si="202"/>
        <v>-81130.748428571416</v>
      </c>
      <c r="M511" s="29">
        <f t="shared" si="203"/>
        <v>180547.11871428575</v>
      </c>
    </row>
    <row r="512" spans="1:13" ht="15">
      <c r="A512" s="23">
        <v>10</v>
      </c>
      <c r="B512" s="23">
        <v>1930</v>
      </c>
      <c r="C512" s="32" t="s">
        <v>43</v>
      </c>
      <c r="D512" s="25">
        <f>'[1]App.2-BA1_Fix Asset Cont.CGAAP'!G481+'[1]App.2-BA1_Fix Asset Cont.CGAAP'!L481</f>
        <v>751926.70773245627</v>
      </c>
      <c r="E512" s="25">
        <f t="shared" si="200"/>
        <v>105000</v>
      </c>
      <c r="F512" s="59">
        <f>'[1]App.2-BA1_Fix Asset Cont.CGAAP'!F648+'[1]App.2-BA1_Fix Asset Cont.CGAAP'!K648</f>
        <v>0</v>
      </c>
      <c r="G512" s="26">
        <f t="shared" si="201"/>
        <v>856926.70773245627</v>
      </c>
      <c r="H512" s="27"/>
      <c r="I512" s="28">
        <f>'[1]App.2-BA1_Fix Asset Cont.CGAAP'!M481-'[1]App.2-BA2_Fix Asset Cont.MIFRS'!D512</f>
        <v>0</v>
      </c>
      <c r="J512" s="25">
        <f>'[1]App.2-BA1_Fix Asset Cont.CGAAP'!J648</f>
        <v>-110183.34263377193</v>
      </c>
      <c r="K512" s="25">
        <v>0</v>
      </c>
      <c r="L512" s="26">
        <f t="shared" si="202"/>
        <v>-110183.34263377193</v>
      </c>
      <c r="M512" s="29">
        <f t="shared" si="203"/>
        <v>746743.36509868433</v>
      </c>
    </row>
    <row r="513" spans="1:13" ht="15">
      <c r="A513" s="23"/>
      <c r="B513" s="23">
        <v>1930</v>
      </c>
      <c r="C513" s="32" t="s">
        <v>43</v>
      </c>
      <c r="D513" s="25">
        <f>'[1]App.2-BA1_Fix Asset Cont.CGAAP'!G482+'[1]App.2-BA1_Fix Asset Cont.CGAAP'!L482</f>
        <v>95550.04319298247</v>
      </c>
      <c r="E513" s="25">
        <f t="shared" si="200"/>
        <v>30000</v>
      </c>
      <c r="F513" s="59">
        <f>'[1]App.2-BA1_Fix Asset Cont.CGAAP'!F649+'[1]App.2-BA1_Fix Asset Cont.CGAAP'!K649</f>
        <v>0</v>
      </c>
      <c r="G513" s="26">
        <f t="shared" si="201"/>
        <v>125550.04319298247</v>
      </c>
      <c r="H513" s="27"/>
      <c r="I513" s="28">
        <f>'[1]App.2-BA1_Fix Asset Cont.CGAAP'!M482-'[1]App.2-BA2_Fix Asset Cont.MIFRS'!D513</f>
        <v>0</v>
      </c>
      <c r="J513" s="25">
        <f>'[1]App.2-BA1_Fix Asset Cont.CGAAP'!J649</f>
        <v>-14029.555403508772</v>
      </c>
      <c r="K513" s="25">
        <v>0</v>
      </c>
      <c r="L513" s="26">
        <f t="shared" si="202"/>
        <v>-14029.555403508772</v>
      </c>
      <c r="M513" s="29">
        <f t="shared" si="203"/>
        <v>111520.4877894737</v>
      </c>
    </row>
    <row r="514" spans="1:13" ht="15">
      <c r="A514" s="23">
        <v>8</v>
      </c>
      <c r="B514" s="23">
        <v>1935</v>
      </c>
      <c r="C514" s="32" t="s">
        <v>44</v>
      </c>
      <c r="D514" s="25">
        <f>'[1]App.2-BA1_Fix Asset Cont.CGAAP'!G483+'[1]App.2-BA1_Fix Asset Cont.CGAAP'!L483</f>
        <v>0</v>
      </c>
      <c r="E514" s="25">
        <f t="shared" si="200"/>
        <v>0</v>
      </c>
      <c r="F514" s="59">
        <f>'[1]App.2-BA1_Fix Asset Cont.CGAAP'!F650+'[1]App.2-BA1_Fix Asset Cont.CGAAP'!K650</f>
        <v>0</v>
      </c>
      <c r="G514" s="26">
        <f t="shared" si="201"/>
        <v>0</v>
      </c>
      <c r="H514" s="27"/>
      <c r="I514" s="28">
        <f>'[1]App.2-BA1_Fix Asset Cont.CGAAP'!M483-'[1]App.2-BA2_Fix Asset Cont.MIFRS'!D514</f>
        <v>0</v>
      </c>
      <c r="J514" s="25">
        <f>'[1]App.2-BA1_Fix Asset Cont.CGAAP'!J650</f>
        <v>0</v>
      </c>
      <c r="K514" s="25">
        <v>0</v>
      </c>
      <c r="L514" s="26">
        <f t="shared" si="202"/>
        <v>0</v>
      </c>
      <c r="M514" s="29">
        <f t="shared" si="203"/>
        <v>0</v>
      </c>
    </row>
    <row r="515" spans="1:13" ht="15">
      <c r="A515" s="23">
        <v>8</v>
      </c>
      <c r="B515" s="23">
        <v>1940</v>
      </c>
      <c r="C515" s="32" t="s">
        <v>45</v>
      </c>
      <c r="D515" s="25">
        <f>'[1]App.2-BA1_Fix Asset Cont.CGAAP'!G484+'[1]App.2-BA1_Fix Asset Cont.CGAAP'!L484</f>
        <v>132546.08702941181</v>
      </c>
      <c r="E515" s="25">
        <f t="shared" si="200"/>
        <v>30000</v>
      </c>
      <c r="F515" s="59">
        <f>'[1]App.2-BA1_Fix Asset Cont.CGAAP'!F651+'[1]App.2-BA1_Fix Asset Cont.CGAAP'!K651</f>
        <v>0</v>
      </c>
      <c r="G515" s="26">
        <f t="shared" si="201"/>
        <v>162546.08702941181</v>
      </c>
      <c r="H515" s="27"/>
      <c r="I515" s="28">
        <f>'[1]App.2-BA1_Fix Asset Cont.CGAAP'!M484-'[1]App.2-BA2_Fix Asset Cont.MIFRS'!D515</f>
        <v>0</v>
      </c>
      <c r="J515" s="25">
        <f>'[1]App.2-BA1_Fix Asset Cont.CGAAP'!J651</f>
        <v>-28838.714235294119</v>
      </c>
      <c r="K515" s="25">
        <v>0</v>
      </c>
      <c r="L515" s="26">
        <f t="shared" si="202"/>
        <v>-28838.714235294119</v>
      </c>
      <c r="M515" s="29">
        <f t="shared" si="203"/>
        <v>133707.37279411769</v>
      </c>
    </row>
    <row r="516" spans="1:13" ht="15">
      <c r="A516" s="23">
        <v>8</v>
      </c>
      <c r="B516" s="23">
        <v>1945</v>
      </c>
      <c r="C516" s="32" t="s">
        <v>46</v>
      </c>
      <c r="D516" s="25">
        <f>'[1]App.2-BA1_Fix Asset Cont.CGAAP'!G485+'[1]App.2-BA1_Fix Asset Cont.CGAAP'!L485</f>
        <v>6439.3100000000013</v>
      </c>
      <c r="E516" s="25">
        <f t="shared" si="200"/>
        <v>0</v>
      </c>
      <c r="F516" s="59">
        <f>'[1]App.2-BA1_Fix Asset Cont.CGAAP'!F652+'[1]App.2-BA1_Fix Asset Cont.CGAAP'!K652</f>
        <v>0</v>
      </c>
      <c r="G516" s="26">
        <f t="shared" si="201"/>
        <v>6439.3100000000013</v>
      </c>
      <c r="H516" s="27"/>
      <c r="I516" s="28">
        <f>'[1]App.2-BA1_Fix Asset Cont.CGAAP'!M485-'[1]App.2-BA2_Fix Asset Cont.MIFRS'!D516</f>
        <v>0</v>
      </c>
      <c r="J516" s="25">
        <f>'[1]App.2-BA1_Fix Asset Cont.CGAAP'!J652</f>
        <v>-3219.6549999999997</v>
      </c>
      <c r="K516" s="25">
        <v>0</v>
      </c>
      <c r="L516" s="26">
        <f t="shared" si="202"/>
        <v>-3219.6549999999997</v>
      </c>
      <c r="M516" s="29">
        <f t="shared" si="203"/>
        <v>3219.6550000000016</v>
      </c>
    </row>
    <row r="517" spans="1:13" ht="15">
      <c r="A517" s="23">
        <v>8</v>
      </c>
      <c r="B517" s="23">
        <v>1950</v>
      </c>
      <c r="C517" s="32" t="s">
        <v>47</v>
      </c>
      <c r="D517" s="25">
        <f>'[1]App.2-BA1_Fix Asset Cont.CGAAP'!G486+'[1]App.2-BA1_Fix Asset Cont.CGAAP'!L486</f>
        <v>0</v>
      </c>
      <c r="E517" s="25">
        <f t="shared" si="200"/>
        <v>0</v>
      </c>
      <c r="F517" s="59">
        <f>'[1]App.2-BA1_Fix Asset Cont.CGAAP'!F653+'[1]App.2-BA1_Fix Asset Cont.CGAAP'!K653</f>
        <v>0</v>
      </c>
      <c r="G517" s="26">
        <f t="shared" si="201"/>
        <v>0</v>
      </c>
      <c r="H517" s="27"/>
      <c r="I517" s="28">
        <f>'[1]App.2-BA1_Fix Asset Cont.CGAAP'!M486-'[1]App.2-BA2_Fix Asset Cont.MIFRS'!D517</f>
        <v>0</v>
      </c>
      <c r="J517" s="25">
        <f>'[1]App.2-BA1_Fix Asset Cont.CGAAP'!J653</f>
        <v>0</v>
      </c>
      <c r="K517" s="25">
        <v>0</v>
      </c>
      <c r="L517" s="26">
        <f t="shared" si="202"/>
        <v>0</v>
      </c>
      <c r="M517" s="29">
        <f t="shared" si="203"/>
        <v>0</v>
      </c>
    </row>
    <row r="518" spans="1:13" ht="15">
      <c r="A518" s="23">
        <v>8</v>
      </c>
      <c r="B518" s="23">
        <v>1955</v>
      </c>
      <c r="C518" s="32" t="s">
        <v>48</v>
      </c>
      <c r="D518" s="25">
        <f>'[1]App.2-BA1_Fix Asset Cont.CGAAP'!G487+'[1]App.2-BA1_Fix Asset Cont.CGAAP'!L487</f>
        <v>72.399999999994179</v>
      </c>
      <c r="E518" s="25">
        <f t="shared" si="200"/>
        <v>0</v>
      </c>
      <c r="F518" s="59">
        <f>'[1]App.2-BA1_Fix Asset Cont.CGAAP'!F654+'[1]App.2-BA1_Fix Asset Cont.CGAAP'!K654</f>
        <v>0</v>
      </c>
      <c r="G518" s="26">
        <f t="shared" si="201"/>
        <v>72.399999999994179</v>
      </c>
      <c r="H518" s="27"/>
      <c r="I518" s="28">
        <f>'[1]App.2-BA1_Fix Asset Cont.CGAAP'!M487-'[1]App.2-BA2_Fix Asset Cont.MIFRS'!D518</f>
        <v>0</v>
      </c>
      <c r="J518" s="25">
        <f>'[1]App.2-BA1_Fix Asset Cont.CGAAP'!J654</f>
        <v>-36.199999999999989</v>
      </c>
      <c r="K518" s="25">
        <v>0</v>
      </c>
      <c r="L518" s="26">
        <f t="shared" si="202"/>
        <v>-36.199999999999989</v>
      </c>
      <c r="M518" s="29">
        <f t="shared" si="203"/>
        <v>36.199999999994191</v>
      </c>
    </row>
    <row r="519" spans="1:13" ht="15">
      <c r="A519" s="35">
        <v>8</v>
      </c>
      <c r="B519" s="35">
        <v>1955</v>
      </c>
      <c r="C519" s="36" t="s">
        <v>49</v>
      </c>
      <c r="D519" s="25">
        <f>'[1]App.2-BA1_Fix Asset Cont.CGAAP'!G488+'[1]App.2-BA1_Fix Asset Cont.CGAAP'!L488</f>
        <v>0</v>
      </c>
      <c r="E519" s="25">
        <f t="shared" si="200"/>
        <v>0</v>
      </c>
      <c r="F519" s="59">
        <f>'[1]App.2-BA1_Fix Asset Cont.CGAAP'!F655+'[1]App.2-BA1_Fix Asset Cont.CGAAP'!K655</f>
        <v>0</v>
      </c>
      <c r="G519" s="26">
        <f t="shared" si="201"/>
        <v>0</v>
      </c>
      <c r="H519" s="27"/>
      <c r="I519" s="28">
        <f>'[1]App.2-BA1_Fix Asset Cont.CGAAP'!M488-'[1]App.2-BA2_Fix Asset Cont.MIFRS'!D519</f>
        <v>0</v>
      </c>
      <c r="J519" s="25">
        <f>'[1]App.2-BA1_Fix Asset Cont.CGAAP'!J655</f>
        <v>0</v>
      </c>
      <c r="K519" s="25">
        <v>0</v>
      </c>
      <c r="L519" s="26">
        <f t="shared" si="202"/>
        <v>0</v>
      </c>
      <c r="M519" s="29">
        <f t="shared" si="203"/>
        <v>0</v>
      </c>
    </row>
    <row r="520" spans="1:13" ht="15">
      <c r="A520" s="33">
        <v>8</v>
      </c>
      <c r="B520" s="33">
        <v>1960</v>
      </c>
      <c r="C520" s="24" t="s">
        <v>50</v>
      </c>
      <c r="D520" s="25">
        <f>'[1]App.2-BA1_Fix Asset Cont.CGAAP'!G489+'[1]App.2-BA1_Fix Asset Cont.CGAAP'!L489</f>
        <v>2352.7200000000012</v>
      </c>
      <c r="E520" s="25">
        <f t="shared" si="200"/>
        <v>0</v>
      </c>
      <c r="F520" s="59">
        <f>'[1]App.2-BA1_Fix Asset Cont.CGAAP'!F656+'[1]App.2-BA1_Fix Asset Cont.CGAAP'!K656</f>
        <v>0</v>
      </c>
      <c r="G520" s="26">
        <f t="shared" si="201"/>
        <v>2352.7200000000012</v>
      </c>
      <c r="H520" s="27"/>
      <c r="I520" s="28">
        <f>'[1]App.2-BA1_Fix Asset Cont.CGAAP'!M489-'[1]App.2-BA2_Fix Asset Cont.MIFRS'!D520</f>
        <v>0</v>
      </c>
      <c r="J520" s="25">
        <f>'[1]App.2-BA1_Fix Asset Cont.CGAAP'!J656</f>
        <v>-784.23999999999978</v>
      </c>
      <c r="K520" s="25">
        <v>0</v>
      </c>
      <c r="L520" s="26">
        <f t="shared" si="202"/>
        <v>-784.23999999999978</v>
      </c>
      <c r="M520" s="29">
        <f t="shared" si="203"/>
        <v>1568.4800000000014</v>
      </c>
    </row>
    <row r="521" spans="1:13" ht="25.5">
      <c r="A521" s="1">
        <v>47</v>
      </c>
      <c r="B521" s="33">
        <v>1970</v>
      </c>
      <c r="C521" s="32" t="s">
        <v>51</v>
      </c>
      <c r="D521" s="25">
        <f>'[1]App.2-BA1_Fix Asset Cont.CGAAP'!G490+'[1]App.2-BA1_Fix Asset Cont.CGAAP'!L490</f>
        <v>19051.554999999993</v>
      </c>
      <c r="E521" s="25">
        <f t="shared" si="200"/>
        <v>0</v>
      </c>
      <c r="F521" s="59">
        <f>'[1]App.2-BA1_Fix Asset Cont.CGAAP'!F657+'[1]App.2-BA1_Fix Asset Cont.CGAAP'!K657</f>
        <v>0</v>
      </c>
      <c r="G521" s="26">
        <f t="shared" si="201"/>
        <v>19051.554999999993</v>
      </c>
      <c r="H521" s="27"/>
      <c r="I521" s="28">
        <f>'[1]App.2-BA1_Fix Asset Cont.CGAAP'!M490-'[1]App.2-BA2_Fix Asset Cont.MIFRS'!D521</f>
        <v>0</v>
      </c>
      <c r="J521" s="25">
        <f>'[1]App.2-BA1_Fix Asset Cont.CGAAP'!J657</f>
        <v>-14808.0825</v>
      </c>
      <c r="K521" s="25">
        <v>0</v>
      </c>
      <c r="L521" s="26">
        <f t="shared" si="202"/>
        <v>-14808.0825</v>
      </c>
      <c r="M521" s="29">
        <f t="shared" si="203"/>
        <v>4243.4724999999926</v>
      </c>
    </row>
    <row r="522" spans="1:13" ht="25.5">
      <c r="A522" s="23">
        <v>47</v>
      </c>
      <c r="B522" s="23">
        <v>1975</v>
      </c>
      <c r="C522" s="32" t="s">
        <v>52</v>
      </c>
      <c r="D522" s="25">
        <f>'[1]App.2-BA1_Fix Asset Cont.CGAAP'!G491+'[1]App.2-BA1_Fix Asset Cont.CGAAP'!L491</f>
        <v>0</v>
      </c>
      <c r="E522" s="25">
        <f t="shared" si="200"/>
        <v>0</v>
      </c>
      <c r="F522" s="59">
        <f>'[1]App.2-BA1_Fix Asset Cont.CGAAP'!F658+'[1]App.2-BA1_Fix Asset Cont.CGAAP'!K658</f>
        <v>0</v>
      </c>
      <c r="G522" s="26">
        <f t="shared" si="201"/>
        <v>0</v>
      </c>
      <c r="H522" s="27"/>
      <c r="I522" s="28">
        <f>'[1]App.2-BA1_Fix Asset Cont.CGAAP'!M491-'[1]App.2-BA2_Fix Asset Cont.MIFRS'!D522</f>
        <v>0</v>
      </c>
      <c r="J522" s="25">
        <f>'[1]App.2-BA1_Fix Asset Cont.CGAAP'!J658</f>
        <v>0</v>
      </c>
      <c r="K522" s="25">
        <v>0</v>
      </c>
      <c r="L522" s="26">
        <f t="shared" si="202"/>
        <v>0</v>
      </c>
      <c r="M522" s="29">
        <f t="shared" si="203"/>
        <v>0</v>
      </c>
    </row>
    <row r="523" spans="1:13" ht="15">
      <c r="A523" s="23">
        <v>47</v>
      </c>
      <c r="B523" s="23">
        <v>1980</v>
      </c>
      <c r="C523" s="32" t="s">
        <v>53</v>
      </c>
      <c r="D523" s="25">
        <f>'[1]App.2-BA1_Fix Asset Cont.CGAAP'!G492+'[1]App.2-BA1_Fix Asset Cont.CGAAP'!L492</f>
        <v>152949.89068116632</v>
      </c>
      <c r="E523" s="25">
        <f t="shared" si="200"/>
        <v>50000</v>
      </c>
      <c r="F523" s="59">
        <f>'[1]App.2-BA1_Fix Asset Cont.CGAAP'!F659+'[1]App.2-BA1_Fix Asset Cont.CGAAP'!K659</f>
        <v>0</v>
      </c>
      <c r="G523" s="26">
        <f t="shared" si="201"/>
        <v>202949.89068116632</v>
      </c>
      <c r="H523" s="27"/>
      <c r="I523" s="28">
        <f>'[1]App.2-BA1_Fix Asset Cont.CGAAP'!M492-'[1]App.2-BA2_Fix Asset Cont.MIFRS'!D523</f>
        <v>0</v>
      </c>
      <c r="J523" s="25">
        <f>'[1]App.2-BA1_Fix Asset Cont.CGAAP'!J659</f>
        <v>-15150.805659416827</v>
      </c>
      <c r="K523" s="25">
        <v>0</v>
      </c>
      <c r="L523" s="26">
        <f t="shared" si="202"/>
        <v>-15150.805659416827</v>
      </c>
      <c r="M523" s="29">
        <f t="shared" si="203"/>
        <v>187799.08502174949</v>
      </c>
    </row>
    <row r="524" spans="1:13" ht="15">
      <c r="A524" s="23">
        <v>47</v>
      </c>
      <c r="B524" s="23">
        <v>1985</v>
      </c>
      <c r="C524" s="32" t="s">
        <v>54</v>
      </c>
      <c r="D524" s="25">
        <f>'[1]App.2-BA1_Fix Asset Cont.CGAAP'!G493+'[1]App.2-BA1_Fix Asset Cont.CGAAP'!L493</f>
        <v>0</v>
      </c>
      <c r="E524" s="25">
        <f t="shared" si="200"/>
        <v>0</v>
      </c>
      <c r="F524" s="59">
        <f>'[1]App.2-BA1_Fix Asset Cont.CGAAP'!F660+'[1]App.2-BA1_Fix Asset Cont.CGAAP'!K660</f>
        <v>0</v>
      </c>
      <c r="G524" s="26">
        <f t="shared" si="201"/>
        <v>0</v>
      </c>
      <c r="H524" s="27"/>
      <c r="I524" s="28">
        <f>'[1]App.2-BA1_Fix Asset Cont.CGAAP'!M493-'[1]App.2-BA2_Fix Asset Cont.MIFRS'!D524</f>
        <v>0</v>
      </c>
      <c r="J524" s="25">
        <f>'[1]App.2-BA1_Fix Asset Cont.CGAAP'!J660</f>
        <v>0</v>
      </c>
      <c r="K524" s="25">
        <v>0</v>
      </c>
      <c r="L524" s="26">
        <f t="shared" si="202"/>
        <v>0</v>
      </c>
      <c r="M524" s="29">
        <f t="shared" si="203"/>
        <v>0</v>
      </c>
    </row>
    <row r="525" spans="1:13" ht="15">
      <c r="A525" s="1">
        <v>47</v>
      </c>
      <c r="B525" s="23">
        <v>1990</v>
      </c>
      <c r="C525" s="37" t="s">
        <v>55</v>
      </c>
      <c r="D525" s="25">
        <f>'[1]App.2-BA1_Fix Asset Cont.CGAAP'!G494+'[1]App.2-BA1_Fix Asset Cont.CGAAP'!L494</f>
        <v>0</v>
      </c>
      <c r="E525" s="25">
        <f t="shared" si="200"/>
        <v>0</v>
      </c>
      <c r="F525" s="59">
        <f>'[1]App.2-BA1_Fix Asset Cont.CGAAP'!F661+'[1]App.2-BA1_Fix Asset Cont.CGAAP'!K661</f>
        <v>0</v>
      </c>
      <c r="G525" s="26">
        <f t="shared" si="201"/>
        <v>0</v>
      </c>
      <c r="H525" s="27"/>
      <c r="I525" s="28">
        <f>'[1]App.2-BA1_Fix Asset Cont.CGAAP'!M494-'[1]App.2-BA2_Fix Asset Cont.MIFRS'!D525</f>
        <v>0</v>
      </c>
      <c r="J525" s="25">
        <f>'[1]App.2-BA1_Fix Asset Cont.CGAAP'!J661</f>
        <v>0</v>
      </c>
      <c r="K525" s="25">
        <v>0</v>
      </c>
      <c r="L525" s="26">
        <f t="shared" si="202"/>
        <v>0</v>
      </c>
      <c r="M525" s="29">
        <f t="shared" si="203"/>
        <v>0</v>
      </c>
    </row>
    <row r="526" spans="1:13" ht="15">
      <c r="A526" s="23">
        <v>47</v>
      </c>
      <c r="B526" s="23">
        <v>1995</v>
      </c>
      <c r="C526" s="32" t="s">
        <v>56</v>
      </c>
      <c r="D526" s="25">
        <f>'[1]App.2-BA1_Fix Asset Cont.CGAAP'!G495+'[1]App.2-BA1_Fix Asset Cont.CGAAP'!L495</f>
        <v>-3548456.2218394084</v>
      </c>
      <c r="E526" s="25">
        <f t="shared" si="200"/>
        <v>-150000</v>
      </c>
      <c r="F526" s="59">
        <f>'[1]App.2-BA1_Fix Asset Cont.CGAAP'!F662+'[1]App.2-BA1_Fix Asset Cont.CGAAP'!K662</f>
        <v>0</v>
      </c>
      <c r="G526" s="26">
        <f t="shared" si="201"/>
        <v>-3698456.2218394084</v>
      </c>
      <c r="H526" s="27"/>
      <c r="I526" s="28">
        <f>'[1]App.2-BA1_Fix Asset Cont.CGAAP'!M495-'[1]App.2-BA2_Fix Asset Cont.MIFRS'!D526</f>
        <v>0</v>
      </c>
      <c r="J526" s="25">
        <f>'[1]App.2-BA1_Fix Asset Cont.CGAAP'!J662</f>
        <v>104631.75444530572</v>
      </c>
      <c r="K526" s="25">
        <v>0</v>
      </c>
      <c r="L526" s="26">
        <f t="shared" si="202"/>
        <v>104631.75444530572</v>
      </c>
      <c r="M526" s="29">
        <f t="shared" si="203"/>
        <v>-3593824.4673941028</v>
      </c>
    </row>
    <row r="527" spans="1:13" ht="15">
      <c r="A527" s="38"/>
      <c r="B527" s="38">
        <v>2075</v>
      </c>
      <c r="C527" s="39" t="s">
        <v>175</v>
      </c>
      <c r="D527" s="25">
        <f>'[1]App.2-BA1_Fix Asset Cont.CGAAP'!G496+'[1]App.2-BA1_Fix Asset Cont.CGAAP'!L496</f>
        <v>242861.14952895753</v>
      </c>
      <c r="E527" s="25">
        <f t="shared" si="200"/>
        <v>0</v>
      </c>
      <c r="F527" s="59">
        <f>'[1]App.2-BA1_Fix Asset Cont.CGAAP'!F663+'[1]App.2-BA1_Fix Asset Cont.CGAAP'!K663</f>
        <v>0</v>
      </c>
      <c r="G527" s="26">
        <f t="shared" si="201"/>
        <v>242861.14952895753</v>
      </c>
      <c r="H527" s="27"/>
      <c r="I527" s="28">
        <f>'[1]App.2-BA1_Fix Asset Cont.CGAAP'!M496-'[1]App.2-BA2_Fix Asset Cont.MIFRS'!D527</f>
        <v>0</v>
      </c>
      <c r="J527" s="25">
        <f>'[1]App.2-BA1_Fix Asset Cont.CGAAP'!J663</f>
        <v>-14862.85523552123</v>
      </c>
      <c r="K527" s="25">
        <v>0</v>
      </c>
      <c r="L527" s="26">
        <f t="shared" si="202"/>
        <v>-14862.85523552123</v>
      </c>
      <c r="M527" s="29">
        <f t="shared" si="203"/>
        <v>227998.29429343628</v>
      </c>
    </row>
    <row r="528" spans="1:13" ht="15">
      <c r="A528" s="38"/>
      <c r="B528" s="38">
        <v>2055</v>
      </c>
      <c r="C528" s="39" t="s">
        <v>176</v>
      </c>
      <c r="D528" s="25">
        <f>'[1]App.2-BA1_Fix Asset Cont.CGAAP'!G497+'[1]App.2-BA1_Fix Asset Cont.CGAAP'!L497</f>
        <v>0</v>
      </c>
      <c r="E528" s="25">
        <f t="shared" si="200"/>
        <v>0</v>
      </c>
      <c r="F528" s="59">
        <f>'[1]App.2-BA1_Fix Asset Cont.CGAAP'!F664+'[1]App.2-BA1_Fix Asset Cont.CGAAP'!K664</f>
        <v>0</v>
      </c>
      <c r="G528" s="26">
        <f t="shared" si="201"/>
        <v>0</v>
      </c>
      <c r="H528" s="27"/>
      <c r="I528" s="28">
        <f>'[1]App.2-BA1_Fix Asset Cont.CGAAP'!M497-'[1]App.2-BA2_Fix Asset Cont.MIFRS'!D528</f>
        <v>0</v>
      </c>
      <c r="J528" s="25">
        <f>'[1]App.2-BA1_Fix Asset Cont.CGAAP'!J664</f>
        <v>0</v>
      </c>
      <c r="K528" s="25">
        <v>0</v>
      </c>
      <c r="L528" s="26">
        <f t="shared" si="202"/>
        <v>0</v>
      </c>
      <c r="M528" s="29">
        <f t="shared" si="203"/>
        <v>0</v>
      </c>
    </row>
    <row r="529" spans="1:13" ht="15">
      <c r="A529" s="38"/>
      <c r="B529" s="38">
        <v>1609</v>
      </c>
      <c r="C529" s="39" t="s">
        <v>177</v>
      </c>
      <c r="D529" s="25">
        <f>'[1]App.2-BA1_Fix Asset Cont.CGAAP'!G498+'[1]App.2-BA1_Fix Asset Cont.CGAAP'!L498</f>
        <v>1632414.262962963</v>
      </c>
      <c r="E529" s="25">
        <f t="shared" si="200"/>
        <v>436468</v>
      </c>
      <c r="F529" s="59">
        <f>'[1]App.2-BA1_Fix Asset Cont.CGAAP'!F665+'[1]App.2-BA1_Fix Asset Cont.CGAAP'!K665</f>
        <v>0</v>
      </c>
      <c r="G529" s="26">
        <f t="shared" si="201"/>
        <v>2068882.262962963</v>
      </c>
      <c r="H529" s="27"/>
      <c r="I529" s="28">
        <f>'[1]App.2-BA1_Fix Asset Cont.CGAAP'!M498-'[1]App.2-BA2_Fix Asset Cont.MIFRS'!D529</f>
        <v>0</v>
      </c>
      <c r="J529" s="25">
        <f>'[1]App.2-BA1_Fix Asset Cont.CGAAP'!J665</f>
        <v>-95706.244444444455</v>
      </c>
      <c r="K529" s="25">
        <v>0</v>
      </c>
      <c r="L529" s="26">
        <f t="shared" si="202"/>
        <v>-95706.244444444455</v>
      </c>
      <c r="M529" s="29">
        <f t="shared" si="203"/>
        <v>1973176.0185185184</v>
      </c>
    </row>
    <row r="530" spans="1:13">
      <c r="A530" s="38"/>
      <c r="B530" s="38"/>
      <c r="C530" s="41" t="s">
        <v>58</v>
      </c>
      <c r="D530" s="42">
        <f>SUM(D468:D529)</f>
        <v>39184374.939029217</v>
      </c>
      <c r="E530" s="42">
        <f>SUM(E468:E529)</f>
        <v>17783281.120000001</v>
      </c>
      <c r="F530" s="42">
        <f>SUM(F468:F529)</f>
        <v>-632747.46528496128</v>
      </c>
      <c r="G530" s="42">
        <f>SUM(G468:G529)</f>
        <v>56334908.593744256</v>
      </c>
      <c r="H530" s="42"/>
      <c r="I530" s="42">
        <f>SUM(I468:I529)</f>
        <v>0</v>
      </c>
      <c r="J530" s="42">
        <f>SUM(J468:J529)</f>
        <v>-2694150.2489848058</v>
      </c>
      <c r="K530" s="42">
        <f>SUM(K468:K529)</f>
        <v>0</v>
      </c>
      <c r="L530" s="42">
        <f>SUM(L468:L529)</f>
        <v>-2694150.2489848058</v>
      </c>
      <c r="M530" s="42">
        <f>SUM(M468:M529)</f>
        <v>53640758.344759442</v>
      </c>
    </row>
    <row r="531" spans="1:13" ht="37.5">
      <c r="A531" s="38"/>
      <c r="B531" s="38"/>
      <c r="C531" s="43" t="s">
        <v>59</v>
      </c>
      <c r="D531" s="25">
        <f>'[1]App.2-BA1_Fix Asset Cont.CGAAP'!G500+'[1]App.2-BA1_Fix Asset Cont.CGAAP'!L500</f>
        <v>0</v>
      </c>
      <c r="E531" s="25">
        <f t="shared" si="200"/>
        <v>0</v>
      </c>
      <c r="F531" s="40"/>
      <c r="G531" s="26">
        <f t="shared" ref="G531:G532" si="204">D531+E531+F531</f>
        <v>0</v>
      </c>
      <c r="H531" s="27"/>
      <c r="I531" s="28">
        <f t="shared" ref="I531:I532" si="205">I445-I445</f>
        <v>0</v>
      </c>
      <c r="J531" s="25">
        <f>'[1]App.2-BA1_Fix Asset Cont.CGAAP'!J667</f>
        <v>0</v>
      </c>
      <c r="K531" s="40"/>
      <c r="L531" s="26">
        <f t="shared" ref="L531:L532" si="206">I531+J531+K531</f>
        <v>0</v>
      </c>
      <c r="M531" s="29">
        <f t="shared" ref="M531:M532" si="207">G531+L531</f>
        <v>0</v>
      </c>
    </row>
    <row r="532" spans="1:13" ht="25.5">
      <c r="A532" s="38"/>
      <c r="B532" s="38"/>
      <c r="C532" s="44" t="s">
        <v>60</v>
      </c>
      <c r="D532" s="25">
        <f>'[1]App.2-BA1_Fix Asset Cont.CGAAP'!G501+'[1]App.2-BA1_Fix Asset Cont.CGAAP'!L501</f>
        <v>-242861.30952895791</v>
      </c>
      <c r="E532" s="25">
        <f t="shared" si="200"/>
        <v>0</v>
      </c>
      <c r="F532" s="40"/>
      <c r="G532" s="26">
        <f t="shared" si="204"/>
        <v>-242861.30952895791</v>
      </c>
      <c r="H532" s="27"/>
      <c r="I532" s="28">
        <f t="shared" si="205"/>
        <v>0</v>
      </c>
      <c r="J532" s="25">
        <f>'[1]App.2-BA1_Fix Asset Cont.CGAAP'!J668</f>
        <v>14862.85523552123</v>
      </c>
      <c r="K532" s="40"/>
      <c r="L532" s="26">
        <f t="shared" si="206"/>
        <v>14862.85523552123</v>
      </c>
      <c r="M532" s="29">
        <f t="shared" si="207"/>
        <v>-227998.45429343666</v>
      </c>
    </row>
    <row r="533" spans="1:13">
      <c r="A533" s="38"/>
      <c r="B533" s="38"/>
      <c r="C533" s="41" t="s">
        <v>61</v>
      </c>
      <c r="D533" s="42">
        <f>SUM(D530:D532)</f>
        <v>38941513.629500262</v>
      </c>
      <c r="E533" s="42">
        <f t="shared" ref="E533:G533" si="208">SUM(E530:E532)</f>
        <v>17783281.120000001</v>
      </c>
      <c r="F533" s="42">
        <f t="shared" si="208"/>
        <v>-632747.46528496128</v>
      </c>
      <c r="G533" s="42">
        <f t="shared" si="208"/>
        <v>56092047.284215301</v>
      </c>
      <c r="H533" s="42"/>
      <c r="I533" s="42">
        <f t="shared" ref="I533:M533" si="209">SUM(I530:I532)</f>
        <v>0</v>
      </c>
      <c r="J533" s="42">
        <f t="shared" si="209"/>
        <v>-2679287.3937492846</v>
      </c>
      <c r="K533" s="42">
        <f t="shared" si="209"/>
        <v>0</v>
      </c>
      <c r="L533" s="42">
        <f t="shared" si="209"/>
        <v>-2679287.3937492846</v>
      </c>
      <c r="M533" s="42">
        <f t="shared" si="209"/>
        <v>53412759.890466005</v>
      </c>
    </row>
    <row r="534" spans="1:13" ht="15">
      <c r="A534" s="38"/>
      <c r="B534" s="38"/>
      <c r="C534" s="220" t="s">
        <v>72</v>
      </c>
      <c r="D534" s="221"/>
      <c r="E534" s="221"/>
      <c r="F534" s="221"/>
      <c r="G534" s="221"/>
      <c r="H534" s="221"/>
      <c r="I534" s="222"/>
      <c r="J534" s="40"/>
      <c r="K534" s="56"/>
      <c r="L534" s="57"/>
      <c r="M534" s="58"/>
    </row>
    <row r="535" spans="1:13" ht="15">
      <c r="A535" s="38"/>
      <c r="B535" s="38"/>
      <c r="C535" s="220" t="s">
        <v>73</v>
      </c>
      <c r="D535" s="221"/>
      <c r="E535" s="221"/>
      <c r="F535" s="221"/>
      <c r="G535" s="221"/>
      <c r="H535" s="221"/>
      <c r="I535" s="222"/>
      <c r="J535" s="42">
        <f>J533+J534</f>
        <v>-2679287.3937492846</v>
      </c>
      <c r="K535" s="56"/>
      <c r="L535" s="57"/>
      <c r="M535" s="58"/>
    </row>
    <row r="537" spans="1:13">
      <c r="I537" s="45" t="s">
        <v>62</v>
      </c>
      <c r="J537" s="46"/>
    </row>
    <row r="538" spans="1:13" ht="15">
      <c r="A538" s="38">
        <v>10</v>
      </c>
      <c r="B538" s="38"/>
      <c r="C538" s="39" t="s">
        <v>63</v>
      </c>
      <c r="I538" s="46" t="s">
        <v>63</v>
      </c>
      <c r="J538" s="46"/>
      <c r="K538" s="47"/>
    </row>
    <row r="539" spans="1:13" ht="15">
      <c r="A539" s="38">
        <v>8</v>
      </c>
      <c r="B539" s="38"/>
      <c r="C539" s="39" t="s">
        <v>44</v>
      </c>
      <c r="I539" s="46" t="s">
        <v>44</v>
      </c>
      <c r="J539" s="46"/>
      <c r="K539" s="48"/>
    </row>
    <row r="540" spans="1:13" ht="15">
      <c r="I540" s="49" t="s">
        <v>64</v>
      </c>
      <c r="K540" s="50">
        <f>J535-K538-K539</f>
        <v>-2679287.3937492846</v>
      </c>
    </row>
    <row r="550" spans="1:13" ht="18">
      <c r="A550" s="216" t="s">
        <v>6</v>
      </c>
      <c r="B550" s="216"/>
      <c r="C550" s="216"/>
      <c r="D550" s="216"/>
      <c r="E550" s="216"/>
      <c r="F550" s="216"/>
      <c r="G550" s="216"/>
      <c r="H550" s="216"/>
      <c r="I550" s="216"/>
      <c r="J550" s="216"/>
      <c r="K550" s="216"/>
      <c r="L550" s="216"/>
      <c r="M550" s="216"/>
    </row>
    <row r="551" spans="1:13" ht="18">
      <c r="A551" s="216" t="s">
        <v>71</v>
      </c>
      <c r="B551" s="216"/>
      <c r="C551" s="216"/>
      <c r="D551" s="216"/>
      <c r="E551" s="216"/>
      <c r="F551" s="216"/>
      <c r="G551" s="216"/>
      <c r="H551" s="216"/>
      <c r="I551" s="216"/>
      <c r="J551" s="216"/>
      <c r="K551" s="216"/>
      <c r="L551" s="216"/>
      <c r="M551" s="216"/>
    </row>
    <row r="553" spans="1:13" ht="15">
      <c r="C553" s="9"/>
      <c r="E553" s="10" t="s">
        <v>8</v>
      </c>
      <c r="F553" s="11">
        <v>2015</v>
      </c>
      <c r="G553" s="141" t="s">
        <v>351</v>
      </c>
    </row>
    <row r="554" spans="1:13">
      <c r="G554" s="4" t="s">
        <v>352</v>
      </c>
    </row>
    <row r="555" spans="1:13">
      <c r="D555" s="213" t="s">
        <v>9</v>
      </c>
      <c r="E555" s="214"/>
      <c r="F555" s="214"/>
      <c r="G555" s="215"/>
      <c r="I555" s="13"/>
      <c r="J555" s="14" t="s">
        <v>10</v>
      </c>
      <c r="K555" s="14"/>
      <c r="L555" s="15"/>
      <c r="M555" s="3"/>
    </row>
    <row r="556" spans="1:13" ht="25.5">
      <c r="A556" s="16" t="s">
        <v>11</v>
      </c>
      <c r="B556" s="17" t="s">
        <v>12</v>
      </c>
      <c r="C556" s="18" t="s">
        <v>13</v>
      </c>
      <c r="D556" s="16" t="s">
        <v>14</v>
      </c>
      <c r="E556" s="17" t="s">
        <v>15</v>
      </c>
      <c r="F556" s="17" t="s">
        <v>16</v>
      </c>
      <c r="G556" s="16" t="s">
        <v>17</v>
      </c>
      <c r="H556" s="19"/>
      <c r="I556" s="20" t="s">
        <v>14</v>
      </c>
      <c r="J556" s="21" t="s">
        <v>15</v>
      </c>
      <c r="K556" s="21" t="s">
        <v>16</v>
      </c>
      <c r="L556" s="22" t="s">
        <v>17</v>
      </c>
      <c r="M556" s="16" t="s">
        <v>18</v>
      </c>
    </row>
    <row r="557" spans="1:13" ht="25.5">
      <c r="A557" s="23">
        <v>12</v>
      </c>
      <c r="B557" s="23">
        <v>1611</v>
      </c>
      <c r="C557" s="24" t="s">
        <v>19</v>
      </c>
      <c r="D557" s="25">
        <f>D468+D285</f>
        <v>344871.0418571427</v>
      </c>
      <c r="E557" s="25">
        <f t="shared" ref="E557:F557" si="210">E468+E285</f>
        <v>215000</v>
      </c>
      <c r="F557" s="25">
        <f t="shared" si="210"/>
        <v>0</v>
      </c>
      <c r="G557" s="26">
        <f>D557+E557+F557</f>
        <v>559871.0418571427</v>
      </c>
      <c r="H557" s="27"/>
      <c r="I557" s="25">
        <f t="shared" ref="I557:K572" si="211">I468+I285</f>
        <v>0</v>
      </c>
      <c r="J557" s="25">
        <f t="shared" si="211"/>
        <v>-124901.35557142858</v>
      </c>
      <c r="K557" s="25">
        <f t="shared" si="211"/>
        <v>0</v>
      </c>
      <c r="L557" s="26">
        <f>I557+J557+K557</f>
        <v>-124901.35557142858</v>
      </c>
      <c r="M557" s="29">
        <f>G557+L557</f>
        <v>434969.68628571415</v>
      </c>
    </row>
    <row r="558" spans="1:13" ht="25.5">
      <c r="A558" s="23" t="s">
        <v>20</v>
      </c>
      <c r="B558" s="23">
        <v>1612</v>
      </c>
      <c r="C558" s="24" t="s">
        <v>21</v>
      </c>
      <c r="D558" s="25">
        <f t="shared" ref="D558:F573" si="212">D469+D286</f>
        <v>0</v>
      </c>
      <c r="E558" s="25">
        <f t="shared" si="212"/>
        <v>0</v>
      </c>
      <c r="F558" s="25">
        <f t="shared" si="212"/>
        <v>0</v>
      </c>
      <c r="G558" s="26">
        <f t="shared" ref="G558:G618" si="213">D558+E558+F558</f>
        <v>0</v>
      </c>
      <c r="H558" s="27"/>
      <c r="I558" s="25">
        <f t="shared" si="211"/>
        <v>0</v>
      </c>
      <c r="J558" s="25">
        <f t="shared" si="211"/>
        <v>0</v>
      </c>
      <c r="K558" s="25">
        <f t="shared" si="211"/>
        <v>0</v>
      </c>
      <c r="L558" s="26">
        <f t="shared" ref="L558:L618" si="214">I558+J558+K558</f>
        <v>0</v>
      </c>
      <c r="M558" s="29">
        <f t="shared" ref="M558:M618" si="215">G558+L558</f>
        <v>0</v>
      </c>
    </row>
    <row r="559" spans="1:13" ht="15">
      <c r="A559" s="30" t="s">
        <v>22</v>
      </c>
      <c r="B559" s="30">
        <v>1805</v>
      </c>
      <c r="C559" s="31" t="s">
        <v>23</v>
      </c>
      <c r="D559" s="25">
        <f t="shared" si="212"/>
        <v>338728.38000000012</v>
      </c>
      <c r="E559" s="25">
        <f t="shared" si="212"/>
        <v>913473.27</v>
      </c>
      <c r="F559" s="25">
        <f t="shared" si="212"/>
        <v>0</v>
      </c>
      <c r="G559" s="26">
        <f t="shared" si="213"/>
        <v>1252201.6500000001</v>
      </c>
      <c r="H559" s="27"/>
      <c r="I559" s="25">
        <f t="shared" si="211"/>
        <v>0</v>
      </c>
      <c r="J559" s="25">
        <f t="shared" si="211"/>
        <v>0</v>
      </c>
      <c r="K559" s="25">
        <f t="shared" si="211"/>
        <v>0</v>
      </c>
      <c r="L559" s="26">
        <f t="shared" si="214"/>
        <v>0</v>
      </c>
      <c r="M559" s="29">
        <f t="shared" si="215"/>
        <v>1252201.6500000001</v>
      </c>
    </row>
    <row r="560" spans="1:13" ht="15">
      <c r="A560" s="23">
        <v>47</v>
      </c>
      <c r="B560" s="23">
        <v>1808</v>
      </c>
      <c r="C560" s="32" t="s">
        <v>24</v>
      </c>
      <c r="D560" s="25">
        <f t="shared" si="212"/>
        <v>521257.81128205126</v>
      </c>
      <c r="E560" s="25">
        <f t="shared" si="212"/>
        <v>0</v>
      </c>
      <c r="F560" s="25">
        <f t="shared" si="212"/>
        <v>-70839.79979699041</v>
      </c>
      <c r="G560" s="26">
        <f t="shared" si="213"/>
        <v>450418.01148506085</v>
      </c>
      <c r="H560" s="27"/>
      <c r="I560" s="25">
        <f t="shared" si="211"/>
        <v>0</v>
      </c>
      <c r="J560" s="25">
        <f t="shared" si="211"/>
        <v>-38156.064358974334</v>
      </c>
      <c r="K560" s="25">
        <f t="shared" si="211"/>
        <v>0</v>
      </c>
      <c r="L560" s="26">
        <f t="shared" si="214"/>
        <v>-38156.064358974334</v>
      </c>
      <c r="M560" s="29">
        <f t="shared" si="215"/>
        <v>412261.94712608651</v>
      </c>
    </row>
    <row r="561" spans="1:13" ht="15">
      <c r="A561" s="23"/>
      <c r="B561" s="23">
        <v>1808</v>
      </c>
      <c r="C561" s="32" t="s">
        <v>24</v>
      </c>
      <c r="D561" s="25">
        <f t="shared" si="212"/>
        <v>7119.9300000000076</v>
      </c>
      <c r="E561" s="25">
        <f t="shared" si="212"/>
        <v>0</v>
      </c>
      <c r="F561" s="25">
        <f t="shared" si="212"/>
        <v>0</v>
      </c>
      <c r="G561" s="26">
        <f t="shared" si="213"/>
        <v>7119.9300000000076</v>
      </c>
      <c r="H561" s="27"/>
      <c r="I561" s="25">
        <f t="shared" si="211"/>
        <v>0</v>
      </c>
      <c r="J561" s="25">
        <f t="shared" si="211"/>
        <v>-3655.4999999999991</v>
      </c>
      <c r="K561" s="25">
        <f t="shared" si="211"/>
        <v>0</v>
      </c>
      <c r="L561" s="26">
        <f t="shared" si="214"/>
        <v>-3655.4999999999991</v>
      </c>
      <c r="M561" s="29">
        <f t="shared" si="215"/>
        <v>3464.4300000000085</v>
      </c>
    </row>
    <row r="562" spans="1:13" ht="15">
      <c r="A562" s="23">
        <v>13</v>
      </c>
      <c r="B562" s="23">
        <v>1810</v>
      </c>
      <c r="C562" s="32" t="s">
        <v>25</v>
      </c>
      <c r="D562" s="25">
        <f t="shared" si="212"/>
        <v>0</v>
      </c>
      <c r="E562" s="25">
        <f t="shared" si="212"/>
        <v>0</v>
      </c>
      <c r="F562" s="25">
        <f t="shared" si="212"/>
        <v>0</v>
      </c>
      <c r="G562" s="26">
        <f t="shared" si="213"/>
        <v>0</v>
      </c>
      <c r="H562" s="27"/>
      <c r="I562" s="25">
        <f t="shared" si="211"/>
        <v>0</v>
      </c>
      <c r="J562" s="25">
        <f t="shared" si="211"/>
        <v>0</v>
      </c>
      <c r="K562" s="25">
        <f t="shared" si="211"/>
        <v>0</v>
      </c>
      <c r="L562" s="26">
        <f t="shared" si="214"/>
        <v>0</v>
      </c>
      <c r="M562" s="29">
        <f t="shared" si="215"/>
        <v>0</v>
      </c>
    </row>
    <row r="563" spans="1:13" ht="15">
      <c r="A563" s="23">
        <v>47</v>
      </c>
      <c r="B563" s="23">
        <v>1815</v>
      </c>
      <c r="C563" s="32" t="s">
        <v>26</v>
      </c>
      <c r="D563" s="25">
        <f t="shared" si="212"/>
        <v>0.15999999997438863</v>
      </c>
      <c r="E563" s="25">
        <f t="shared" si="212"/>
        <v>13961839.850000001</v>
      </c>
      <c r="F563" s="25">
        <f t="shared" si="212"/>
        <v>0</v>
      </c>
      <c r="G563" s="26">
        <f t="shared" si="213"/>
        <v>13961840.010000002</v>
      </c>
      <c r="H563" s="27"/>
      <c r="I563" s="25">
        <f t="shared" si="211"/>
        <v>0</v>
      </c>
      <c r="J563" s="25">
        <f t="shared" si="211"/>
        <v>-667058.92705291603</v>
      </c>
      <c r="K563" s="25">
        <f t="shared" si="211"/>
        <v>0</v>
      </c>
      <c r="L563" s="26">
        <f t="shared" si="214"/>
        <v>-667058.92705291603</v>
      </c>
      <c r="M563" s="29">
        <f t="shared" si="215"/>
        <v>13294781.082947087</v>
      </c>
    </row>
    <row r="564" spans="1:13" ht="15">
      <c r="A564" s="23"/>
      <c r="B564" s="23">
        <v>1815</v>
      </c>
      <c r="C564" s="32" t="s">
        <v>26</v>
      </c>
      <c r="D564" s="25">
        <f t="shared" si="212"/>
        <v>-0.33999999985098839</v>
      </c>
      <c r="E564" s="25">
        <f t="shared" si="212"/>
        <v>0</v>
      </c>
      <c r="F564" s="25">
        <f t="shared" si="212"/>
        <v>0</v>
      </c>
      <c r="G564" s="26">
        <f t="shared" si="213"/>
        <v>-0.33999999985098839</v>
      </c>
      <c r="H564" s="27"/>
      <c r="I564" s="25">
        <f t="shared" si="211"/>
        <v>0</v>
      </c>
      <c r="J564" s="25">
        <f t="shared" si="211"/>
        <v>0</v>
      </c>
      <c r="K564" s="25">
        <f t="shared" si="211"/>
        <v>0</v>
      </c>
      <c r="L564" s="26">
        <f t="shared" si="214"/>
        <v>0</v>
      </c>
      <c r="M564" s="29">
        <f t="shared" si="215"/>
        <v>-0.33999999985098839</v>
      </c>
    </row>
    <row r="565" spans="1:13" ht="15">
      <c r="A565" s="23"/>
      <c r="B565" s="23">
        <v>1815</v>
      </c>
      <c r="C565" s="32" t="s">
        <v>26</v>
      </c>
      <c r="D565" s="25">
        <f t="shared" si="212"/>
        <v>0.16000000014901161</v>
      </c>
      <c r="E565" s="25">
        <f t="shared" si="212"/>
        <v>0</v>
      </c>
      <c r="F565" s="25">
        <f t="shared" si="212"/>
        <v>0</v>
      </c>
      <c r="G565" s="26">
        <f t="shared" si="213"/>
        <v>0.16000000014901161</v>
      </c>
      <c r="H565" s="27"/>
      <c r="I565" s="25">
        <f t="shared" si="211"/>
        <v>0</v>
      </c>
      <c r="J565" s="25">
        <f t="shared" si="211"/>
        <v>0</v>
      </c>
      <c r="K565" s="25">
        <f t="shared" si="211"/>
        <v>0</v>
      </c>
      <c r="L565" s="26">
        <f t="shared" si="214"/>
        <v>0</v>
      </c>
      <c r="M565" s="29">
        <f t="shared" si="215"/>
        <v>0.16000000014901161</v>
      </c>
    </row>
    <row r="566" spans="1:13" ht="15">
      <c r="A566" s="23">
        <v>47</v>
      </c>
      <c r="B566" s="23">
        <v>1820</v>
      </c>
      <c r="C566" s="24" t="s">
        <v>27</v>
      </c>
      <c r="D566" s="25">
        <f t="shared" si="212"/>
        <v>226962.25661388878</v>
      </c>
      <c r="E566" s="25">
        <f t="shared" si="212"/>
        <v>0</v>
      </c>
      <c r="F566" s="25">
        <f t="shared" si="212"/>
        <v>-1377.875</v>
      </c>
      <c r="G566" s="26">
        <f t="shared" si="213"/>
        <v>225584.38161388878</v>
      </c>
      <c r="H566" s="27"/>
      <c r="I566" s="25">
        <f t="shared" si="211"/>
        <v>0</v>
      </c>
      <c r="J566" s="25">
        <f t="shared" si="211"/>
        <v>-27834.886493055561</v>
      </c>
      <c r="K566" s="25">
        <f t="shared" si="211"/>
        <v>0</v>
      </c>
      <c r="L566" s="26">
        <f t="shared" si="214"/>
        <v>-27834.886493055561</v>
      </c>
      <c r="M566" s="29">
        <f t="shared" si="215"/>
        <v>197749.49512083322</v>
      </c>
    </row>
    <row r="567" spans="1:13" ht="15">
      <c r="A567" s="23">
        <v>47</v>
      </c>
      <c r="B567" s="23">
        <v>1825</v>
      </c>
      <c r="C567" s="32" t="s">
        <v>28</v>
      </c>
      <c r="D567" s="25">
        <f t="shared" si="212"/>
        <v>0</v>
      </c>
      <c r="E567" s="25">
        <f t="shared" si="212"/>
        <v>0</v>
      </c>
      <c r="F567" s="25">
        <f t="shared" si="212"/>
        <v>0</v>
      </c>
      <c r="G567" s="26">
        <f t="shared" si="213"/>
        <v>0</v>
      </c>
      <c r="H567" s="27"/>
      <c r="I567" s="25">
        <f t="shared" si="211"/>
        <v>0</v>
      </c>
      <c r="J567" s="25">
        <f t="shared" si="211"/>
        <v>0</v>
      </c>
      <c r="K567" s="25">
        <f t="shared" si="211"/>
        <v>0</v>
      </c>
      <c r="L567" s="26">
        <f t="shared" si="214"/>
        <v>0</v>
      </c>
      <c r="M567" s="29">
        <f t="shared" si="215"/>
        <v>0</v>
      </c>
    </row>
    <row r="568" spans="1:13" ht="15">
      <c r="A568" s="23">
        <v>47</v>
      </c>
      <c r="B568" s="23">
        <v>1830</v>
      </c>
      <c r="C568" s="32" t="s">
        <v>29</v>
      </c>
      <c r="D568" s="25">
        <f t="shared" si="212"/>
        <v>3941018.2245830693</v>
      </c>
      <c r="E568" s="25">
        <f t="shared" si="212"/>
        <v>199977.88139750899</v>
      </c>
      <c r="F568" s="25">
        <f t="shared" si="212"/>
        <v>-47419.791444621049</v>
      </c>
      <c r="G568" s="26">
        <f t="shared" si="213"/>
        <v>4093576.3145359573</v>
      </c>
      <c r="H568" s="27"/>
      <c r="I568" s="25">
        <f t="shared" si="211"/>
        <v>0</v>
      </c>
      <c r="J568" s="25">
        <f t="shared" si="211"/>
        <v>-78302.524999526053</v>
      </c>
      <c r="K568" s="25">
        <f t="shared" si="211"/>
        <v>0</v>
      </c>
      <c r="L568" s="26">
        <f t="shared" si="214"/>
        <v>-78302.524999526053</v>
      </c>
      <c r="M568" s="29">
        <f t="shared" si="215"/>
        <v>4015273.7895364314</v>
      </c>
    </row>
    <row r="569" spans="1:13" ht="15">
      <c r="A569" s="23"/>
      <c r="B569" s="23">
        <v>1830</v>
      </c>
      <c r="C569" s="32" t="s">
        <v>29</v>
      </c>
      <c r="D569" s="25">
        <f t="shared" si="212"/>
        <v>673598.79180476803</v>
      </c>
      <c r="E569" s="25">
        <f t="shared" si="212"/>
        <v>48606.831312999922</v>
      </c>
      <c r="F569" s="25">
        <f t="shared" si="212"/>
        <v>-31764.57650779211</v>
      </c>
      <c r="G569" s="26">
        <f t="shared" si="213"/>
        <v>690441.04660997586</v>
      </c>
      <c r="H569" s="27"/>
      <c r="I569" s="25">
        <f t="shared" si="211"/>
        <v>0</v>
      </c>
      <c r="J569" s="25">
        <f t="shared" si="211"/>
        <v>-18145.668386703732</v>
      </c>
      <c r="K569" s="25">
        <f t="shared" si="211"/>
        <v>0</v>
      </c>
      <c r="L569" s="26">
        <f t="shared" si="214"/>
        <v>-18145.668386703732</v>
      </c>
      <c r="M569" s="29">
        <f t="shared" si="215"/>
        <v>672295.37822327216</v>
      </c>
    </row>
    <row r="570" spans="1:13" ht="15">
      <c r="A570" s="23"/>
      <c r="B570" s="23">
        <v>1830</v>
      </c>
      <c r="C570" s="32" t="s">
        <v>29</v>
      </c>
      <c r="D570" s="25">
        <f t="shared" si="212"/>
        <v>5094107.285478537</v>
      </c>
      <c r="E570" s="25">
        <f t="shared" si="212"/>
        <v>379216.74739263905</v>
      </c>
      <c r="F570" s="25">
        <f t="shared" si="212"/>
        <v>-43576.389747816022</v>
      </c>
      <c r="G570" s="26">
        <f t="shared" si="213"/>
        <v>5429747.6431233594</v>
      </c>
      <c r="H570" s="27"/>
      <c r="I570" s="25">
        <f t="shared" si="211"/>
        <v>0</v>
      </c>
      <c r="J570" s="25">
        <f t="shared" si="211"/>
        <v>-165568.61040416127</v>
      </c>
      <c r="K570" s="25">
        <f t="shared" si="211"/>
        <v>0</v>
      </c>
      <c r="L570" s="26">
        <f t="shared" si="214"/>
        <v>-165568.61040416127</v>
      </c>
      <c r="M570" s="29">
        <f t="shared" si="215"/>
        <v>5264179.0327191986</v>
      </c>
    </row>
    <row r="571" spans="1:13" ht="15">
      <c r="A571" s="23"/>
      <c r="B571" s="23">
        <v>1835</v>
      </c>
      <c r="C571" s="32" t="s">
        <v>30</v>
      </c>
      <c r="D571" s="25">
        <f t="shared" si="212"/>
        <v>989282.72562811722</v>
      </c>
      <c r="E571" s="25">
        <f t="shared" si="212"/>
        <v>45883.272337229173</v>
      </c>
      <c r="F571" s="25">
        <f t="shared" si="212"/>
        <v>-6338.9655045150721</v>
      </c>
      <c r="G571" s="26">
        <f t="shared" si="213"/>
        <v>1028827.0324608313</v>
      </c>
      <c r="H571" s="27"/>
      <c r="I571" s="25">
        <f t="shared" si="211"/>
        <v>0</v>
      </c>
      <c r="J571" s="25">
        <f t="shared" si="211"/>
        <v>-27832.787207174661</v>
      </c>
      <c r="K571" s="25">
        <f t="shared" si="211"/>
        <v>0</v>
      </c>
      <c r="L571" s="26">
        <f t="shared" si="214"/>
        <v>-27832.787207174661</v>
      </c>
      <c r="M571" s="29">
        <f t="shared" si="215"/>
        <v>1000994.2452536566</v>
      </c>
    </row>
    <row r="572" spans="1:13" ht="15">
      <c r="A572" s="23"/>
      <c r="B572" s="23">
        <v>1835</v>
      </c>
      <c r="C572" s="32" t="s">
        <v>30</v>
      </c>
      <c r="D572" s="25">
        <f t="shared" si="212"/>
        <v>374621.67158788943</v>
      </c>
      <c r="E572" s="25">
        <f t="shared" si="212"/>
        <v>0</v>
      </c>
      <c r="F572" s="25">
        <f t="shared" si="212"/>
        <v>0</v>
      </c>
      <c r="G572" s="26">
        <f t="shared" si="213"/>
        <v>374621.67158788943</v>
      </c>
      <c r="H572" s="27"/>
      <c r="I572" s="25">
        <f t="shared" si="211"/>
        <v>0</v>
      </c>
      <c r="J572" s="25">
        <f t="shared" si="211"/>
        <v>-9910.602606055254</v>
      </c>
      <c r="K572" s="25">
        <f t="shared" si="211"/>
        <v>0</v>
      </c>
      <c r="L572" s="26">
        <f t="shared" si="214"/>
        <v>-9910.602606055254</v>
      </c>
      <c r="M572" s="29">
        <f t="shared" si="215"/>
        <v>364711.06898183416</v>
      </c>
    </row>
    <row r="573" spans="1:13" ht="15">
      <c r="A573" s="23">
        <v>47</v>
      </c>
      <c r="B573" s="23">
        <v>1835</v>
      </c>
      <c r="C573" s="32" t="s">
        <v>30</v>
      </c>
      <c r="D573" s="25">
        <f t="shared" si="212"/>
        <v>4608121.2204257939</v>
      </c>
      <c r="E573" s="25">
        <f t="shared" si="212"/>
        <v>221121.88290751085</v>
      </c>
      <c r="F573" s="25">
        <f t="shared" si="212"/>
        <v>-71609.03347901185</v>
      </c>
      <c r="G573" s="26">
        <f t="shared" si="213"/>
        <v>4757634.069854293</v>
      </c>
      <c r="H573" s="27"/>
      <c r="I573" s="25">
        <f t="shared" ref="I573:K588" si="216">I484+I301</f>
        <v>0</v>
      </c>
      <c r="J573" s="25">
        <f t="shared" si="216"/>
        <v>-90380.259810651085</v>
      </c>
      <c r="K573" s="25">
        <f t="shared" si="216"/>
        <v>0</v>
      </c>
      <c r="L573" s="26">
        <f t="shared" si="214"/>
        <v>-90380.259810651085</v>
      </c>
      <c r="M573" s="29">
        <f t="shared" si="215"/>
        <v>4667253.8100436423</v>
      </c>
    </row>
    <row r="574" spans="1:13" ht="15">
      <c r="A574" s="23"/>
      <c r="B574" s="23">
        <v>1835</v>
      </c>
      <c r="C574" s="32" t="s">
        <v>30</v>
      </c>
      <c r="D574" s="25">
        <f t="shared" ref="D574:F589" si="217">D485+D302</f>
        <v>172958.62413271572</v>
      </c>
      <c r="E574" s="25">
        <f t="shared" si="217"/>
        <v>0</v>
      </c>
      <c r="F574" s="25">
        <f t="shared" si="217"/>
        <v>0</v>
      </c>
      <c r="G574" s="26">
        <f t="shared" si="213"/>
        <v>172958.62413271572</v>
      </c>
      <c r="H574" s="27"/>
      <c r="I574" s="25">
        <f t="shared" si="216"/>
        <v>0</v>
      </c>
      <c r="J574" s="25">
        <f t="shared" si="216"/>
        <v>-5057.7724974421399</v>
      </c>
      <c r="K574" s="25">
        <f t="shared" si="216"/>
        <v>0</v>
      </c>
      <c r="L574" s="26">
        <f t="shared" si="214"/>
        <v>-5057.7724974421399</v>
      </c>
      <c r="M574" s="29">
        <f t="shared" si="215"/>
        <v>167900.85163527358</v>
      </c>
    </row>
    <row r="575" spans="1:13" ht="15">
      <c r="A575" s="23"/>
      <c r="B575" s="23">
        <v>1835</v>
      </c>
      <c r="C575" s="32" t="s">
        <v>30</v>
      </c>
      <c r="D575" s="25">
        <f t="shared" si="217"/>
        <v>36276.524307692307</v>
      </c>
      <c r="E575" s="25">
        <f t="shared" si="217"/>
        <v>0</v>
      </c>
      <c r="F575" s="25">
        <f t="shared" si="217"/>
        <v>0</v>
      </c>
      <c r="G575" s="26">
        <f t="shared" si="213"/>
        <v>36276.524307692307</v>
      </c>
      <c r="H575" s="27"/>
      <c r="I575" s="25">
        <f t="shared" si="216"/>
        <v>0</v>
      </c>
      <c r="J575" s="25">
        <f t="shared" si="216"/>
        <v>-1511.5218461538461</v>
      </c>
      <c r="K575" s="25">
        <f t="shared" si="216"/>
        <v>0</v>
      </c>
      <c r="L575" s="26">
        <f t="shared" si="214"/>
        <v>-1511.5218461538461</v>
      </c>
      <c r="M575" s="29">
        <f t="shared" si="215"/>
        <v>34765.002461538461</v>
      </c>
    </row>
    <row r="576" spans="1:13" ht="15">
      <c r="A576" s="23">
        <v>47</v>
      </c>
      <c r="B576" s="23">
        <v>1840</v>
      </c>
      <c r="C576" s="32" t="s">
        <v>31</v>
      </c>
      <c r="D576" s="25">
        <f t="shared" si="217"/>
        <v>2243021.6115219663</v>
      </c>
      <c r="E576" s="25">
        <f t="shared" si="217"/>
        <v>159571.76380717789</v>
      </c>
      <c r="F576" s="25">
        <f t="shared" si="217"/>
        <v>0</v>
      </c>
      <c r="G576" s="26">
        <f t="shared" si="213"/>
        <v>2402593.3753291443</v>
      </c>
      <c r="H576" s="27"/>
      <c r="I576" s="25">
        <f t="shared" si="216"/>
        <v>0</v>
      </c>
      <c r="J576" s="25">
        <f t="shared" si="216"/>
        <v>-61429.837558536012</v>
      </c>
      <c r="K576" s="25">
        <f t="shared" si="216"/>
        <v>0</v>
      </c>
      <c r="L576" s="26">
        <f t="shared" si="214"/>
        <v>-61429.837558536012</v>
      </c>
      <c r="M576" s="29">
        <f t="shared" si="215"/>
        <v>2341163.5377706084</v>
      </c>
    </row>
    <row r="577" spans="1:13" ht="15">
      <c r="A577" s="23"/>
      <c r="B577" s="23">
        <v>1840</v>
      </c>
      <c r="C577" s="32" t="s">
        <v>31</v>
      </c>
      <c r="D577" s="25">
        <f t="shared" si="217"/>
        <v>737740.65393393382</v>
      </c>
      <c r="E577" s="25">
        <f t="shared" si="217"/>
        <v>44413.80176195794</v>
      </c>
      <c r="F577" s="25">
        <f t="shared" si="217"/>
        <v>0</v>
      </c>
      <c r="G577" s="26">
        <f t="shared" si="213"/>
        <v>782154.45569589175</v>
      </c>
      <c r="H577" s="27"/>
      <c r="I577" s="25">
        <f t="shared" si="216"/>
        <v>0</v>
      </c>
      <c r="J577" s="25">
        <f t="shared" si="216"/>
        <v>-16750.042038817301</v>
      </c>
      <c r="K577" s="25">
        <f t="shared" si="216"/>
        <v>0</v>
      </c>
      <c r="L577" s="26">
        <f t="shared" si="214"/>
        <v>-16750.042038817301</v>
      </c>
      <c r="M577" s="29">
        <f t="shared" si="215"/>
        <v>765404.41365707444</v>
      </c>
    </row>
    <row r="578" spans="1:13" ht="15">
      <c r="A578" s="23"/>
      <c r="B578" s="23">
        <v>1845</v>
      </c>
      <c r="C578" s="32" t="s">
        <v>32</v>
      </c>
      <c r="D578" s="25">
        <f t="shared" si="217"/>
        <v>167469.00328790862</v>
      </c>
      <c r="E578" s="25">
        <f t="shared" si="217"/>
        <v>0</v>
      </c>
      <c r="F578" s="25">
        <f t="shared" si="217"/>
        <v>-45204.774486519396</v>
      </c>
      <c r="G578" s="26">
        <f t="shared" si="213"/>
        <v>122264.22880138922</v>
      </c>
      <c r="H578" s="27"/>
      <c r="I578" s="25">
        <f t="shared" si="216"/>
        <v>0</v>
      </c>
      <c r="J578" s="25">
        <f t="shared" si="216"/>
        <v>-10347.813356045757</v>
      </c>
      <c r="K578" s="25">
        <f t="shared" si="216"/>
        <v>0</v>
      </c>
      <c r="L578" s="26">
        <f t="shared" si="214"/>
        <v>-10347.813356045757</v>
      </c>
      <c r="M578" s="29">
        <f t="shared" si="215"/>
        <v>111916.41544534347</v>
      </c>
    </row>
    <row r="579" spans="1:13" ht="15">
      <c r="A579" s="23">
        <v>47</v>
      </c>
      <c r="B579" s="23">
        <v>1845</v>
      </c>
      <c r="C579" s="32" t="s">
        <v>32</v>
      </c>
      <c r="D579" s="25">
        <f t="shared" si="217"/>
        <v>4124893.1331185843</v>
      </c>
      <c r="E579" s="25">
        <f t="shared" si="217"/>
        <v>125661.24633625882</v>
      </c>
      <c r="F579" s="25">
        <f t="shared" si="217"/>
        <v>-13697.122125813024</v>
      </c>
      <c r="G579" s="26">
        <f t="shared" si="213"/>
        <v>4236857.25732903</v>
      </c>
      <c r="H579" s="27"/>
      <c r="I579" s="25">
        <f t="shared" si="216"/>
        <v>0</v>
      </c>
      <c r="J579" s="25">
        <f t="shared" si="216"/>
        <v>-143283.89433570948</v>
      </c>
      <c r="K579" s="25">
        <f t="shared" si="216"/>
        <v>0</v>
      </c>
      <c r="L579" s="26">
        <f t="shared" si="214"/>
        <v>-143283.89433570948</v>
      </c>
      <c r="M579" s="29">
        <f t="shared" si="215"/>
        <v>4093573.3629933205</v>
      </c>
    </row>
    <row r="580" spans="1:13" ht="15">
      <c r="A580" s="23"/>
      <c r="B580" s="23">
        <v>1845</v>
      </c>
      <c r="C580" s="32" t="s">
        <v>32</v>
      </c>
      <c r="D580" s="25">
        <f t="shared" si="217"/>
        <v>716871.34379782062</v>
      </c>
      <c r="E580" s="25">
        <f t="shared" si="217"/>
        <v>110000</v>
      </c>
      <c r="F580" s="25">
        <f t="shared" si="217"/>
        <v>-105.82995250000386</v>
      </c>
      <c r="G580" s="26">
        <f t="shared" si="213"/>
        <v>826765.51384532056</v>
      </c>
      <c r="H580" s="27"/>
      <c r="I580" s="25">
        <f t="shared" si="216"/>
        <v>0</v>
      </c>
      <c r="J580" s="25">
        <f t="shared" si="216"/>
        <v>-34145.97371442405</v>
      </c>
      <c r="K580" s="25">
        <f t="shared" si="216"/>
        <v>0</v>
      </c>
      <c r="L580" s="26">
        <f t="shared" si="214"/>
        <v>-34145.97371442405</v>
      </c>
      <c r="M580" s="29">
        <f t="shared" si="215"/>
        <v>792619.54013089649</v>
      </c>
    </row>
    <row r="581" spans="1:13" ht="15">
      <c r="A581" s="23">
        <v>47</v>
      </c>
      <c r="B581" s="23">
        <v>1850</v>
      </c>
      <c r="C581" s="32" t="s">
        <v>74</v>
      </c>
      <c r="D581" s="25">
        <f t="shared" si="217"/>
        <v>2281790.2751260456</v>
      </c>
      <c r="E581" s="25">
        <f t="shared" si="217"/>
        <v>140096.83050292823</v>
      </c>
      <c r="F581" s="25">
        <f t="shared" si="217"/>
        <v>-35105.690093700308</v>
      </c>
      <c r="G581" s="26">
        <f t="shared" si="213"/>
        <v>2386781.4155352735</v>
      </c>
      <c r="H581" s="27"/>
      <c r="I581" s="25">
        <f t="shared" si="216"/>
        <v>0</v>
      </c>
      <c r="J581" s="25">
        <f t="shared" si="216"/>
        <v>-78685.748179671471</v>
      </c>
      <c r="K581" s="25">
        <f t="shared" si="216"/>
        <v>0</v>
      </c>
      <c r="L581" s="26">
        <f t="shared" si="214"/>
        <v>-78685.748179671471</v>
      </c>
      <c r="M581" s="29">
        <f t="shared" si="215"/>
        <v>2308095.6673556021</v>
      </c>
    </row>
    <row r="582" spans="1:13" ht="15">
      <c r="A582" s="23"/>
      <c r="B582" s="23">
        <v>1850</v>
      </c>
      <c r="C582" s="32" t="s">
        <v>33</v>
      </c>
      <c r="D582" s="25">
        <f t="shared" si="217"/>
        <v>2645253.752079444</v>
      </c>
      <c r="E582" s="25">
        <f t="shared" si="217"/>
        <v>116449.29201874121</v>
      </c>
      <c r="F582" s="25">
        <f t="shared" si="217"/>
        <v>-62665.476446337765</v>
      </c>
      <c r="G582" s="26">
        <f t="shared" si="213"/>
        <v>2699037.5676518474</v>
      </c>
      <c r="H582" s="27"/>
      <c r="I582" s="25">
        <f t="shared" si="216"/>
        <v>0</v>
      </c>
      <c r="J582" s="25">
        <f t="shared" si="216"/>
        <v>-94689.869291683048</v>
      </c>
      <c r="K582" s="25">
        <f t="shared" si="216"/>
        <v>0</v>
      </c>
      <c r="L582" s="26">
        <f t="shared" si="214"/>
        <v>-94689.869291683048</v>
      </c>
      <c r="M582" s="29">
        <f t="shared" si="215"/>
        <v>2604347.6983601642</v>
      </c>
    </row>
    <row r="583" spans="1:13" ht="15">
      <c r="A583" s="23"/>
      <c r="B583" s="23">
        <v>1850</v>
      </c>
      <c r="C583" s="32" t="s">
        <v>33</v>
      </c>
      <c r="D583" s="25">
        <f t="shared" si="217"/>
        <v>0</v>
      </c>
      <c r="E583" s="25">
        <f t="shared" si="217"/>
        <v>0</v>
      </c>
      <c r="F583" s="25">
        <f t="shared" si="217"/>
        <v>0</v>
      </c>
      <c r="G583" s="26">
        <f t="shared" si="213"/>
        <v>0</v>
      </c>
      <c r="H583" s="27"/>
      <c r="I583" s="25">
        <f t="shared" si="216"/>
        <v>0</v>
      </c>
      <c r="J583" s="25">
        <f t="shared" si="216"/>
        <v>0</v>
      </c>
      <c r="K583" s="25">
        <f t="shared" si="216"/>
        <v>0</v>
      </c>
      <c r="L583" s="26">
        <f t="shared" si="214"/>
        <v>0</v>
      </c>
      <c r="M583" s="29">
        <f t="shared" si="215"/>
        <v>0</v>
      </c>
    </row>
    <row r="584" spans="1:13" ht="15">
      <c r="A584" s="23">
        <v>47</v>
      </c>
      <c r="B584" s="23">
        <v>1855</v>
      </c>
      <c r="C584" s="32" t="s">
        <v>75</v>
      </c>
      <c r="D584" s="25">
        <f t="shared" si="217"/>
        <v>940454.31561500835</v>
      </c>
      <c r="E584" s="25">
        <f t="shared" si="217"/>
        <v>110166.45022504788</v>
      </c>
      <c r="F584" s="25">
        <f t="shared" si="217"/>
        <v>0</v>
      </c>
      <c r="G584" s="26">
        <f t="shared" si="213"/>
        <v>1050620.7658400564</v>
      </c>
      <c r="H584" s="27"/>
      <c r="I584" s="25">
        <f t="shared" si="216"/>
        <v>0</v>
      </c>
      <c r="J584" s="25">
        <f t="shared" si="216"/>
        <v>-39307.813394285782</v>
      </c>
      <c r="K584" s="25">
        <f t="shared" si="216"/>
        <v>0</v>
      </c>
      <c r="L584" s="26">
        <f t="shared" si="214"/>
        <v>-39307.813394285782</v>
      </c>
      <c r="M584" s="29">
        <f t="shared" si="215"/>
        <v>1011312.9524457706</v>
      </c>
    </row>
    <row r="585" spans="1:13" ht="15">
      <c r="A585" s="23"/>
      <c r="B585" s="23">
        <v>1855</v>
      </c>
      <c r="C585" s="32" t="s">
        <v>75</v>
      </c>
      <c r="D585" s="25">
        <f t="shared" si="217"/>
        <v>250196.32134310389</v>
      </c>
      <c r="E585" s="25">
        <f t="shared" si="217"/>
        <v>45334</v>
      </c>
      <c r="F585" s="25">
        <f t="shared" si="217"/>
        <v>0</v>
      </c>
      <c r="G585" s="26">
        <f t="shared" si="213"/>
        <v>295530.32134310389</v>
      </c>
      <c r="H585" s="27"/>
      <c r="I585" s="25">
        <f t="shared" si="216"/>
        <v>0</v>
      </c>
      <c r="J585" s="25">
        <f t="shared" si="216"/>
        <v>-5420.1650689147336</v>
      </c>
      <c r="K585" s="25">
        <f t="shared" si="216"/>
        <v>0</v>
      </c>
      <c r="L585" s="26">
        <f t="shared" si="214"/>
        <v>-5420.1650689147336</v>
      </c>
      <c r="M585" s="29">
        <f t="shared" si="215"/>
        <v>290110.15627418918</v>
      </c>
    </row>
    <row r="586" spans="1:13" ht="15">
      <c r="A586" s="23">
        <v>47</v>
      </c>
      <c r="B586" s="23">
        <v>1860</v>
      </c>
      <c r="C586" s="32" t="s">
        <v>35</v>
      </c>
      <c r="D586" s="25">
        <f t="shared" si="217"/>
        <v>633676.26064430317</v>
      </c>
      <c r="E586" s="25">
        <f t="shared" si="217"/>
        <v>113750</v>
      </c>
      <c r="F586" s="25">
        <f t="shared" si="217"/>
        <v>-201642.14069934422</v>
      </c>
      <c r="G586" s="26">
        <f t="shared" si="213"/>
        <v>545784.11994495895</v>
      </c>
      <c r="H586" s="27"/>
      <c r="I586" s="25">
        <f t="shared" si="216"/>
        <v>0</v>
      </c>
      <c r="J586" s="25">
        <f t="shared" si="216"/>
        <v>-71761.742271144554</v>
      </c>
      <c r="K586" s="25">
        <f t="shared" si="216"/>
        <v>0</v>
      </c>
      <c r="L586" s="26">
        <f t="shared" si="214"/>
        <v>-71761.742271144554</v>
      </c>
      <c r="M586" s="29">
        <f t="shared" si="215"/>
        <v>474022.37767381442</v>
      </c>
    </row>
    <row r="587" spans="1:13" ht="15">
      <c r="A587" s="23"/>
      <c r="B587" s="23">
        <v>1860</v>
      </c>
      <c r="C587" s="32" t="s">
        <v>35</v>
      </c>
      <c r="D587" s="25">
        <f t="shared" si="217"/>
        <v>219034.09518098991</v>
      </c>
      <c r="E587" s="25">
        <f t="shared" si="217"/>
        <v>8750</v>
      </c>
      <c r="F587" s="25">
        <f t="shared" si="217"/>
        <v>0</v>
      </c>
      <c r="G587" s="26">
        <f t="shared" si="213"/>
        <v>227784.09518098991</v>
      </c>
      <c r="H587" s="27"/>
      <c r="I587" s="25">
        <f t="shared" si="216"/>
        <v>0</v>
      </c>
      <c r="J587" s="25">
        <f t="shared" si="216"/>
        <v>-6917.3311219251282</v>
      </c>
      <c r="K587" s="25">
        <f t="shared" si="216"/>
        <v>0</v>
      </c>
      <c r="L587" s="26">
        <f t="shared" si="214"/>
        <v>-6917.3311219251282</v>
      </c>
      <c r="M587" s="29">
        <f t="shared" si="215"/>
        <v>220866.76405906479</v>
      </c>
    </row>
    <row r="588" spans="1:13" ht="15">
      <c r="A588" s="23"/>
      <c r="B588" s="23">
        <v>1860</v>
      </c>
      <c r="C588" s="32" t="s">
        <v>35</v>
      </c>
      <c r="D588" s="25">
        <f t="shared" si="217"/>
        <v>214493.94064286005</v>
      </c>
      <c r="E588" s="25">
        <f t="shared" si="217"/>
        <v>0</v>
      </c>
      <c r="F588" s="25">
        <f t="shared" si="217"/>
        <v>0</v>
      </c>
      <c r="G588" s="26">
        <f t="shared" si="213"/>
        <v>214493.94064286005</v>
      </c>
      <c r="H588" s="27"/>
      <c r="I588" s="25">
        <f t="shared" si="216"/>
        <v>0</v>
      </c>
      <c r="J588" s="25">
        <f t="shared" si="216"/>
        <v>-23488.03694156995</v>
      </c>
      <c r="K588" s="25">
        <f t="shared" si="216"/>
        <v>0</v>
      </c>
      <c r="L588" s="26">
        <f t="shared" si="214"/>
        <v>-23488.03694156995</v>
      </c>
      <c r="M588" s="29">
        <f t="shared" si="215"/>
        <v>191005.90370129011</v>
      </c>
    </row>
    <row r="589" spans="1:13" ht="15">
      <c r="A589" s="23"/>
      <c r="B589" s="23">
        <v>1860</v>
      </c>
      <c r="C589" s="32" t="s">
        <v>35</v>
      </c>
      <c r="D589" s="25">
        <f t="shared" si="217"/>
        <v>128746.79353432904</v>
      </c>
      <c r="E589" s="25">
        <f t="shared" si="217"/>
        <v>0</v>
      </c>
      <c r="F589" s="25">
        <f t="shared" si="217"/>
        <v>0</v>
      </c>
      <c r="G589" s="26">
        <f t="shared" si="213"/>
        <v>128746.79353432904</v>
      </c>
      <c r="H589" s="27"/>
      <c r="I589" s="25">
        <f t="shared" ref="I589:K604" si="218">I500+I317</f>
        <v>0</v>
      </c>
      <c r="J589" s="25">
        <f t="shared" si="218"/>
        <v>-12540.383392835502</v>
      </c>
      <c r="K589" s="25">
        <f t="shared" si="218"/>
        <v>0</v>
      </c>
      <c r="L589" s="26">
        <f t="shared" si="214"/>
        <v>-12540.383392835502</v>
      </c>
      <c r="M589" s="29">
        <f t="shared" si="215"/>
        <v>116206.41014149354</v>
      </c>
    </row>
    <row r="590" spans="1:13" ht="15">
      <c r="A590" s="30">
        <v>47</v>
      </c>
      <c r="B590" s="23">
        <v>1860</v>
      </c>
      <c r="C590" s="32" t="s">
        <v>35</v>
      </c>
      <c r="D590" s="25">
        <f t="shared" ref="D590:F605" si="219">D501+D318</f>
        <v>2328886.9631960839</v>
      </c>
      <c r="E590" s="25">
        <f t="shared" si="219"/>
        <v>52500</v>
      </c>
      <c r="F590" s="25">
        <f t="shared" si="219"/>
        <v>0</v>
      </c>
      <c r="G590" s="26">
        <f t="shared" si="213"/>
        <v>2381386.9631960839</v>
      </c>
      <c r="H590" s="27"/>
      <c r="I590" s="25">
        <f t="shared" si="218"/>
        <v>0</v>
      </c>
      <c r="J590" s="25">
        <f t="shared" si="218"/>
        <v>-414604.39205240807</v>
      </c>
      <c r="K590" s="25">
        <f t="shared" si="218"/>
        <v>0</v>
      </c>
      <c r="L590" s="26">
        <f t="shared" si="214"/>
        <v>-414604.39205240807</v>
      </c>
      <c r="M590" s="29">
        <f t="shared" si="215"/>
        <v>1966782.5711436758</v>
      </c>
    </row>
    <row r="591" spans="1:13" ht="15">
      <c r="A591" s="30"/>
      <c r="B591" s="30">
        <v>1890</v>
      </c>
      <c r="C591" s="31" t="s">
        <v>36</v>
      </c>
      <c r="D591" s="25">
        <f t="shared" si="219"/>
        <v>468946.32000000007</v>
      </c>
      <c r="E591" s="25">
        <f t="shared" si="219"/>
        <v>0</v>
      </c>
      <c r="F591" s="25">
        <f t="shared" si="219"/>
        <v>0</v>
      </c>
      <c r="G591" s="26">
        <f t="shared" si="213"/>
        <v>468946.32000000007</v>
      </c>
      <c r="H591" s="27"/>
      <c r="I591" s="25">
        <f t="shared" si="218"/>
        <v>0</v>
      </c>
      <c r="J591" s="25">
        <f t="shared" si="218"/>
        <v>0</v>
      </c>
      <c r="K591" s="25">
        <f t="shared" si="218"/>
        <v>0</v>
      </c>
      <c r="L591" s="26">
        <f t="shared" si="214"/>
        <v>0</v>
      </c>
      <c r="M591" s="29">
        <f t="shared" si="215"/>
        <v>468946.32000000007</v>
      </c>
    </row>
    <row r="592" spans="1:13" ht="15">
      <c r="A592" s="30" t="s">
        <v>22</v>
      </c>
      <c r="B592" s="30">
        <v>1905</v>
      </c>
      <c r="C592" s="31" t="s">
        <v>23</v>
      </c>
      <c r="D592" s="25">
        <f t="shared" si="219"/>
        <v>0</v>
      </c>
      <c r="E592" s="25">
        <f t="shared" si="219"/>
        <v>0</v>
      </c>
      <c r="F592" s="25">
        <f t="shared" si="219"/>
        <v>0</v>
      </c>
      <c r="G592" s="26">
        <f t="shared" si="213"/>
        <v>0</v>
      </c>
      <c r="H592" s="27"/>
      <c r="I592" s="25">
        <f t="shared" si="218"/>
        <v>0</v>
      </c>
      <c r="J592" s="25">
        <f t="shared" si="218"/>
        <v>0</v>
      </c>
      <c r="K592" s="25">
        <f t="shared" si="218"/>
        <v>0</v>
      </c>
      <c r="L592" s="26">
        <f t="shared" si="214"/>
        <v>0</v>
      </c>
      <c r="M592" s="29">
        <f t="shared" si="215"/>
        <v>0</v>
      </c>
    </row>
    <row r="593" spans="1:13" ht="15">
      <c r="B593" s="23">
        <v>1908</v>
      </c>
      <c r="C593" s="32" t="s">
        <v>37</v>
      </c>
      <c r="D593" s="25">
        <f t="shared" si="219"/>
        <v>78348.484111111116</v>
      </c>
      <c r="E593" s="25">
        <f t="shared" si="219"/>
        <v>0</v>
      </c>
      <c r="F593" s="25">
        <f t="shared" si="219"/>
        <v>-1400</v>
      </c>
      <c r="G593" s="26">
        <f t="shared" si="213"/>
        <v>76948.484111111116</v>
      </c>
      <c r="H593" s="27"/>
      <c r="I593" s="25">
        <f t="shared" si="218"/>
        <v>0</v>
      </c>
      <c r="J593" s="25">
        <f t="shared" si="218"/>
        <v>-17219.725444444444</v>
      </c>
      <c r="K593" s="25">
        <f t="shared" si="218"/>
        <v>0</v>
      </c>
      <c r="L593" s="26">
        <f t="shared" si="214"/>
        <v>-17219.725444444444</v>
      </c>
      <c r="M593" s="29">
        <f t="shared" si="215"/>
        <v>59728.758666666676</v>
      </c>
    </row>
    <row r="594" spans="1:13" ht="15">
      <c r="A594" s="23">
        <v>47</v>
      </c>
      <c r="B594" s="23">
        <v>1908</v>
      </c>
      <c r="C594" s="32" t="s">
        <v>37</v>
      </c>
      <c r="D594" s="25">
        <f t="shared" si="219"/>
        <v>379430.45923809509</v>
      </c>
      <c r="E594" s="25">
        <f t="shared" si="219"/>
        <v>90000</v>
      </c>
      <c r="F594" s="25">
        <f t="shared" si="219"/>
        <v>0</v>
      </c>
      <c r="G594" s="26">
        <f t="shared" si="213"/>
        <v>469430.45923809509</v>
      </c>
      <c r="H594" s="27"/>
      <c r="I594" s="25">
        <f t="shared" si="218"/>
        <v>0</v>
      </c>
      <c r="J594" s="25">
        <f t="shared" si="218"/>
        <v>-20977.06604761905</v>
      </c>
      <c r="K594" s="25">
        <f t="shared" si="218"/>
        <v>0</v>
      </c>
      <c r="L594" s="26">
        <f t="shared" si="214"/>
        <v>-20977.06604761905</v>
      </c>
      <c r="M594" s="29">
        <f t="shared" si="215"/>
        <v>448453.39319047605</v>
      </c>
    </row>
    <row r="595" spans="1:13" ht="15">
      <c r="A595" s="23">
        <v>13</v>
      </c>
      <c r="B595" s="23">
        <v>1910</v>
      </c>
      <c r="C595" s="32" t="s">
        <v>25</v>
      </c>
      <c r="D595" s="25">
        <f t="shared" si="219"/>
        <v>0</v>
      </c>
      <c r="E595" s="25">
        <f t="shared" si="219"/>
        <v>0</v>
      </c>
      <c r="F595" s="25">
        <f t="shared" si="219"/>
        <v>0</v>
      </c>
      <c r="G595" s="26">
        <f t="shared" si="213"/>
        <v>0</v>
      </c>
      <c r="H595" s="27"/>
      <c r="I595" s="25">
        <f t="shared" si="218"/>
        <v>0</v>
      </c>
      <c r="J595" s="25">
        <f t="shared" si="218"/>
        <v>0</v>
      </c>
      <c r="K595" s="25">
        <f t="shared" si="218"/>
        <v>0</v>
      </c>
      <c r="L595" s="26">
        <f t="shared" si="214"/>
        <v>0</v>
      </c>
      <c r="M595" s="29">
        <f t="shared" si="215"/>
        <v>0</v>
      </c>
    </row>
    <row r="596" spans="1:13" ht="15">
      <c r="A596" s="23">
        <v>8</v>
      </c>
      <c r="B596" s="23">
        <v>1915</v>
      </c>
      <c r="C596" s="32" t="s">
        <v>38</v>
      </c>
      <c r="D596" s="25">
        <f t="shared" si="219"/>
        <v>28354.77999999997</v>
      </c>
      <c r="E596" s="25">
        <f t="shared" si="219"/>
        <v>0</v>
      </c>
      <c r="F596" s="25">
        <f t="shared" si="219"/>
        <v>0</v>
      </c>
      <c r="G596" s="26">
        <f t="shared" si="213"/>
        <v>28354.77999999997</v>
      </c>
      <c r="H596" s="27"/>
      <c r="I596" s="25">
        <f t="shared" si="218"/>
        <v>0</v>
      </c>
      <c r="J596" s="25">
        <f t="shared" si="218"/>
        <v>-5513.4899999999989</v>
      </c>
      <c r="K596" s="25">
        <f t="shared" si="218"/>
        <v>0</v>
      </c>
      <c r="L596" s="26">
        <f t="shared" si="214"/>
        <v>-5513.4899999999989</v>
      </c>
      <c r="M596" s="29">
        <f t="shared" si="215"/>
        <v>22841.289999999972</v>
      </c>
    </row>
    <row r="597" spans="1:13" ht="15">
      <c r="A597" s="23">
        <v>8</v>
      </c>
      <c r="B597" s="23">
        <v>1915</v>
      </c>
      <c r="C597" s="32" t="s">
        <v>39</v>
      </c>
      <c r="D597" s="25">
        <f t="shared" si="219"/>
        <v>0</v>
      </c>
      <c r="E597" s="25">
        <f t="shared" si="219"/>
        <v>0</v>
      </c>
      <c r="F597" s="25">
        <f t="shared" si="219"/>
        <v>0</v>
      </c>
      <c r="G597" s="26">
        <f t="shared" si="213"/>
        <v>0</v>
      </c>
      <c r="H597" s="27"/>
      <c r="I597" s="25">
        <f t="shared" si="218"/>
        <v>0</v>
      </c>
      <c r="J597" s="25">
        <f t="shared" si="218"/>
        <v>0</v>
      </c>
      <c r="K597" s="25">
        <f t="shared" si="218"/>
        <v>0</v>
      </c>
      <c r="L597" s="26">
        <f t="shared" si="214"/>
        <v>0</v>
      </c>
      <c r="M597" s="29">
        <f t="shared" si="215"/>
        <v>0</v>
      </c>
    </row>
    <row r="598" spans="1:13" ht="15">
      <c r="A598" s="23">
        <v>10</v>
      </c>
      <c r="B598" s="23">
        <v>1920</v>
      </c>
      <c r="C598" s="32" t="s">
        <v>40</v>
      </c>
      <c r="D598" s="25">
        <f t="shared" si="219"/>
        <v>0</v>
      </c>
      <c r="E598" s="25">
        <f t="shared" si="219"/>
        <v>0</v>
      </c>
      <c r="F598" s="25">
        <f t="shared" si="219"/>
        <v>0</v>
      </c>
      <c r="G598" s="26">
        <f t="shared" si="213"/>
        <v>0</v>
      </c>
      <c r="H598" s="27"/>
      <c r="I598" s="25">
        <f t="shared" si="218"/>
        <v>0</v>
      </c>
      <c r="J598" s="25">
        <f t="shared" si="218"/>
        <v>0</v>
      </c>
      <c r="K598" s="25">
        <f t="shared" si="218"/>
        <v>0</v>
      </c>
      <c r="L598" s="26">
        <f t="shared" si="214"/>
        <v>0</v>
      </c>
      <c r="M598" s="29">
        <f t="shared" si="215"/>
        <v>0</v>
      </c>
    </row>
    <row r="599" spans="1:13" ht="25.5">
      <c r="A599" s="23">
        <v>45</v>
      </c>
      <c r="B599" s="33">
        <v>1920</v>
      </c>
      <c r="C599" s="24" t="s">
        <v>41</v>
      </c>
      <c r="D599" s="25">
        <f t="shared" si="219"/>
        <v>0</v>
      </c>
      <c r="E599" s="25">
        <f t="shared" si="219"/>
        <v>0</v>
      </c>
      <c r="F599" s="25">
        <f t="shared" si="219"/>
        <v>0</v>
      </c>
      <c r="G599" s="26">
        <f t="shared" si="213"/>
        <v>0</v>
      </c>
      <c r="H599" s="27"/>
      <c r="I599" s="25">
        <f t="shared" si="218"/>
        <v>0</v>
      </c>
      <c r="J599" s="25">
        <f t="shared" si="218"/>
        <v>0</v>
      </c>
      <c r="K599" s="25">
        <f t="shared" si="218"/>
        <v>0</v>
      </c>
      <c r="L599" s="26">
        <f t="shared" si="214"/>
        <v>0</v>
      </c>
      <c r="M599" s="29">
        <f t="shared" si="215"/>
        <v>0</v>
      </c>
    </row>
    <row r="600" spans="1:13" ht="25.5">
      <c r="A600" s="23">
        <v>45.1</v>
      </c>
      <c r="B600" s="33">
        <v>1920</v>
      </c>
      <c r="C600" s="24" t="s">
        <v>42</v>
      </c>
      <c r="D600" s="25">
        <f t="shared" si="219"/>
        <v>231677.86714285717</v>
      </c>
      <c r="E600" s="25">
        <f t="shared" si="219"/>
        <v>30000</v>
      </c>
      <c r="F600" s="25">
        <f t="shared" si="219"/>
        <v>0</v>
      </c>
      <c r="G600" s="26">
        <f t="shared" si="213"/>
        <v>261677.86714285717</v>
      </c>
      <c r="H600" s="27"/>
      <c r="I600" s="25">
        <f t="shared" si="218"/>
        <v>0</v>
      </c>
      <c r="J600" s="25">
        <f t="shared" si="218"/>
        <v>-81130.748428571416</v>
      </c>
      <c r="K600" s="25">
        <f t="shared" si="218"/>
        <v>0</v>
      </c>
      <c r="L600" s="26">
        <f t="shared" si="214"/>
        <v>-81130.748428571416</v>
      </c>
      <c r="M600" s="29">
        <f t="shared" si="215"/>
        <v>180547.11871428575</v>
      </c>
    </row>
    <row r="601" spans="1:13" ht="15">
      <c r="A601" s="23">
        <v>10</v>
      </c>
      <c r="B601" s="23">
        <v>1930</v>
      </c>
      <c r="C601" s="32" t="s">
        <v>43</v>
      </c>
      <c r="D601" s="25">
        <f t="shared" si="219"/>
        <v>751926.70773245627</v>
      </c>
      <c r="E601" s="25">
        <f t="shared" si="219"/>
        <v>105000</v>
      </c>
      <c r="F601" s="25">
        <f t="shared" si="219"/>
        <v>0</v>
      </c>
      <c r="G601" s="26">
        <f t="shared" si="213"/>
        <v>856926.70773245627</v>
      </c>
      <c r="H601" s="27"/>
      <c r="I601" s="25">
        <f t="shared" si="218"/>
        <v>0</v>
      </c>
      <c r="J601" s="25">
        <f t="shared" si="218"/>
        <v>-110183.34263377193</v>
      </c>
      <c r="K601" s="25">
        <f t="shared" si="218"/>
        <v>0</v>
      </c>
      <c r="L601" s="26">
        <f t="shared" si="214"/>
        <v>-110183.34263377193</v>
      </c>
      <c r="M601" s="29">
        <f t="shared" si="215"/>
        <v>746743.36509868433</v>
      </c>
    </row>
    <row r="602" spans="1:13" ht="15">
      <c r="A602" s="23"/>
      <c r="B602" s="23">
        <v>1930</v>
      </c>
      <c r="C602" s="32" t="s">
        <v>43</v>
      </c>
      <c r="D602" s="25">
        <f t="shared" si="219"/>
        <v>95550.04319298247</v>
      </c>
      <c r="E602" s="25">
        <f t="shared" si="219"/>
        <v>30000</v>
      </c>
      <c r="F602" s="25">
        <f t="shared" si="219"/>
        <v>0</v>
      </c>
      <c r="G602" s="26">
        <f t="shared" si="213"/>
        <v>125550.04319298247</v>
      </c>
      <c r="H602" s="27"/>
      <c r="I602" s="25">
        <f t="shared" si="218"/>
        <v>0</v>
      </c>
      <c r="J602" s="25">
        <f t="shared" si="218"/>
        <v>-14029.555403508772</v>
      </c>
      <c r="K602" s="25">
        <f t="shared" si="218"/>
        <v>0</v>
      </c>
      <c r="L602" s="26">
        <f t="shared" si="214"/>
        <v>-14029.555403508772</v>
      </c>
      <c r="M602" s="29">
        <f t="shared" si="215"/>
        <v>111520.4877894737</v>
      </c>
    </row>
    <row r="603" spans="1:13" ht="15">
      <c r="A603" s="23">
        <v>8</v>
      </c>
      <c r="B603" s="23">
        <v>1935</v>
      </c>
      <c r="C603" s="32" t="s">
        <v>44</v>
      </c>
      <c r="D603" s="25">
        <f t="shared" si="219"/>
        <v>0</v>
      </c>
      <c r="E603" s="25">
        <f t="shared" si="219"/>
        <v>0</v>
      </c>
      <c r="F603" s="25">
        <f t="shared" si="219"/>
        <v>0</v>
      </c>
      <c r="G603" s="26">
        <f t="shared" si="213"/>
        <v>0</v>
      </c>
      <c r="H603" s="27"/>
      <c r="I603" s="25">
        <f t="shared" si="218"/>
        <v>0</v>
      </c>
      <c r="J603" s="25">
        <f t="shared" si="218"/>
        <v>0</v>
      </c>
      <c r="K603" s="25">
        <f t="shared" si="218"/>
        <v>0</v>
      </c>
      <c r="L603" s="26">
        <f t="shared" si="214"/>
        <v>0</v>
      </c>
      <c r="M603" s="29">
        <f t="shared" si="215"/>
        <v>0</v>
      </c>
    </row>
    <row r="604" spans="1:13" ht="15">
      <c r="A604" s="23">
        <v>8</v>
      </c>
      <c r="B604" s="23">
        <v>1940</v>
      </c>
      <c r="C604" s="32" t="s">
        <v>45</v>
      </c>
      <c r="D604" s="25">
        <f t="shared" si="219"/>
        <v>132546.08702941181</v>
      </c>
      <c r="E604" s="25">
        <f t="shared" si="219"/>
        <v>30000</v>
      </c>
      <c r="F604" s="25">
        <f t="shared" si="219"/>
        <v>0</v>
      </c>
      <c r="G604" s="26">
        <f t="shared" si="213"/>
        <v>162546.08702941181</v>
      </c>
      <c r="H604" s="27"/>
      <c r="I604" s="25">
        <f t="shared" si="218"/>
        <v>0</v>
      </c>
      <c r="J604" s="25">
        <f t="shared" si="218"/>
        <v>-28838.714235294119</v>
      </c>
      <c r="K604" s="25">
        <f t="shared" si="218"/>
        <v>0</v>
      </c>
      <c r="L604" s="26">
        <f t="shared" si="214"/>
        <v>-28838.714235294119</v>
      </c>
      <c r="M604" s="29">
        <f t="shared" si="215"/>
        <v>133707.37279411769</v>
      </c>
    </row>
    <row r="605" spans="1:13" ht="15">
      <c r="A605" s="23">
        <v>8</v>
      </c>
      <c r="B605" s="23">
        <v>1945</v>
      </c>
      <c r="C605" s="32" t="s">
        <v>46</v>
      </c>
      <c r="D605" s="25">
        <f t="shared" si="219"/>
        <v>6439.3100000000013</v>
      </c>
      <c r="E605" s="25">
        <f t="shared" si="219"/>
        <v>0</v>
      </c>
      <c r="F605" s="25">
        <f t="shared" si="219"/>
        <v>0</v>
      </c>
      <c r="G605" s="26">
        <f t="shared" si="213"/>
        <v>6439.3100000000013</v>
      </c>
      <c r="H605" s="27"/>
      <c r="I605" s="25">
        <f t="shared" ref="I605:K620" si="220">I516+I333</f>
        <v>0</v>
      </c>
      <c r="J605" s="25">
        <f t="shared" si="220"/>
        <v>-3219.6549999999997</v>
      </c>
      <c r="K605" s="25">
        <f t="shared" si="220"/>
        <v>0</v>
      </c>
      <c r="L605" s="26">
        <f t="shared" si="214"/>
        <v>-3219.6549999999997</v>
      </c>
      <c r="M605" s="29">
        <f t="shared" si="215"/>
        <v>3219.6550000000016</v>
      </c>
    </row>
    <row r="606" spans="1:13" ht="15">
      <c r="A606" s="23">
        <v>8</v>
      </c>
      <c r="B606" s="23">
        <v>1950</v>
      </c>
      <c r="C606" s="32" t="s">
        <v>47</v>
      </c>
      <c r="D606" s="25">
        <f t="shared" ref="D606:F618" si="221">D517+D334</f>
        <v>0</v>
      </c>
      <c r="E606" s="25">
        <f t="shared" si="221"/>
        <v>0</v>
      </c>
      <c r="F606" s="25">
        <f t="shared" si="221"/>
        <v>0</v>
      </c>
      <c r="G606" s="26">
        <f t="shared" si="213"/>
        <v>0</v>
      </c>
      <c r="H606" s="27"/>
      <c r="I606" s="25">
        <f t="shared" si="220"/>
        <v>0</v>
      </c>
      <c r="J606" s="25">
        <f t="shared" si="220"/>
        <v>0</v>
      </c>
      <c r="K606" s="25">
        <f t="shared" si="220"/>
        <v>0</v>
      </c>
      <c r="L606" s="26">
        <f t="shared" si="214"/>
        <v>0</v>
      </c>
      <c r="M606" s="29">
        <f t="shared" si="215"/>
        <v>0</v>
      </c>
    </row>
    <row r="607" spans="1:13" ht="15">
      <c r="A607" s="23">
        <v>8</v>
      </c>
      <c r="B607" s="23">
        <v>1955</v>
      </c>
      <c r="C607" s="32" t="s">
        <v>48</v>
      </c>
      <c r="D607" s="25">
        <f t="shared" si="221"/>
        <v>72.399999999994179</v>
      </c>
      <c r="E607" s="25">
        <f t="shared" si="221"/>
        <v>0</v>
      </c>
      <c r="F607" s="25">
        <f t="shared" si="221"/>
        <v>0</v>
      </c>
      <c r="G607" s="26">
        <f t="shared" si="213"/>
        <v>72.399999999994179</v>
      </c>
      <c r="H607" s="27"/>
      <c r="I607" s="25">
        <f t="shared" si="220"/>
        <v>0</v>
      </c>
      <c r="J607" s="25">
        <f t="shared" si="220"/>
        <v>-36.199999999999989</v>
      </c>
      <c r="K607" s="25">
        <f t="shared" si="220"/>
        <v>0</v>
      </c>
      <c r="L607" s="26">
        <f t="shared" si="214"/>
        <v>-36.199999999999989</v>
      </c>
      <c r="M607" s="29">
        <f t="shared" si="215"/>
        <v>36.199999999994191</v>
      </c>
    </row>
    <row r="608" spans="1:13" ht="15">
      <c r="A608" s="35">
        <v>8</v>
      </c>
      <c r="B608" s="35">
        <v>1955</v>
      </c>
      <c r="C608" s="36" t="s">
        <v>49</v>
      </c>
      <c r="D608" s="25">
        <f t="shared" si="221"/>
        <v>0</v>
      </c>
      <c r="E608" s="25">
        <f t="shared" si="221"/>
        <v>0</v>
      </c>
      <c r="F608" s="25">
        <f t="shared" si="221"/>
        <v>0</v>
      </c>
      <c r="G608" s="26">
        <f t="shared" si="213"/>
        <v>0</v>
      </c>
      <c r="H608" s="27"/>
      <c r="I608" s="25">
        <f t="shared" si="220"/>
        <v>0</v>
      </c>
      <c r="J608" s="25">
        <f t="shared" si="220"/>
        <v>0</v>
      </c>
      <c r="K608" s="25">
        <f t="shared" si="220"/>
        <v>0</v>
      </c>
      <c r="L608" s="26">
        <f t="shared" si="214"/>
        <v>0</v>
      </c>
      <c r="M608" s="29">
        <f t="shared" si="215"/>
        <v>0</v>
      </c>
    </row>
    <row r="609" spans="1:13" ht="15">
      <c r="A609" s="33">
        <v>8</v>
      </c>
      <c r="B609" s="33">
        <v>1960</v>
      </c>
      <c r="C609" s="24" t="s">
        <v>50</v>
      </c>
      <c r="D609" s="25">
        <f t="shared" si="221"/>
        <v>2352.7200000000012</v>
      </c>
      <c r="E609" s="25">
        <f t="shared" si="221"/>
        <v>0</v>
      </c>
      <c r="F609" s="25">
        <f t="shared" si="221"/>
        <v>0</v>
      </c>
      <c r="G609" s="26">
        <f t="shared" si="213"/>
        <v>2352.7200000000012</v>
      </c>
      <c r="H609" s="27"/>
      <c r="I609" s="25">
        <f t="shared" si="220"/>
        <v>0</v>
      </c>
      <c r="J609" s="25">
        <f t="shared" si="220"/>
        <v>-784.23999999999978</v>
      </c>
      <c r="K609" s="25">
        <f t="shared" si="220"/>
        <v>0</v>
      </c>
      <c r="L609" s="26">
        <f t="shared" si="214"/>
        <v>-784.23999999999978</v>
      </c>
      <c r="M609" s="29">
        <f t="shared" si="215"/>
        <v>1568.4800000000014</v>
      </c>
    </row>
    <row r="610" spans="1:13" ht="25.5">
      <c r="A610" s="1">
        <v>47</v>
      </c>
      <c r="B610" s="33">
        <v>1970</v>
      </c>
      <c r="C610" s="32" t="s">
        <v>51</v>
      </c>
      <c r="D610" s="25">
        <f t="shared" si="221"/>
        <v>19051.554999999993</v>
      </c>
      <c r="E610" s="25">
        <f t="shared" si="221"/>
        <v>0</v>
      </c>
      <c r="F610" s="25">
        <f t="shared" si="221"/>
        <v>0</v>
      </c>
      <c r="G610" s="26">
        <f t="shared" si="213"/>
        <v>19051.554999999993</v>
      </c>
      <c r="H610" s="27"/>
      <c r="I610" s="25">
        <f t="shared" si="220"/>
        <v>0</v>
      </c>
      <c r="J610" s="25">
        <f t="shared" si="220"/>
        <v>-14808.0825</v>
      </c>
      <c r="K610" s="25">
        <f t="shared" si="220"/>
        <v>0</v>
      </c>
      <c r="L610" s="26">
        <f t="shared" si="214"/>
        <v>-14808.0825</v>
      </c>
      <c r="M610" s="29">
        <f t="shared" si="215"/>
        <v>4243.4724999999926</v>
      </c>
    </row>
    <row r="611" spans="1:13" ht="25.5">
      <c r="A611" s="23">
        <v>47</v>
      </c>
      <c r="B611" s="23">
        <v>1975</v>
      </c>
      <c r="C611" s="32" t="s">
        <v>52</v>
      </c>
      <c r="D611" s="25">
        <f t="shared" si="221"/>
        <v>0</v>
      </c>
      <c r="E611" s="25">
        <f t="shared" si="221"/>
        <v>0</v>
      </c>
      <c r="F611" s="25">
        <f t="shared" si="221"/>
        <v>0</v>
      </c>
      <c r="G611" s="26">
        <f t="shared" si="213"/>
        <v>0</v>
      </c>
      <c r="H611" s="27"/>
      <c r="I611" s="25">
        <f t="shared" si="220"/>
        <v>0</v>
      </c>
      <c r="J611" s="25">
        <f t="shared" si="220"/>
        <v>0</v>
      </c>
      <c r="K611" s="25">
        <f t="shared" si="220"/>
        <v>0</v>
      </c>
      <c r="L611" s="26">
        <f t="shared" si="214"/>
        <v>0</v>
      </c>
      <c r="M611" s="29">
        <f t="shared" si="215"/>
        <v>0</v>
      </c>
    </row>
    <row r="612" spans="1:13" ht="15">
      <c r="A612" s="23">
        <v>47</v>
      </c>
      <c r="B612" s="23">
        <v>1980</v>
      </c>
      <c r="C612" s="32" t="s">
        <v>53</v>
      </c>
      <c r="D612" s="25">
        <f t="shared" si="221"/>
        <v>152949.89068116632</v>
      </c>
      <c r="E612" s="25">
        <f t="shared" si="221"/>
        <v>50000</v>
      </c>
      <c r="F612" s="25">
        <f t="shared" si="221"/>
        <v>0</v>
      </c>
      <c r="G612" s="26">
        <f t="shared" si="213"/>
        <v>202949.89068116632</v>
      </c>
      <c r="H612" s="27"/>
      <c r="I612" s="25">
        <f t="shared" si="220"/>
        <v>0</v>
      </c>
      <c r="J612" s="25">
        <f t="shared" si="220"/>
        <v>-15150.805659416827</v>
      </c>
      <c r="K612" s="25">
        <f t="shared" si="220"/>
        <v>0</v>
      </c>
      <c r="L612" s="26">
        <f t="shared" si="214"/>
        <v>-15150.805659416827</v>
      </c>
      <c r="M612" s="29">
        <f t="shared" si="215"/>
        <v>187799.08502174949</v>
      </c>
    </row>
    <row r="613" spans="1:13" ht="15">
      <c r="A613" s="23">
        <v>47</v>
      </c>
      <c r="B613" s="23">
        <v>1985</v>
      </c>
      <c r="C613" s="32" t="s">
        <v>54</v>
      </c>
      <c r="D613" s="25">
        <f t="shared" si="221"/>
        <v>0</v>
      </c>
      <c r="E613" s="25">
        <f t="shared" si="221"/>
        <v>0</v>
      </c>
      <c r="F613" s="25">
        <f t="shared" si="221"/>
        <v>0</v>
      </c>
      <c r="G613" s="26">
        <f t="shared" si="213"/>
        <v>0</v>
      </c>
      <c r="H613" s="27"/>
      <c r="I613" s="25">
        <f t="shared" si="220"/>
        <v>0</v>
      </c>
      <c r="J613" s="25">
        <f t="shared" si="220"/>
        <v>0</v>
      </c>
      <c r="K613" s="25">
        <f t="shared" si="220"/>
        <v>0</v>
      </c>
      <c r="L613" s="26">
        <f t="shared" si="214"/>
        <v>0</v>
      </c>
      <c r="M613" s="29">
        <f t="shared" si="215"/>
        <v>0</v>
      </c>
    </row>
    <row r="614" spans="1:13" ht="15">
      <c r="A614" s="1">
        <v>47</v>
      </c>
      <c r="B614" s="23">
        <v>1990</v>
      </c>
      <c r="C614" s="37" t="s">
        <v>55</v>
      </c>
      <c r="D614" s="25">
        <f t="shared" si="221"/>
        <v>0</v>
      </c>
      <c r="E614" s="25">
        <f t="shared" si="221"/>
        <v>0</v>
      </c>
      <c r="F614" s="25">
        <f t="shared" si="221"/>
        <v>0</v>
      </c>
      <c r="G614" s="26">
        <f t="shared" si="213"/>
        <v>0</v>
      </c>
      <c r="H614" s="27"/>
      <c r="I614" s="25">
        <f t="shared" si="220"/>
        <v>0</v>
      </c>
      <c r="J614" s="25">
        <f t="shared" si="220"/>
        <v>0</v>
      </c>
      <c r="K614" s="25">
        <f t="shared" si="220"/>
        <v>0</v>
      </c>
      <c r="L614" s="26">
        <f t="shared" si="214"/>
        <v>0</v>
      </c>
      <c r="M614" s="29">
        <f t="shared" si="215"/>
        <v>0</v>
      </c>
    </row>
    <row r="615" spans="1:13" ht="15">
      <c r="A615" s="23">
        <v>47</v>
      </c>
      <c r="B615" s="23">
        <v>1995</v>
      </c>
      <c r="C615" s="32" t="s">
        <v>56</v>
      </c>
      <c r="D615" s="25">
        <f t="shared" si="221"/>
        <v>-2.831482607871294E-2</v>
      </c>
      <c r="E615" s="25">
        <f t="shared" si="221"/>
        <v>0</v>
      </c>
      <c r="F615" s="25">
        <f t="shared" si="221"/>
        <v>0</v>
      </c>
      <c r="G615" s="26">
        <f t="shared" si="213"/>
        <v>-2.831482607871294E-2</v>
      </c>
      <c r="H615" s="27"/>
      <c r="I615" s="25">
        <f t="shared" si="220"/>
        <v>0</v>
      </c>
      <c r="J615" s="25">
        <f t="shared" si="220"/>
        <v>0</v>
      </c>
      <c r="K615" s="25">
        <f t="shared" si="220"/>
        <v>0</v>
      </c>
      <c r="L615" s="26">
        <f t="shared" si="214"/>
        <v>0</v>
      </c>
      <c r="M615" s="29">
        <f t="shared" si="215"/>
        <v>-2.831482607871294E-2</v>
      </c>
    </row>
    <row r="616" spans="1:13" ht="15">
      <c r="A616" s="38"/>
      <c r="B616" s="38">
        <v>2075</v>
      </c>
      <c r="C616" s="39" t="s">
        <v>175</v>
      </c>
      <c r="D616" s="25">
        <f t="shared" si="221"/>
        <v>242861.14952895753</v>
      </c>
      <c r="E616" s="25">
        <f t="shared" si="221"/>
        <v>0</v>
      </c>
      <c r="F616" s="25">
        <f t="shared" si="221"/>
        <v>0</v>
      </c>
      <c r="G616" s="26">
        <f t="shared" si="213"/>
        <v>242861.14952895753</v>
      </c>
      <c r="H616" s="27"/>
      <c r="I616" s="25">
        <f t="shared" si="220"/>
        <v>0</v>
      </c>
      <c r="J616" s="25">
        <f t="shared" si="220"/>
        <v>-14862.85523552123</v>
      </c>
      <c r="K616" s="25">
        <f t="shared" si="220"/>
        <v>0</v>
      </c>
      <c r="L616" s="26">
        <f t="shared" si="214"/>
        <v>-14862.85523552123</v>
      </c>
      <c r="M616" s="29">
        <f t="shared" si="215"/>
        <v>227998.29429343628</v>
      </c>
    </row>
    <row r="617" spans="1:13" ht="15">
      <c r="A617" s="38"/>
      <c r="B617" s="38">
        <v>2055</v>
      </c>
      <c r="C617" s="39" t="s">
        <v>176</v>
      </c>
      <c r="D617" s="25">
        <f t="shared" si="221"/>
        <v>0</v>
      </c>
      <c r="E617" s="25">
        <f t="shared" si="221"/>
        <v>0</v>
      </c>
      <c r="F617" s="25">
        <f t="shared" si="221"/>
        <v>0</v>
      </c>
      <c r="G617" s="26">
        <f t="shared" si="213"/>
        <v>0</v>
      </c>
      <c r="H617" s="27"/>
      <c r="I617" s="25">
        <f t="shared" si="220"/>
        <v>0</v>
      </c>
      <c r="J617" s="25">
        <f t="shared" si="220"/>
        <v>0</v>
      </c>
      <c r="K617" s="25">
        <f t="shared" si="220"/>
        <v>0</v>
      </c>
      <c r="L617" s="26">
        <f t="shared" si="214"/>
        <v>0</v>
      </c>
      <c r="M617" s="29">
        <f t="shared" si="215"/>
        <v>0</v>
      </c>
    </row>
    <row r="618" spans="1:13" ht="15">
      <c r="A618" s="38"/>
      <c r="B618" s="38">
        <v>1609</v>
      </c>
      <c r="C618" s="39" t="s">
        <v>177</v>
      </c>
      <c r="D618" s="25">
        <f t="shared" si="221"/>
        <v>1632414.262962963</v>
      </c>
      <c r="E618" s="25">
        <f t="shared" si="221"/>
        <v>436468</v>
      </c>
      <c r="F618" s="25">
        <f t="shared" si="221"/>
        <v>0</v>
      </c>
      <c r="G618" s="26">
        <f t="shared" si="213"/>
        <v>2068882.262962963</v>
      </c>
      <c r="H618" s="27"/>
      <c r="I618" s="25">
        <f t="shared" si="220"/>
        <v>0</v>
      </c>
      <c r="J618" s="25">
        <f t="shared" si="220"/>
        <v>-95706.244444444455</v>
      </c>
      <c r="K618" s="25">
        <f t="shared" si="220"/>
        <v>0</v>
      </c>
      <c r="L618" s="26">
        <f t="shared" si="214"/>
        <v>-95706.244444444455</v>
      </c>
      <c r="M618" s="29">
        <f t="shared" si="215"/>
        <v>1973176.0185185184</v>
      </c>
    </row>
    <row r="619" spans="1:13">
      <c r="A619" s="38"/>
      <c r="B619" s="38"/>
      <c r="C619" s="41" t="s">
        <v>58</v>
      </c>
      <c r="D619" s="42">
        <f>SUM(D557:D618)</f>
        <v>39184374.939029217</v>
      </c>
      <c r="E619" s="42">
        <f>SUM(E557:E618)</f>
        <v>17783281.120000001</v>
      </c>
      <c r="F619" s="42">
        <f>SUM(F557:F618)</f>
        <v>-632747.46528496128</v>
      </c>
      <c r="G619" s="42">
        <f>SUM(G557:G618)</f>
        <v>56334908.593744241</v>
      </c>
      <c r="H619" s="42"/>
      <c r="I619" s="42">
        <f>SUM(I557:I618)</f>
        <v>0</v>
      </c>
      <c r="J619" s="42">
        <f>SUM(J557:J618)</f>
        <v>-2694150.2489848053</v>
      </c>
      <c r="K619" s="42">
        <f>SUM(K557:K618)</f>
        <v>0</v>
      </c>
      <c r="L619" s="42">
        <f>SUM(L557:L618)</f>
        <v>-2694150.2489848053</v>
      </c>
      <c r="M619" s="42">
        <f>SUM(M557:M618)</f>
        <v>53640758.344759457</v>
      </c>
    </row>
    <row r="620" spans="1:13" ht="37.5">
      <c r="A620" s="38"/>
      <c r="B620" s="38"/>
      <c r="C620" s="43" t="s">
        <v>59</v>
      </c>
      <c r="D620" s="25">
        <f t="shared" ref="D620:F621" si="222">D531+D348</f>
        <v>0</v>
      </c>
      <c r="E620" s="25">
        <f t="shared" si="222"/>
        <v>0</v>
      </c>
      <c r="F620" s="25">
        <f t="shared" si="222"/>
        <v>0</v>
      </c>
      <c r="G620" s="26">
        <f t="shared" ref="G620:G621" si="223">D620+E620+F620</f>
        <v>0</v>
      </c>
      <c r="H620" s="27"/>
      <c r="I620" s="25">
        <f t="shared" si="220"/>
        <v>0</v>
      </c>
      <c r="J620" s="25">
        <f t="shared" si="220"/>
        <v>0</v>
      </c>
      <c r="K620" s="25">
        <f t="shared" si="220"/>
        <v>0</v>
      </c>
      <c r="L620" s="26">
        <f t="shared" ref="L620:L621" si="224">I620+J620+K620</f>
        <v>0</v>
      </c>
      <c r="M620" s="29">
        <f t="shared" ref="M620:M621" si="225">G620+L620</f>
        <v>0</v>
      </c>
    </row>
    <row r="621" spans="1:13" ht="25.5">
      <c r="A621" s="38"/>
      <c r="B621" s="38"/>
      <c r="C621" s="44" t="s">
        <v>60</v>
      </c>
      <c r="D621" s="25">
        <f t="shared" si="222"/>
        <v>-242861.30952895791</v>
      </c>
      <c r="E621" s="25">
        <f t="shared" si="222"/>
        <v>0</v>
      </c>
      <c r="F621" s="25">
        <f t="shared" si="222"/>
        <v>0</v>
      </c>
      <c r="G621" s="26">
        <f t="shared" si="223"/>
        <v>-242861.30952895791</v>
      </c>
      <c r="H621" s="27"/>
      <c r="I621" s="25">
        <f t="shared" ref="I621:K621" si="226">I532+I349</f>
        <v>0</v>
      </c>
      <c r="J621" s="25">
        <f t="shared" si="226"/>
        <v>14862.85523552123</v>
      </c>
      <c r="K621" s="25">
        <f t="shared" si="226"/>
        <v>0</v>
      </c>
      <c r="L621" s="26">
        <f t="shared" si="224"/>
        <v>14862.85523552123</v>
      </c>
      <c r="M621" s="29">
        <f t="shared" si="225"/>
        <v>-227998.45429343666</v>
      </c>
    </row>
    <row r="622" spans="1:13">
      <c r="A622" s="38"/>
      <c r="B622" s="38"/>
      <c r="C622" s="41" t="s">
        <v>61</v>
      </c>
      <c r="D622" s="42">
        <f>SUM(D619:D621)</f>
        <v>38941513.629500262</v>
      </c>
      <c r="E622" s="42">
        <f t="shared" ref="E622:G622" si="227">SUM(E619:E621)</f>
        <v>17783281.120000001</v>
      </c>
      <c r="F622" s="42">
        <f t="shared" si="227"/>
        <v>-632747.46528496128</v>
      </c>
      <c r="G622" s="42">
        <f t="shared" si="227"/>
        <v>56092047.284215286</v>
      </c>
      <c r="H622" s="42"/>
      <c r="I622" s="42">
        <f t="shared" ref="I622:M622" si="228">SUM(I619:I621)</f>
        <v>0</v>
      </c>
      <c r="J622" s="42">
        <f t="shared" si="228"/>
        <v>-2679287.3937492841</v>
      </c>
      <c r="K622" s="42">
        <f t="shared" si="228"/>
        <v>0</v>
      </c>
      <c r="L622" s="42">
        <f t="shared" si="228"/>
        <v>-2679287.3937492841</v>
      </c>
      <c r="M622" s="42">
        <f t="shared" si="228"/>
        <v>53412759.89046602</v>
      </c>
    </row>
    <row r="623" spans="1:13" ht="15">
      <c r="A623" s="38"/>
      <c r="B623" s="38"/>
      <c r="C623" s="220" t="s">
        <v>72</v>
      </c>
      <c r="D623" s="221"/>
      <c r="E623" s="221"/>
      <c r="F623" s="221"/>
      <c r="G623" s="221"/>
      <c r="H623" s="221"/>
      <c r="I623" s="222"/>
      <c r="J623" s="40"/>
      <c r="K623" s="56"/>
      <c r="L623" s="57"/>
      <c r="M623" s="58"/>
    </row>
    <row r="624" spans="1:13" ht="15">
      <c r="A624" s="38"/>
      <c r="B624" s="38"/>
      <c r="C624" s="220" t="s">
        <v>73</v>
      </c>
      <c r="D624" s="221"/>
      <c r="E624" s="221"/>
      <c r="F624" s="221"/>
      <c r="G624" s="221"/>
      <c r="H624" s="221"/>
      <c r="I624" s="222"/>
      <c r="J624" s="42">
        <f>J622+J623</f>
        <v>-2679287.3937492841</v>
      </c>
      <c r="K624" s="56"/>
      <c r="L624" s="57"/>
      <c r="M624" s="58"/>
    </row>
    <row r="626" spans="1:11">
      <c r="I626" s="45" t="s">
        <v>62</v>
      </c>
      <c r="J626" s="46"/>
    </row>
    <row r="627" spans="1:11" ht="15">
      <c r="A627" s="38">
        <v>10</v>
      </c>
      <c r="B627" s="38"/>
      <c r="C627" s="39" t="s">
        <v>63</v>
      </c>
      <c r="I627" s="46" t="s">
        <v>63</v>
      </c>
      <c r="J627" s="46"/>
      <c r="K627" s="47"/>
    </row>
    <row r="628" spans="1:11" ht="15">
      <c r="A628" s="38">
        <v>8</v>
      </c>
      <c r="B628" s="38"/>
      <c r="C628" s="39" t="s">
        <v>44</v>
      </c>
      <c r="I628" s="46" t="s">
        <v>44</v>
      </c>
      <c r="J628" s="46"/>
      <c r="K628" s="48"/>
    </row>
    <row r="629" spans="1:11" ht="15">
      <c r="I629" s="49" t="s">
        <v>64</v>
      </c>
      <c r="K629" s="50">
        <f>J624-K627-K628</f>
        <v>-2679287.3937492841</v>
      </c>
    </row>
  </sheetData>
  <mergeCells count="38">
    <mergeCell ref="A550:M550"/>
    <mergeCell ref="A551:M551"/>
    <mergeCell ref="D555:G555"/>
    <mergeCell ref="C623:I623"/>
    <mergeCell ref="C624:I624"/>
    <mergeCell ref="A461:M461"/>
    <mergeCell ref="A462:M462"/>
    <mergeCell ref="D466:G466"/>
    <mergeCell ref="C534:I534"/>
    <mergeCell ref="C535:I535"/>
    <mergeCell ref="A364:M364"/>
    <mergeCell ref="A365:M365"/>
    <mergeCell ref="D369:G369"/>
    <mergeCell ref="C437:I437"/>
    <mergeCell ref="C438:I438"/>
    <mergeCell ref="A278:M278"/>
    <mergeCell ref="A279:M279"/>
    <mergeCell ref="D283:G283"/>
    <mergeCell ref="C351:I351"/>
    <mergeCell ref="C352:I352"/>
    <mergeCell ref="B92:M93"/>
    <mergeCell ref="A9:M9"/>
    <mergeCell ref="A10:M10"/>
    <mergeCell ref="D14:G14"/>
    <mergeCell ref="C82:I82"/>
    <mergeCell ref="C83:I83"/>
    <mergeCell ref="C266:I266"/>
    <mergeCell ref="B95:M96"/>
    <mergeCell ref="B98:M98"/>
    <mergeCell ref="A106:M106"/>
    <mergeCell ref="A107:M107"/>
    <mergeCell ref="D111:G111"/>
    <mergeCell ref="C179:I179"/>
    <mergeCell ref="C180:I180"/>
    <mergeCell ref="A192:M192"/>
    <mergeCell ref="A193:M193"/>
    <mergeCell ref="D197:G197"/>
    <mergeCell ref="C265:I265"/>
  </mergeCells>
  <pageMargins left="0.7" right="0.26" top="0.25" bottom="0.3" header="0.25" footer="0.26"/>
  <pageSetup scale="53" fitToHeight="0" orientation="portrait" r:id="rId1"/>
</worksheet>
</file>

<file path=xl/worksheets/sheet3.xml><?xml version="1.0" encoding="utf-8"?>
<worksheet xmlns="http://schemas.openxmlformats.org/spreadsheetml/2006/main" xmlns:r="http://schemas.openxmlformats.org/officeDocument/2006/relationships">
  <sheetPr codeName="Sheet3">
    <pageSetUpPr fitToPage="1"/>
  </sheetPr>
  <dimension ref="A1:P246"/>
  <sheetViews>
    <sheetView zoomScaleNormal="100" workbookViewId="0">
      <selection sqref="A1:XFD1048576"/>
    </sheetView>
  </sheetViews>
  <sheetFormatPr defaultRowHeight="12.75"/>
  <cols>
    <col min="1" max="1" width="9.140625" style="2"/>
    <col min="2" max="2" width="40.28515625" style="2" bestFit="1" customWidth="1"/>
    <col min="3" max="3" width="13.140625" style="2" customWidth="1"/>
    <col min="4" max="4" width="13.5703125" style="2" customWidth="1"/>
    <col min="5" max="5" width="14.85546875" style="2" customWidth="1"/>
    <col min="6" max="6" width="9.5703125" style="2" customWidth="1"/>
    <col min="7" max="8" width="12.28515625" style="2" customWidth="1"/>
    <col min="9" max="9" width="14.28515625" style="2" customWidth="1"/>
    <col min="10" max="10" width="12.85546875" style="2" customWidth="1"/>
    <col min="11" max="11" width="18" style="2" customWidth="1"/>
    <col min="12" max="12" width="12.7109375" style="2" customWidth="1"/>
    <col min="13" max="13" width="13.7109375" style="2" bestFit="1" customWidth="1"/>
    <col min="14" max="14" width="17.5703125" style="2" customWidth="1"/>
    <col min="15" max="15" width="15.7109375" style="2" customWidth="1"/>
    <col min="16" max="256" width="9.140625" style="2"/>
    <col min="257" max="257" width="2.7109375" style="2" customWidth="1"/>
    <col min="258" max="258" width="9.140625" style="2"/>
    <col min="259" max="259" width="40.28515625" style="2" bestFit="1" customWidth="1"/>
    <col min="260" max="260" width="12" style="2" customWidth="1"/>
    <col min="261" max="261" width="10" style="2" customWidth="1"/>
    <col min="262" max="262" width="14.85546875" style="2" customWidth="1"/>
    <col min="263" max="263" width="9.5703125" style="2" customWidth="1"/>
    <col min="264" max="265" width="12.28515625" style="2" customWidth="1"/>
    <col min="266" max="268" width="12.85546875" style="2" customWidth="1"/>
    <col min="269" max="269" width="12.7109375" style="2" customWidth="1"/>
    <col min="270" max="270" width="12.28515625" style="2" bestFit="1" customWidth="1"/>
    <col min="271" max="271" width="13.85546875" style="2" customWidth="1"/>
    <col min="272" max="512" width="9.140625" style="2"/>
    <col min="513" max="513" width="2.7109375" style="2" customWidth="1"/>
    <col min="514" max="514" width="9.140625" style="2"/>
    <col min="515" max="515" width="40.28515625" style="2" bestFit="1" customWidth="1"/>
    <col min="516" max="516" width="12" style="2" customWidth="1"/>
    <col min="517" max="517" width="10" style="2" customWidth="1"/>
    <col min="518" max="518" width="14.85546875" style="2" customWidth="1"/>
    <col min="519" max="519" width="9.5703125" style="2" customWidth="1"/>
    <col min="520" max="521" width="12.28515625" style="2" customWidth="1"/>
    <col min="522" max="524" width="12.85546875" style="2" customWidth="1"/>
    <col min="525" max="525" width="12.7109375" style="2" customWidth="1"/>
    <col min="526" max="526" width="12.28515625" style="2" bestFit="1" customWidth="1"/>
    <col min="527" max="527" width="13.85546875" style="2" customWidth="1"/>
    <col min="528" max="768" width="9.140625" style="2"/>
    <col min="769" max="769" width="2.7109375" style="2" customWidth="1"/>
    <col min="770" max="770" width="9.140625" style="2"/>
    <col min="771" max="771" width="40.28515625" style="2" bestFit="1" customWidth="1"/>
    <col min="772" max="772" width="12" style="2" customWidth="1"/>
    <col min="773" max="773" width="10" style="2" customWidth="1"/>
    <col min="774" max="774" width="14.85546875" style="2" customWidth="1"/>
    <col min="775" max="775" width="9.5703125" style="2" customWidth="1"/>
    <col min="776" max="777" width="12.28515625" style="2" customWidth="1"/>
    <col min="778" max="780" width="12.85546875" style="2" customWidth="1"/>
    <col min="781" max="781" width="12.7109375" style="2" customWidth="1"/>
    <col min="782" max="782" width="12.28515625" style="2" bestFit="1" customWidth="1"/>
    <col min="783" max="783" width="13.85546875" style="2" customWidth="1"/>
    <col min="784" max="1024" width="9.140625" style="2"/>
    <col min="1025" max="1025" width="2.7109375" style="2" customWidth="1"/>
    <col min="1026" max="1026" width="9.140625" style="2"/>
    <col min="1027" max="1027" width="40.28515625" style="2" bestFit="1" customWidth="1"/>
    <col min="1028" max="1028" width="12" style="2" customWidth="1"/>
    <col min="1029" max="1029" width="10" style="2" customWidth="1"/>
    <col min="1030" max="1030" width="14.85546875" style="2" customWidth="1"/>
    <col min="1031" max="1031" width="9.5703125" style="2" customWidth="1"/>
    <col min="1032" max="1033" width="12.28515625" style="2" customWidth="1"/>
    <col min="1034" max="1036" width="12.85546875" style="2" customWidth="1"/>
    <col min="1037" max="1037" width="12.7109375" style="2" customWidth="1"/>
    <col min="1038" max="1038" width="12.28515625" style="2" bestFit="1" customWidth="1"/>
    <col min="1039" max="1039" width="13.85546875" style="2" customWidth="1"/>
    <col min="1040" max="1280" width="9.140625" style="2"/>
    <col min="1281" max="1281" width="2.7109375" style="2" customWidth="1"/>
    <col min="1282" max="1282" width="9.140625" style="2"/>
    <col min="1283" max="1283" width="40.28515625" style="2" bestFit="1" customWidth="1"/>
    <col min="1284" max="1284" width="12" style="2" customWidth="1"/>
    <col min="1285" max="1285" width="10" style="2" customWidth="1"/>
    <col min="1286" max="1286" width="14.85546875" style="2" customWidth="1"/>
    <col min="1287" max="1287" width="9.5703125" style="2" customWidth="1"/>
    <col min="1288" max="1289" width="12.28515625" style="2" customWidth="1"/>
    <col min="1290" max="1292" width="12.85546875" style="2" customWidth="1"/>
    <col min="1293" max="1293" width="12.7109375" style="2" customWidth="1"/>
    <col min="1294" max="1294" width="12.28515625" style="2" bestFit="1" customWidth="1"/>
    <col min="1295" max="1295" width="13.85546875" style="2" customWidth="1"/>
    <col min="1296" max="1536" width="9.140625" style="2"/>
    <col min="1537" max="1537" width="2.7109375" style="2" customWidth="1"/>
    <col min="1538" max="1538" width="9.140625" style="2"/>
    <col min="1539" max="1539" width="40.28515625" style="2" bestFit="1" customWidth="1"/>
    <col min="1540" max="1540" width="12" style="2" customWidth="1"/>
    <col min="1541" max="1541" width="10" style="2" customWidth="1"/>
    <col min="1542" max="1542" width="14.85546875" style="2" customWidth="1"/>
    <col min="1543" max="1543" width="9.5703125" style="2" customWidth="1"/>
    <col min="1544" max="1545" width="12.28515625" style="2" customWidth="1"/>
    <col min="1546" max="1548" width="12.85546875" style="2" customWidth="1"/>
    <col min="1549" max="1549" width="12.7109375" style="2" customWidth="1"/>
    <col min="1550" max="1550" width="12.28515625" style="2" bestFit="1" customWidth="1"/>
    <col min="1551" max="1551" width="13.85546875" style="2" customWidth="1"/>
    <col min="1552" max="1792" width="9.140625" style="2"/>
    <col min="1793" max="1793" width="2.7109375" style="2" customWidth="1"/>
    <col min="1794" max="1794" width="9.140625" style="2"/>
    <col min="1795" max="1795" width="40.28515625" style="2" bestFit="1" customWidth="1"/>
    <col min="1796" max="1796" width="12" style="2" customWidth="1"/>
    <col min="1797" max="1797" width="10" style="2" customWidth="1"/>
    <col min="1798" max="1798" width="14.85546875" style="2" customWidth="1"/>
    <col min="1799" max="1799" width="9.5703125" style="2" customWidth="1"/>
    <col min="1800" max="1801" width="12.28515625" style="2" customWidth="1"/>
    <col min="1802" max="1804" width="12.85546875" style="2" customWidth="1"/>
    <col min="1805" max="1805" width="12.7109375" style="2" customWidth="1"/>
    <col min="1806" max="1806" width="12.28515625" style="2" bestFit="1" customWidth="1"/>
    <col min="1807" max="1807" width="13.85546875" style="2" customWidth="1"/>
    <col min="1808" max="2048" width="9.140625" style="2"/>
    <col min="2049" max="2049" width="2.7109375" style="2" customWidth="1"/>
    <col min="2050" max="2050" width="9.140625" style="2"/>
    <col min="2051" max="2051" width="40.28515625" style="2" bestFit="1" customWidth="1"/>
    <col min="2052" max="2052" width="12" style="2" customWidth="1"/>
    <col min="2053" max="2053" width="10" style="2" customWidth="1"/>
    <col min="2054" max="2054" width="14.85546875" style="2" customWidth="1"/>
    <col min="2055" max="2055" width="9.5703125" style="2" customWidth="1"/>
    <col min="2056" max="2057" width="12.28515625" style="2" customWidth="1"/>
    <col min="2058" max="2060" width="12.85546875" style="2" customWidth="1"/>
    <col min="2061" max="2061" width="12.7109375" style="2" customWidth="1"/>
    <col min="2062" max="2062" width="12.28515625" style="2" bestFit="1" customWidth="1"/>
    <col min="2063" max="2063" width="13.85546875" style="2" customWidth="1"/>
    <col min="2064" max="2304" width="9.140625" style="2"/>
    <col min="2305" max="2305" width="2.7109375" style="2" customWidth="1"/>
    <col min="2306" max="2306" width="9.140625" style="2"/>
    <col min="2307" max="2307" width="40.28515625" style="2" bestFit="1" customWidth="1"/>
    <col min="2308" max="2308" width="12" style="2" customWidth="1"/>
    <col min="2309" max="2309" width="10" style="2" customWidth="1"/>
    <col min="2310" max="2310" width="14.85546875" style="2" customWidth="1"/>
    <col min="2311" max="2311" width="9.5703125" style="2" customWidth="1"/>
    <col min="2312" max="2313" width="12.28515625" style="2" customWidth="1"/>
    <col min="2314" max="2316" width="12.85546875" style="2" customWidth="1"/>
    <col min="2317" max="2317" width="12.7109375" style="2" customWidth="1"/>
    <col min="2318" max="2318" width="12.28515625" style="2" bestFit="1" customWidth="1"/>
    <col min="2319" max="2319" width="13.85546875" style="2" customWidth="1"/>
    <col min="2320" max="2560" width="9.140625" style="2"/>
    <col min="2561" max="2561" width="2.7109375" style="2" customWidth="1"/>
    <col min="2562" max="2562" width="9.140625" style="2"/>
    <col min="2563" max="2563" width="40.28515625" style="2" bestFit="1" customWidth="1"/>
    <col min="2564" max="2564" width="12" style="2" customWidth="1"/>
    <col min="2565" max="2565" width="10" style="2" customWidth="1"/>
    <col min="2566" max="2566" width="14.85546875" style="2" customWidth="1"/>
    <col min="2567" max="2567" width="9.5703125" style="2" customWidth="1"/>
    <col min="2568" max="2569" width="12.28515625" style="2" customWidth="1"/>
    <col min="2570" max="2572" width="12.85546875" style="2" customWidth="1"/>
    <col min="2573" max="2573" width="12.7109375" style="2" customWidth="1"/>
    <col min="2574" max="2574" width="12.28515625" style="2" bestFit="1" customWidth="1"/>
    <col min="2575" max="2575" width="13.85546875" style="2" customWidth="1"/>
    <col min="2576" max="2816" width="9.140625" style="2"/>
    <col min="2817" max="2817" width="2.7109375" style="2" customWidth="1"/>
    <col min="2818" max="2818" width="9.140625" style="2"/>
    <col min="2819" max="2819" width="40.28515625" style="2" bestFit="1" customWidth="1"/>
    <col min="2820" max="2820" width="12" style="2" customWidth="1"/>
    <col min="2821" max="2821" width="10" style="2" customWidth="1"/>
    <col min="2822" max="2822" width="14.85546875" style="2" customWidth="1"/>
    <col min="2823" max="2823" width="9.5703125" style="2" customWidth="1"/>
    <col min="2824" max="2825" width="12.28515625" style="2" customWidth="1"/>
    <col min="2826" max="2828" width="12.85546875" style="2" customWidth="1"/>
    <col min="2829" max="2829" width="12.7109375" style="2" customWidth="1"/>
    <col min="2830" max="2830" width="12.28515625" style="2" bestFit="1" customWidth="1"/>
    <col min="2831" max="2831" width="13.85546875" style="2" customWidth="1"/>
    <col min="2832" max="3072" width="9.140625" style="2"/>
    <col min="3073" max="3073" width="2.7109375" style="2" customWidth="1"/>
    <col min="3074" max="3074" width="9.140625" style="2"/>
    <col min="3075" max="3075" width="40.28515625" style="2" bestFit="1" customWidth="1"/>
    <col min="3076" max="3076" width="12" style="2" customWidth="1"/>
    <col min="3077" max="3077" width="10" style="2" customWidth="1"/>
    <col min="3078" max="3078" width="14.85546875" style="2" customWidth="1"/>
    <col min="3079" max="3079" width="9.5703125" style="2" customWidth="1"/>
    <col min="3080" max="3081" width="12.28515625" style="2" customWidth="1"/>
    <col min="3082" max="3084" width="12.85546875" style="2" customWidth="1"/>
    <col min="3085" max="3085" width="12.7109375" style="2" customWidth="1"/>
    <col min="3086" max="3086" width="12.28515625" style="2" bestFit="1" customWidth="1"/>
    <col min="3087" max="3087" width="13.85546875" style="2" customWidth="1"/>
    <col min="3088" max="3328" width="9.140625" style="2"/>
    <col min="3329" max="3329" width="2.7109375" style="2" customWidth="1"/>
    <col min="3330" max="3330" width="9.140625" style="2"/>
    <col min="3331" max="3331" width="40.28515625" style="2" bestFit="1" customWidth="1"/>
    <col min="3332" max="3332" width="12" style="2" customWidth="1"/>
    <col min="3333" max="3333" width="10" style="2" customWidth="1"/>
    <col min="3334" max="3334" width="14.85546875" style="2" customWidth="1"/>
    <col min="3335" max="3335" width="9.5703125" style="2" customWidth="1"/>
    <col min="3336" max="3337" width="12.28515625" style="2" customWidth="1"/>
    <col min="3338" max="3340" width="12.85546875" style="2" customWidth="1"/>
    <col min="3341" max="3341" width="12.7109375" style="2" customWidth="1"/>
    <col min="3342" max="3342" width="12.28515625" style="2" bestFit="1" customWidth="1"/>
    <col min="3343" max="3343" width="13.85546875" style="2" customWidth="1"/>
    <col min="3344" max="3584" width="9.140625" style="2"/>
    <col min="3585" max="3585" width="2.7109375" style="2" customWidth="1"/>
    <col min="3586" max="3586" width="9.140625" style="2"/>
    <col min="3587" max="3587" width="40.28515625" style="2" bestFit="1" customWidth="1"/>
    <col min="3588" max="3588" width="12" style="2" customWidth="1"/>
    <col min="3589" max="3589" width="10" style="2" customWidth="1"/>
    <col min="3590" max="3590" width="14.85546875" style="2" customWidth="1"/>
    <col min="3591" max="3591" width="9.5703125" style="2" customWidth="1"/>
    <col min="3592" max="3593" width="12.28515625" style="2" customWidth="1"/>
    <col min="3594" max="3596" width="12.85546875" style="2" customWidth="1"/>
    <col min="3597" max="3597" width="12.7109375" style="2" customWidth="1"/>
    <col min="3598" max="3598" width="12.28515625" style="2" bestFit="1" customWidth="1"/>
    <col min="3599" max="3599" width="13.85546875" style="2" customWidth="1"/>
    <col min="3600" max="3840" width="9.140625" style="2"/>
    <col min="3841" max="3841" width="2.7109375" style="2" customWidth="1"/>
    <col min="3842" max="3842" width="9.140625" style="2"/>
    <col min="3843" max="3843" width="40.28515625" style="2" bestFit="1" customWidth="1"/>
    <col min="3844" max="3844" width="12" style="2" customWidth="1"/>
    <col min="3845" max="3845" width="10" style="2" customWidth="1"/>
    <col min="3846" max="3846" width="14.85546875" style="2" customWidth="1"/>
    <col min="3847" max="3847" width="9.5703125" style="2" customWidth="1"/>
    <col min="3848" max="3849" width="12.28515625" style="2" customWidth="1"/>
    <col min="3850" max="3852" width="12.85546875" style="2" customWidth="1"/>
    <col min="3853" max="3853" width="12.7109375" style="2" customWidth="1"/>
    <col min="3854" max="3854" width="12.28515625" style="2" bestFit="1" customWidth="1"/>
    <col min="3855" max="3855" width="13.85546875" style="2" customWidth="1"/>
    <col min="3856" max="4096" width="9.140625" style="2"/>
    <col min="4097" max="4097" width="2.7109375" style="2" customWidth="1"/>
    <col min="4098" max="4098" width="9.140625" style="2"/>
    <col min="4099" max="4099" width="40.28515625" style="2" bestFit="1" customWidth="1"/>
    <col min="4100" max="4100" width="12" style="2" customWidth="1"/>
    <col min="4101" max="4101" width="10" style="2" customWidth="1"/>
    <col min="4102" max="4102" width="14.85546875" style="2" customWidth="1"/>
    <col min="4103" max="4103" width="9.5703125" style="2" customWidth="1"/>
    <col min="4104" max="4105" width="12.28515625" style="2" customWidth="1"/>
    <col min="4106" max="4108" width="12.85546875" style="2" customWidth="1"/>
    <col min="4109" max="4109" width="12.7109375" style="2" customWidth="1"/>
    <col min="4110" max="4110" width="12.28515625" style="2" bestFit="1" customWidth="1"/>
    <col min="4111" max="4111" width="13.85546875" style="2" customWidth="1"/>
    <col min="4112" max="4352" width="9.140625" style="2"/>
    <col min="4353" max="4353" width="2.7109375" style="2" customWidth="1"/>
    <col min="4354" max="4354" width="9.140625" style="2"/>
    <col min="4355" max="4355" width="40.28515625" style="2" bestFit="1" customWidth="1"/>
    <col min="4356" max="4356" width="12" style="2" customWidth="1"/>
    <col min="4357" max="4357" width="10" style="2" customWidth="1"/>
    <col min="4358" max="4358" width="14.85546875" style="2" customWidth="1"/>
    <col min="4359" max="4359" width="9.5703125" style="2" customWidth="1"/>
    <col min="4360" max="4361" width="12.28515625" style="2" customWidth="1"/>
    <col min="4362" max="4364" width="12.85546875" style="2" customWidth="1"/>
    <col min="4365" max="4365" width="12.7109375" style="2" customWidth="1"/>
    <col min="4366" max="4366" width="12.28515625" style="2" bestFit="1" customWidth="1"/>
    <col min="4367" max="4367" width="13.85546875" style="2" customWidth="1"/>
    <col min="4368" max="4608" width="9.140625" style="2"/>
    <col min="4609" max="4609" width="2.7109375" style="2" customWidth="1"/>
    <col min="4610" max="4610" width="9.140625" style="2"/>
    <col min="4611" max="4611" width="40.28515625" style="2" bestFit="1" customWidth="1"/>
    <col min="4612" max="4612" width="12" style="2" customWidth="1"/>
    <col min="4613" max="4613" width="10" style="2" customWidth="1"/>
    <col min="4614" max="4614" width="14.85546875" style="2" customWidth="1"/>
    <col min="4615" max="4615" width="9.5703125" style="2" customWidth="1"/>
    <col min="4616" max="4617" width="12.28515625" style="2" customWidth="1"/>
    <col min="4618" max="4620" width="12.85546875" style="2" customWidth="1"/>
    <col min="4621" max="4621" width="12.7109375" style="2" customWidth="1"/>
    <col min="4622" max="4622" width="12.28515625" style="2" bestFit="1" customWidth="1"/>
    <col min="4623" max="4623" width="13.85546875" style="2" customWidth="1"/>
    <col min="4624" max="4864" width="9.140625" style="2"/>
    <col min="4865" max="4865" width="2.7109375" style="2" customWidth="1"/>
    <col min="4866" max="4866" width="9.140625" style="2"/>
    <col min="4867" max="4867" width="40.28515625" style="2" bestFit="1" customWidth="1"/>
    <col min="4868" max="4868" width="12" style="2" customWidth="1"/>
    <col min="4869" max="4869" width="10" style="2" customWidth="1"/>
    <col min="4870" max="4870" width="14.85546875" style="2" customWidth="1"/>
    <col min="4871" max="4871" width="9.5703125" style="2" customWidth="1"/>
    <col min="4872" max="4873" width="12.28515625" style="2" customWidth="1"/>
    <col min="4874" max="4876" width="12.85546875" style="2" customWidth="1"/>
    <col min="4877" max="4877" width="12.7109375" style="2" customWidth="1"/>
    <col min="4878" max="4878" width="12.28515625" style="2" bestFit="1" customWidth="1"/>
    <col min="4879" max="4879" width="13.85546875" style="2" customWidth="1"/>
    <col min="4880" max="5120" width="9.140625" style="2"/>
    <col min="5121" max="5121" width="2.7109375" style="2" customWidth="1"/>
    <col min="5122" max="5122" width="9.140625" style="2"/>
    <col min="5123" max="5123" width="40.28515625" style="2" bestFit="1" customWidth="1"/>
    <col min="5124" max="5124" width="12" style="2" customWidth="1"/>
    <col min="5125" max="5125" width="10" style="2" customWidth="1"/>
    <col min="5126" max="5126" width="14.85546875" style="2" customWidth="1"/>
    <col min="5127" max="5127" width="9.5703125" style="2" customWidth="1"/>
    <col min="5128" max="5129" width="12.28515625" style="2" customWidth="1"/>
    <col min="5130" max="5132" width="12.85546875" style="2" customWidth="1"/>
    <col min="5133" max="5133" width="12.7109375" style="2" customWidth="1"/>
    <col min="5134" max="5134" width="12.28515625" style="2" bestFit="1" customWidth="1"/>
    <col min="5135" max="5135" width="13.85546875" style="2" customWidth="1"/>
    <col min="5136" max="5376" width="9.140625" style="2"/>
    <col min="5377" max="5377" width="2.7109375" style="2" customWidth="1"/>
    <col min="5378" max="5378" width="9.140625" style="2"/>
    <col min="5379" max="5379" width="40.28515625" style="2" bestFit="1" customWidth="1"/>
    <col min="5380" max="5380" width="12" style="2" customWidth="1"/>
    <col min="5381" max="5381" width="10" style="2" customWidth="1"/>
    <col min="5382" max="5382" width="14.85546875" style="2" customWidth="1"/>
    <col min="5383" max="5383" width="9.5703125" style="2" customWidth="1"/>
    <col min="5384" max="5385" width="12.28515625" style="2" customWidth="1"/>
    <col min="5386" max="5388" width="12.85546875" style="2" customWidth="1"/>
    <col min="5389" max="5389" width="12.7109375" style="2" customWidth="1"/>
    <col min="5390" max="5390" width="12.28515625" style="2" bestFit="1" customWidth="1"/>
    <col min="5391" max="5391" width="13.85546875" style="2" customWidth="1"/>
    <col min="5392" max="5632" width="9.140625" style="2"/>
    <col min="5633" max="5633" width="2.7109375" style="2" customWidth="1"/>
    <col min="5634" max="5634" width="9.140625" style="2"/>
    <col min="5635" max="5635" width="40.28515625" style="2" bestFit="1" customWidth="1"/>
    <col min="5636" max="5636" width="12" style="2" customWidth="1"/>
    <col min="5637" max="5637" width="10" style="2" customWidth="1"/>
    <col min="5638" max="5638" width="14.85546875" style="2" customWidth="1"/>
    <col min="5639" max="5639" width="9.5703125" style="2" customWidth="1"/>
    <col min="5640" max="5641" width="12.28515625" style="2" customWidth="1"/>
    <col min="5642" max="5644" width="12.85546875" style="2" customWidth="1"/>
    <col min="5645" max="5645" width="12.7109375" style="2" customWidth="1"/>
    <col min="5646" max="5646" width="12.28515625" style="2" bestFit="1" customWidth="1"/>
    <col min="5647" max="5647" width="13.85546875" style="2" customWidth="1"/>
    <col min="5648" max="5888" width="9.140625" style="2"/>
    <col min="5889" max="5889" width="2.7109375" style="2" customWidth="1"/>
    <col min="5890" max="5890" width="9.140625" style="2"/>
    <col min="5891" max="5891" width="40.28515625" style="2" bestFit="1" customWidth="1"/>
    <col min="5892" max="5892" width="12" style="2" customWidth="1"/>
    <col min="5893" max="5893" width="10" style="2" customWidth="1"/>
    <col min="5894" max="5894" width="14.85546875" style="2" customWidth="1"/>
    <col min="5895" max="5895" width="9.5703125" style="2" customWidth="1"/>
    <col min="5896" max="5897" width="12.28515625" style="2" customWidth="1"/>
    <col min="5898" max="5900" width="12.85546875" style="2" customWidth="1"/>
    <col min="5901" max="5901" width="12.7109375" style="2" customWidth="1"/>
    <col min="5902" max="5902" width="12.28515625" style="2" bestFit="1" customWidth="1"/>
    <col min="5903" max="5903" width="13.85546875" style="2" customWidth="1"/>
    <col min="5904" max="6144" width="9.140625" style="2"/>
    <col min="6145" max="6145" width="2.7109375" style="2" customWidth="1"/>
    <col min="6146" max="6146" width="9.140625" style="2"/>
    <col min="6147" max="6147" width="40.28515625" style="2" bestFit="1" customWidth="1"/>
    <col min="6148" max="6148" width="12" style="2" customWidth="1"/>
    <col min="6149" max="6149" width="10" style="2" customWidth="1"/>
    <col min="6150" max="6150" width="14.85546875" style="2" customWidth="1"/>
    <col min="6151" max="6151" width="9.5703125" style="2" customWidth="1"/>
    <col min="6152" max="6153" width="12.28515625" style="2" customWidth="1"/>
    <col min="6154" max="6156" width="12.85546875" style="2" customWidth="1"/>
    <col min="6157" max="6157" width="12.7109375" style="2" customWidth="1"/>
    <col min="6158" max="6158" width="12.28515625" style="2" bestFit="1" customWidth="1"/>
    <col min="6159" max="6159" width="13.85546875" style="2" customWidth="1"/>
    <col min="6160" max="6400" width="9.140625" style="2"/>
    <col min="6401" max="6401" width="2.7109375" style="2" customWidth="1"/>
    <col min="6402" max="6402" width="9.140625" style="2"/>
    <col min="6403" max="6403" width="40.28515625" style="2" bestFit="1" customWidth="1"/>
    <col min="6404" max="6404" width="12" style="2" customWidth="1"/>
    <col min="6405" max="6405" width="10" style="2" customWidth="1"/>
    <col min="6406" max="6406" width="14.85546875" style="2" customWidth="1"/>
    <col min="6407" max="6407" width="9.5703125" style="2" customWidth="1"/>
    <col min="6408" max="6409" width="12.28515625" style="2" customWidth="1"/>
    <col min="6410" max="6412" width="12.85546875" style="2" customWidth="1"/>
    <col min="6413" max="6413" width="12.7109375" style="2" customWidth="1"/>
    <col min="6414" max="6414" width="12.28515625" style="2" bestFit="1" customWidth="1"/>
    <col min="6415" max="6415" width="13.85546875" style="2" customWidth="1"/>
    <col min="6416" max="6656" width="9.140625" style="2"/>
    <col min="6657" max="6657" width="2.7109375" style="2" customWidth="1"/>
    <col min="6658" max="6658" width="9.140625" style="2"/>
    <col min="6659" max="6659" width="40.28515625" style="2" bestFit="1" customWidth="1"/>
    <col min="6660" max="6660" width="12" style="2" customWidth="1"/>
    <col min="6661" max="6661" width="10" style="2" customWidth="1"/>
    <col min="6662" max="6662" width="14.85546875" style="2" customWidth="1"/>
    <col min="6663" max="6663" width="9.5703125" style="2" customWidth="1"/>
    <col min="6664" max="6665" width="12.28515625" style="2" customWidth="1"/>
    <col min="6666" max="6668" width="12.85546875" style="2" customWidth="1"/>
    <col min="6669" max="6669" width="12.7109375" style="2" customWidth="1"/>
    <col min="6670" max="6670" width="12.28515625" style="2" bestFit="1" customWidth="1"/>
    <col min="6671" max="6671" width="13.85546875" style="2" customWidth="1"/>
    <col min="6672" max="6912" width="9.140625" style="2"/>
    <col min="6913" max="6913" width="2.7109375" style="2" customWidth="1"/>
    <col min="6914" max="6914" width="9.140625" style="2"/>
    <col min="6915" max="6915" width="40.28515625" style="2" bestFit="1" customWidth="1"/>
    <col min="6916" max="6916" width="12" style="2" customWidth="1"/>
    <col min="6917" max="6917" width="10" style="2" customWidth="1"/>
    <col min="6918" max="6918" width="14.85546875" style="2" customWidth="1"/>
    <col min="6919" max="6919" width="9.5703125" style="2" customWidth="1"/>
    <col min="6920" max="6921" width="12.28515625" style="2" customWidth="1"/>
    <col min="6922" max="6924" width="12.85546875" style="2" customWidth="1"/>
    <col min="6925" max="6925" width="12.7109375" style="2" customWidth="1"/>
    <col min="6926" max="6926" width="12.28515625" style="2" bestFit="1" customWidth="1"/>
    <col min="6927" max="6927" width="13.85546875" style="2" customWidth="1"/>
    <col min="6928" max="7168" width="9.140625" style="2"/>
    <col min="7169" max="7169" width="2.7109375" style="2" customWidth="1"/>
    <col min="7170" max="7170" width="9.140625" style="2"/>
    <col min="7171" max="7171" width="40.28515625" style="2" bestFit="1" customWidth="1"/>
    <col min="7172" max="7172" width="12" style="2" customWidth="1"/>
    <col min="7173" max="7173" width="10" style="2" customWidth="1"/>
    <col min="7174" max="7174" width="14.85546875" style="2" customWidth="1"/>
    <col min="7175" max="7175" width="9.5703125" style="2" customWidth="1"/>
    <col min="7176" max="7177" width="12.28515625" style="2" customWidth="1"/>
    <col min="7178" max="7180" width="12.85546875" style="2" customWidth="1"/>
    <col min="7181" max="7181" width="12.7109375" style="2" customWidth="1"/>
    <col min="7182" max="7182" width="12.28515625" style="2" bestFit="1" customWidth="1"/>
    <col min="7183" max="7183" width="13.85546875" style="2" customWidth="1"/>
    <col min="7184" max="7424" width="9.140625" style="2"/>
    <col min="7425" max="7425" width="2.7109375" style="2" customWidth="1"/>
    <col min="7426" max="7426" width="9.140625" style="2"/>
    <col min="7427" max="7427" width="40.28515625" style="2" bestFit="1" customWidth="1"/>
    <col min="7428" max="7428" width="12" style="2" customWidth="1"/>
    <col min="7429" max="7429" width="10" style="2" customWidth="1"/>
    <col min="7430" max="7430" width="14.85546875" style="2" customWidth="1"/>
    <col min="7431" max="7431" width="9.5703125" style="2" customWidth="1"/>
    <col min="7432" max="7433" width="12.28515625" style="2" customWidth="1"/>
    <col min="7434" max="7436" width="12.85546875" style="2" customWidth="1"/>
    <col min="7437" max="7437" width="12.7109375" style="2" customWidth="1"/>
    <col min="7438" max="7438" width="12.28515625" style="2" bestFit="1" customWidth="1"/>
    <col min="7439" max="7439" width="13.85546875" style="2" customWidth="1"/>
    <col min="7440" max="7680" width="9.140625" style="2"/>
    <col min="7681" max="7681" width="2.7109375" style="2" customWidth="1"/>
    <col min="7682" max="7682" width="9.140625" style="2"/>
    <col min="7683" max="7683" width="40.28515625" style="2" bestFit="1" customWidth="1"/>
    <col min="7684" max="7684" width="12" style="2" customWidth="1"/>
    <col min="7685" max="7685" width="10" style="2" customWidth="1"/>
    <col min="7686" max="7686" width="14.85546875" style="2" customWidth="1"/>
    <col min="7687" max="7687" width="9.5703125" style="2" customWidth="1"/>
    <col min="7688" max="7689" width="12.28515625" style="2" customWidth="1"/>
    <col min="7690" max="7692" width="12.85546875" style="2" customWidth="1"/>
    <col min="7693" max="7693" width="12.7109375" style="2" customWidth="1"/>
    <col min="7694" max="7694" width="12.28515625" style="2" bestFit="1" customWidth="1"/>
    <col min="7695" max="7695" width="13.85546875" style="2" customWidth="1"/>
    <col min="7696" max="7936" width="9.140625" style="2"/>
    <col min="7937" max="7937" width="2.7109375" style="2" customWidth="1"/>
    <col min="7938" max="7938" width="9.140625" style="2"/>
    <col min="7939" max="7939" width="40.28515625" style="2" bestFit="1" customWidth="1"/>
    <col min="7940" max="7940" width="12" style="2" customWidth="1"/>
    <col min="7941" max="7941" width="10" style="2" customWidth="1"/>
    <col min="7942" max="7942" width="14.85546875" style="2" customWidth="1"/>
    <col min="7943" max="7943" width="9.5703125" style="2" customWidth="1"/>
    <col min="7944" max="7945" width="12.28515625" style="2" customWidth="1"/>
    <col min="7946" max="7948" width="12.85546875" style="2" customWidth="1"/>
    <col min="7949" max="7949" width="12.7109375" style="2" customWidth="1"/>
    <col min="7950" max="7950" width="12.28515625" style="2" bestFit="1" customWidth="1"/>
    <col min="7951" max="7951" width="13.85546875" style="2" customWidth="1"/>
    <col min="7952" max="8192" width="9.140625" style="2"/>
    <col min="8193" max="8193" width="2.7109375" style="2" customWidth="1"/>
    <col min="8194" max="8194" width="9.140625" style="2"/>
    <col min="8195" max="8195" width="40.28515625" style="2" bestFit="1" customWidth="1"/>
    <col min="8196" max="8196" width="12" style="2" customWidth="1"/>
    <col min="8197" max="8197" width="10" style="2" customWidth="1"/>
    <col min="8198" max="8198" width="14.85546875" style="2" customWidth="1"/>
    <col min="8199" max="8199" width="9.5703125" style="2" customWidth="1"/>
    <col min="8200" max="8201" width="12.28515625" style="2" customWidth="1"/>
    <col min="8202" max="8204" width="12.85546875" style="2" customWidth="1"/>
    <col min="8205" max="8205" width="12.7109375" style="2" customWidth="1"/>
    <col min="8206" max="8206" width="12.28515625" style="2" bestFit="1" customWidth="1"/>
    <col min="8207" max="8207" width="13.85546875" style="2" customWidth="1"/>
    <col min="8208" max="8448" width="9.140625" style="2"/>
    <col min="8449" max="8449" width="2.7109375" style="2" customWidth="1"/>
    <col min="8450" max="8450" width="9.140625" style="2"/>
    <col min="8451" max="8451" width="40.28515625" style="2" bestFit="1" customWidth="1"/>
    <col min="8452" max="8452" width="12" style="2" customWidth="1"/>
    <col min="8453" max="8453" width="10" style="2" customWidth="1"/>
    <col min="8454" max="8454" width="14.85546875" style="2" customWidth="1"/>
    <col min="8455" max="8455" width="9.5703125" style="2" customWidth="1"/>
    <col min="8456" max="8457" width="12.28515625" style="2" customWidth="1"/>
    <col min="8458" max="8460" width="12.85546875" style="2" customWidth="1"/>
    <col min="8461" max="8461" width="12.7109375" style="2" customWidth="1"/>
    <col min="8462" max="8462" width="12.28515625" style="2" bestFit="1" customWidth="1"/>
    <col min="8463" max="8463" width="13.85546875" style="2" customWidth="1"/>
    <col min="8464" max="8704" width="9.140625" style="2"/>
    <col min="8705" max="8705" width="2.7109375" style="2" customWidth="1"/>
    <col min="8706" max="8706" width="9.140625" style="2"/>
    <col min="8707" max="8707" width="40.28515625" style="2" bestFit="1" customWidth="1"/>
    <col min="8708" max="8708" width="12" style="2" customWidth="1"/>
    <col min="8709" max="8709" width="10" style="2" customWidth="1"/>
    <col min="8710" max="8710" width="14.85546875" style="2" customWidth="1"/>
    <col min="8711" max="8711" width="9.5703125" style="2" customWidth="1"/>
    <col min="8712" max="8713" width="12.28515625" style="2" customWidth="1"/>
    <col min="8714" max="8716" width="12.85546875" style="2" customWidth="1"/>
    <col min="8717" max="8717" width="12.7109375" style="2" customWidth="1"/>
    <col min="8718" max="8718" width="12.28515625" style="2" bestFit="1" customWidth="1"/>
    <col min="8719" max="8719" width="13.85546875" style="2" customWidth="1"/>
    <col min="8720" max="8960" width="9.140625" style="2"/>
    <col min="8961" max="8961" width="2.7109375" style="2" customWidth="1"/>
    <col min="8962" max="8962" width="9.140625" style="2"/>
    <col min="8963" max="8963" width="40.28515625" style="2" bestFit="1" customWidth="1"/>
    <col min="8964" max="8964" width="12" style="2" customWidth="1"/>
    <col min="8965" max="8965" width="10" style="2" customWidth="1"/>
    <col min="8966" max="8966" width="14.85546875" style="2" customWidth="1"/>
    <col min="8967" max="8967" width="9.5703125" style="2" customWidth="1"/>
    <col min="8968" max="8969" width="12.28515625" style="2" customWidth="1"/>
    <col min="8970" max="8972" width="12.85546875" style="2" customWidth="1"/>
    <col min="8973" max="8973" width="12.7109375" style="2" customWidth="1"/>
    <col min="8974" max="8974" width="12.28515625" style="2" bestFit="1" customWidth="1"/>
    <col min="8975" max="8975" width="13.85546875" style="2" customWidth="1"/>
    <col min="8976" max="9216" width="9.140625" style="2"/>
    <col min="9217" max="9217" width="2.7109375" style="2" customWidth="1"/>
    <col min="9218" max="9218" width="9.140625" style="2"/>
    <col min="9219" max="9219" width="40.28515625" style="2" bestFit="1" customWidth="1"/>
    <col min="9220" max="9220" width="12" style="2" customWidth="1"/>
    <col min="9221" max="9221" width="10" style="2" customWidth="1"/>
    <col min="9222" max="9222" width="14.85546875" style="2" customWidth="1"/>
    <col min="9223" max="9223" width="9.5703125" style="2" customWidth="1"/>
    <col min="9224" max="9225" width="12.28515625" style="2" customWidth="1"/>
    <col min="9226" max="9228" width="12.85546875" style="2" customWidth="1"/>
    <col min="9229" max="9229" width="12.7109375" style="2" customWidth="1"/>
    <col min="9230" max="9230" width="12.28515625" style="2" bestFit="1" customWidth="1"/>
    <col min="9231" max="9231" width="13.85546875" style="2" customWidth="1"/>
    <col min="9232" max="9472" width="9.140625" style="2"/>
    <col min="9473" max="9473" width="2.7109375" style="2" customWidth="1"/>
    <col min="9474" max="9474" width="9.140625" style="2"/>
    <col min="9475" max="9475" width="40.28515625" style="2" bestFit="1" customWidth="1"/>
    <col min="9476" max="9476" width="12" style="2" customWidth="1"/>
    <col min="9477" max="9477" width="10" style="2" customWidth="1"/>
    <col min="9478" max="9478" width="14.85546875" style="2" customWidth="1"/>
    <col min="9479" max="9479" width="9.5703125" style="2" customWidth="1"/>
    <col min="9480" max="9481" width="12.28515625" style="2" customWidth="1"/>
    <col min="9482" max="9484" width="12.85546875" style="2" customWidth="1"/>
    <col min="9485" max="9485" width="12.7109375" style="2" customWidth="1"/>
    <col min="9486" max="9486" width="12.28515625" style="2" bestFit="1" customWidth="1"/>
    <col min="9487" max="9487" width="13.85546875" style="2" customWidth="1"/>
    <col min="9488" max="9728" width="9.140625" style="2"/>
    <col min="9729" max="9729" width="2.7109375" style="2" customWidth="1"/>
    <col min="9730" max="9730" width="9.140625" style="2"/>
    <col min="9731" max="9731" width="40.28515625" style="2" bestFit="1" customWidth="1"/>
    <col min="9732" max="9732" width="12" style="2" customWidth="1"/>
    <col min="9733" max="9733" width="10" style="2" customWidth="1"/>
    <col min="9734" max="9734" width="14.85546875" style="2" customWidth="1"/>
    <col min="9735" max="9735" width="9.5703125" style="2" customWidth="1"/>
    <col min="9736" max="9737" width="12.28515625" style="2" customWidth="1"/>
    <col min="9738" max="9740" width="12.85546875" style="2" customWidth="1"/>
    <col min="9741" max="9741" width="12.7109375" style="2" customWidth="1"/>
    <col min="9742" max="9742" width="12.28515625" style="2" bestFit="1" customWidth="1"/>
    <col min="9743" max="9743" width="13.85546875" style="2" customWidth="1"/>
    <col min="9744" max="9984" width="9.140625" style="2"/>
    <col min="9985" max="9985" width="2.7109375" style="2" customWidth="1"/>
    <col min="9986" max="9986" width="9.140625" style="2"/>
    <col min="9987" max="9987" width="40.28515625" style="2" bestFit="1" customWidth="1"/>
    <col min="9988" max="9988" width="12" style="2" customWidth="1"/>
    <col min="9989" max="9989" width="10" style="2" customWidth="1"/>
    <col min="9990" max="9990" width="14.85546875" style="2" customWidth="1"/>
    <col min="9991" max="9991" width="9.5703125" style="2" customWidth="1"/>
    <col min="9992" max="9993" width="12.28515625" style="2" customWidth="1"/>
    <col min="9994" max="9996" width="12.85546875" style="2" customWidth="1"/>
    <col min="9997" max="9997" width="12.7109375" style="2" customWidth="1"/>
    <col min="9998" max="9998" width="12.28515625" style="2" bestFit="1" customWidth="1"/>
    <col min="9999" max="9999" width="13.85546875" style="2" customWidth="1"/>
    <col min="10000" max="10240" width="9.140625" style="2"/>
    <col min="10241" max="10241" width="2.7109375" style="2" customWidth="1"/>
    <col min="10242" max="10242" width="9.140625" style="2"/>
    <col min="10243" max="10243" width="40.28515625" style="2" bestFit="1" customWidth="1"/>
    <col min="10244" max="10244" width="12" style="2" customWidth="1"/>
    <col min="10245" max="10245" width="10" style="2" customWidth="1"/>
    <col min="10246" max="10246" width="14.85546875" style="2" customWidth="1"/>
    <col min="10247" max="10247" width="9.5703125" style="2" customWidth="1"/>
    <col min="10248" max="10249" width="12.28515625" style="2" customWidth="1"/>
    <col min="10250" max="10252" width="12.85546875" style="2" customWidth="1"/>
    <col min="10253" max="10253" width="12.7109375" style="2" customWidth="1"/>
    <col min="10254" max="10254" width="12.28515625" style="2" bestFit="1" customWidth="1"/>
    <col min="10255" max="10255" width="13.85546875" style="2" customWidth="1"/>
    <col min="10256" max="10496" width="9.140625" style="2"/>
    <col min="10497" max="10497" width="2.7109375" style="2" customWidth="1"/>
    <col min="10498" max="10498" width="9.140625" style="2"/>
    <col min="10499" max="10499" width="40.28515625" style="2" bestFit="1" customWidth="1"/>
    <col min="10500" max="10500" width="12" style="2" customWidth="1"/>
    <col min="10501" max="10501" width="10" style="2" customWidth="1"/>
    <col min="10502" max="10502" width="14.85546875" style="2" customWidth="1"/>
    <col min="10503" max="10503" width="9.5703125" style="2" customWidth="1"/>
    <col min="10504" max="10505" width="12.28515625" style="2" customWidth="1"/>
    <col min="10506" max="10508" width="12.85546875" style="2" customWidth="1"/>
    <col min="10509" max="10509" width="12.7109375" style="2" customWidth="1"/>
    <col min="10510" max="10510" width="12.28515625" style="2" bestFit="1" customWidth="1"/>
    <col min="10511" max="10511" width="13.85546875" style="2" customWidth="1"/>
    <col min="10512" max="10752" width="9.140625" style="2"/>
    <col min="10753" max="10753" width="2.7109375" style="2" customWidth="1"/>
    <col min="10754" max="10754" width="9.140625" style="2"/>
    <col min="10755" max="10755" width="40.28515625" style="2" bestFit="1" customWidth="1"/>
    <col min="10756" max="10756" width="12" style="2" customWidth="1"/>
    <col min="10757" max="10757" width="10" style="2" customWidth="1"/>
    <col min="10758" max="10758" width="14.85546875" style="2" customWidth="1"/>
    <col min="10759" max="10759" width="9.5703125" style="2" customWidth="1"/>
    <col min="10760" max="10761" width="12.28515625" style="2" customWidth="1"/>
    <col min="10762" max="10764" width="12.85546875" style="2" customWidth="1"/>
    <col min="10765" max="10765" width="12.7109375" style="2" customWidth="1"/>
    <col min="10766" max="10766" width="12.28515625" style="2" bestFit="1" customWidth="1"/>
    <col min="10767" max="10767" width="13.85546875" style="2" customWidth="1"/>
    <col min="10768" max="11008" width="9.140625" style="2"/>
    <col min="11009" max="11009" width="2.7109375" style="2" customWidth="1"/>
    <col min="11010" max="11010" width="9.140625" style="2"/>
    <col min="11011" max="11011" width="40.28515625" style="2" bestFit="1" customWidth="1"/>
    <col min="11012" max="11012" width="12" style="2" customWidth="1"/>
    <col min="11013" max="11013" width="10" style="2" customWidth="1"/>
    <col min="11014" max="11014" width="14.85546875" style="2" customWidth="1"/>
    <col min="11015" max="11015" width="9.5703125" style="2" customWidth="1"/>
    <col min="11016" max="11017" width="12.28515625" style="2" customWidth="1"/>
    <col min="11018" max="11020" width="12.85546875" style="2" customWidth="1"/>
    <col min="11021" max="11021" width="12.7109375" style="2" customWidth="1"/>
    <col min="11022" max="11022" width="12.28515625" style="2" bestFit="1" customWidth="1"/>
    <col min="11023" max="11023" width="13.85546875" style="2" customWidth="1"/>
    <col min="11024" max="11264" width="9.140625" style="2"/>
    <col min="11265" max="11265" width="2.7109375" style="2" customWidth="1"/>
    <col min="11266" max="11266" width="9.140625" style="2"/>
    <col min="11267" max="11267" width="40.28515625" style="2" bestFit="1" customWidth="1"/>
    <col min="11268" max="11268" width="12" style="2" customWidth="1"/>
    <col min="11269" max="11269" width="10" style="2" customWidth="1"/>
    <col min="11270" max="11270" width="14.85546875" style="2" customWidth="1"/>
    <col min="11271" max="11271" width="9.5703125" style="2" customWidth="1"/>
    <col min="11272" max="11273" width="12.28515625" style="2" customWidth="1"/>
    <col min="11274" max="11276" width="12.85546875" style="2" customWidth="1"/>
    <col min="11277" max="11277" width="12.7109375" style="2" customWidth="1"/>
    <col min="11278" max="11278" width="12.28515625" style="2" bestFit="1" customWidth="1"/>
    <col min="11279" max="11279" width="13.85546875" style="2" customWidth="1"/>
    <col min="11280" max="11520" width="9.140625" style="2"/>
    <col min="11521" max="11521" width="2.7109375" style="2" customWidth="1"/>
    <col min="11522" max="11522" width="9.140625" style="2"/>
    <col min="11523" max="11523" width="40.28515625" style="2" bestFit="1" customWidth="1"/>
    <col min="11524" max="11524" width="12" style="2" customWidth="1"/>
    <col min="11525" max="11525" width="10" style="2" customWidth="1"/>
    <col min="11526" max="11526" width="14.85546875" style="2" customWidth="1"/>
    <col min="11527" max="11527" width="9.5703125" style="2" customWidth="1"/>
    <col min="11528" max="11529" width="12.28515625" style="2" customWidth="1"/>
    <col min="11530" max="11532" width="12.85546875" style="2" customWidth="1"/>
    <col min="11533" max="11533" width="12.7109375" style="2" customWidth="1"/>
    <col min="11534" max="11534" width="12.28515625" style="2" bestFit="1" customWidth="1"/>
    <col min="11535" max="11535" width="13.85546875" style="2" customWidth="1"/>
    <col min="11536" max="11776" width="9.140625" style="2"/>
    <col min="11777" max="11777" width="2.7109375" style="2" customWidth="1"/>
    <col min="11778" max="11778" width="9.140625" style="2"/>
    <col min="11779" max="11779" width="40.28515625" style="2" bestFit="1" customWidth="1"/>
    <col min="11780" max="11780" width="12" style="2" customWidth="1"/>
    <col min="11781" max="11781" width="10" style="2" customWidth="1"/>
    <col min="11782" max="11782" width="14.85546875" style="2" customWidth="1"/>
    <col min="11783" max="11783" width="9.5703125" style="2" customWidth="1"/>
    <col min="11784" max="11785" width="12.28515625" style="2" customWidth="1"/>
    <col min="11786" max="11788" width="12.85546875" style="2" customWidth="1"/>
    <col min="11789" max="11789" width="12.7109375" style="2" customWidth="1"/>
    <col min="11790" max="11790" width="12.28515625" style="2" bestFit="1" customWidth="1"/>
    <col min="11791" max="11791" width="13.85546875" style="2" customWidth="1"/>
    <col min="11792" max="12032" width="9.140625" style="2"/>
    <col min="12033" max="12033" width="2.7109375" style="2" customWidth="1"/>
    <col min="12034" max="12034" width="9.140625" style="2"/>
    <col min="12035" max="12035" width="40.28515625" style="2" bestFit="1" customWidth="1"/>
    <col min="12036" max="12036" width="12" style="2" customWidth="1"/>
    <col min="12037" max="12037" width="10" style="2" customWidth="1"/>
    <col min="12038" max="12038" width="14.85546875" style="2" customWidth="1"/>
    <col min="12039" max="12039" width="9.5703125" style="2" customWidth="1"/>
    <col min="12040" max="12041" width="12.28515625" style="2" customWidth="1"/>
    <col min="12042" max="12044" width="12.85546875" style="2" customWidth="1"/>
    <col min="12045" max="12045" width="12.7109375" style="2" customWidth="1"/>
    <col min="12046" max="12046" width="12.28515625" style="2" bestFit="1" customWidth="1"/>
    <col min="12047" max="12047" width="13.85546875" style="2" customWidth="1"/>
    <col min="12048" max="12288" width="9.140625" style="2"/>
    <col min="12289" max="12289" width="2.7109375" style="2" customWidth="1"/>
    <col min="12290" max="12290" width="9.140625" style="2"/>
    <col min="12291" max="12291" width="40.28515625" style="2" bestFit="1" customWidth="1"/>
    <col min="12292" max="12292" width="12" style="2" customWidth="1"/>
    <col min="12293" max="12293" width="10" style="2" customWidth="1"/>
    <col min="12294" max="12294" width="14.85546875" style="2" customWidth="1"/>
    <col min="12295" max="12295" width="9.5703125" style="2" customWidth="1"/>
    <col min="12296" max="12297" width="12.28515625" style="2" customWidth="1"/>
    <col min="12298" max="12300" width="12.85546875" style="2" customWidth="1"/>
    <col min="12301" max="12301" width="12.7109375" style="2" customWidth="1"/>
    <col min="12302" max="12302" width="12.28515625" style="2" bestFit="1" customWidth="1"/>
    <col min="12303" max="12303" width="13.85546875" style="2" customWidth="1"/>
    <col min="12304" max="12544" width="9.140625" style="2"/>
    <col min="12545" max="12545" width="2.7109375" style="2" customWidth="1"/>
    <col min="12546" max="12546" width="9.140625" style="2"/>
    <col min="12547" max="12547" width="40.28515625" style="2" bestFit="1" customWidth="1"/>
    <col min="12548" max="12548" width="12" style="2" customWidth="1"/>
    <col min="12549" max="12549" width="10" style="2" customWidth="1"/>
    <col min="12550" max="12550" width="14.85546875" style="2" customWidth="1"/>
    <col min="12551" max="12551" width="9.5703125" style="2" customWidth="1"/>
    <col min="12552" max="12553" width="12.28515625" style="2" customWidth="1"/>
    <col min="12554" max="12556" width="12.85546875" style="2" customWidth="1"/>
    <col min="12557" max="12557" width="12.7109375" style="2" customWidth="1"/>
    <col min="12558" max="12558" width="12.28515625" style="2" bestFit="1" customWidth="1"/>
    <col min="12559" max="12559" width="13.85546875" style="2" customWidth="1"/>
    <col min="12560" max="12800" width="9.140625" style="2"/>
    <col min="12801" max="12801" width="2.7109375" style="2" customWidth="1"/>
    <col min="12802" max="12802" width="9.140625" style="2"/>
    <col min="12803" max="12803" width="40.28515625" style="2" bestFit="1" customWidth="1"/>
    <col min="12804" max="12804" width="12" style="2" customWidth="1"/>
    <col min="12805" max="12805" width="10" style="2" customWidth="1"/>
    <col min="12806" max="12806" width="14.85546875" style="2" customWidth="1"/>
    <col min="12807" max="12807" width="9.5703125" style="2" customWidth="1"/>
    <col min="12808" max="12809" width="12.28515625" style="2" customWidth="1"/>
    <col min="12810" max="12812" width="12.85546875" style="2" customWidth="1"/>
    <col min="12813" max="12813" width="12.7109375" style="2" customWidth="1"/>
    <col min="12814" max="12814" width="12.28515625" style="2" bestFit="1" customWidth="1"/>
    <col min="12815" max="12815" width="13.85546875" style="2" customWidth="1"/>
    <col min="12816" max="13056" width="9.140625" style="2"/>
    <col min="13057" max="13057" width="2.7109375" style="2" customWidth="1"/>
    <col min="13058" max="13058" width="9.140625" style="2"/>
    <col min="13059" max="13059" width="40.28515625" style="2" bestFit="1" customWidth="1"/>
    <col min="13060" max="13060" width="12" style="2" customWidth="1"/>
    <col min="13061" max="13061" width="10" style="2" customWidth="1"/>
    <col min="13062" max="13062" width="14.85546875" style="2" customWidth="1"/>
    <col min="13063" max="13063" width="9.5703125" style="2" customWidth="1"/>
    <col min="13064" max="13065" width="12.28515625" style="2" customWidth="1"/>
    <col min="13066" max="13068" width="12.85546875" style="2" customWidth="1"/>
    <col min="13069" max="13069" width="12.7109375" style="2" customWidth="1"/>
    <col min="13070" max="13070" width="12.28515625" style="2" bestFit="1" customWidth="1"/>
    <col min="13071" max="13071" width="13.85546875" style="2" customWidth="1"/>
    <col min="13072" max="13312" width="9.140625" style="2"/>
    <col min="13313" max="13313" width="2.7109375" style="2" customWidth="1"/>
    <col min="13314" max="13314" width="9.140625" style="2"/>
    <col min="13315" max="13315" width="40.28515625" style="2" bestFit="1" customWidth="1"/>
    <col min="13316" max="13316" width="12" style="2" customWidth="1"/>
    <col min="13317" max="13317" width="10" style="2" customWidth="1"/>
    <col min="13318" max="13318" width="14.85546875" style="2" customWidth="1"/>
    <col min="13319" max="13319" width="9.5703125" style="2" customWidth="1"/>
    <col min="13320" max="13321" width="12.28515625" style="2" customWidth="1"/>
    <col min="13322" max="13324" width="12.85546875" style="2" customWidth="1"/>
    <col min="13325" max="13325" width="12.7109375" style="2" customWidth="1"/>
    <col min="13326" max="13326" width="12.28515625" style="2" bestFit="1" customWidth="1"/>
    <col min="13327" max="13327" width="13.85546875" style="2" customWidth="1"/>
    <col min="13328" max="13568" width="9.140625" style="2"/>
    <col min="13569" max="13569" width="2.7109375" style="2" customWidth="1"/>
    <col min="13570" max="13570" width="9.140625" style="2"/>
    <col min="13571" max="13571" width="40.28515625" style="2" bestFit="1" customWidth="1"/>
    <col min="13572" max="13572" width="12" style="2" customWidth="1"/>
    <col min="13573" max="13573" width="10" style="2" customWidth="1"/>
    <col min="13574" max="13574" width="14.85546875" style="2" customWidth="1"/>
    <col min="13575" max="13575" width="9.5703125" style="2" customWidth="1"/>
    <col min="13576" max="13577" width="12.28515625" style="2" customWidth="1"/>
    <col min="13578" max="13580" width="12.85546875" style="2" customWidth="1"/>
    <col min="13581" max="13581" width="12.7109375" style="2" customWidth="1"/>
    <col min="13582" max="13582" width="12.28515625" style="2" bestFit="1" customWidth="1"/>
    <col min="13583" max="13583" width="13.85546875" style="2" customWidth="1"/>
    <col min="13584" max="13824" width="9.140625" style="2"/>
    <col min="13825" max="13825" width="2.7109375" style="2" customWidth="1"/>
    <col min="13826" max="13826" width="9.140625" style="2"/>
    <col min="13827" max="13827" width="40.28515625" style="2" bestFit="1" customWidth="1"/>
    <col min="13828" max="13828" width="12" style="2" customWidth="1"/>
    <col min="13829" max="13829" width="10" style="2" customWidth="1"/>
    <col min="13830" max="13830" width="14.85546875" style="2" customWidth="1"/>
    <col min="13831" max="13831" width="9.5703125" style="2" customWidth="1"/>
    <col min="13832" max="13833" width="12.28515625" style="2" customWidth="1"/>
    <col min="13834" max="13836" width="12.85546875" style="2" customWidth="1"/>
    <col min="13837" max="13837" width="12.7109375" style="2" customWidth="1"/>
    <col min="13838" max="13838" width="12.28515625" style="2" bestFit="1" customWidth="1"/>
    <col min="13839" max="13839" width="13.85546875" style="2" customWidth="1"/>
    <col min="13840" max="14080" width="9.140625" style="2"/>
    <col min="14081" max="14081" width="2.7109375" style="2" customWidth="1"/>
    <col min="14082" max="14082" width="9.140625" style="2"/>
    <col min="14083" max="14083" width="40.28515625" style="2" bestFit="1" customWidth="1"/>
    <col min="14084" max="14084" width="12" style="2" customWidth="1"/>
    <col min="14085" max="14085" width="10" style="2" customWidth="1"/>
    <col min="14086" max="14086" width="14.85546875" style="2" customWidth="1"/>
    <col min="14087" max="14087" width="9.5703125" style="2" customWidth="1"/>
    <col min="14088" max="14089" width="12.28515625" style="2" customWidth="1"/>
    <col min="14090" max="14092" width="12.85546875" style="2" customWidth="1"/>
    <col min="14093" max="14093" width="12.7109375" style="2" customWidth="1"/>
    <col min="14094" max="14094" width="12.28515625" style="2" bestFit="1" customWidth="1"/>
    <col min="14095" max="14095" width="13.85546875" style="2" customWidth="1"/>
    <col min="14096" max="14336" width="9.140625" style="2"/>
    <col min="14337" max="14337" width="2.7109375" style="2" customWidth="1"/>
    <col min="14338" max="14338" width="9.140625" style="2"/>
    <col min="14339" max="14339" width="40.28515625" style="2" bestFit="1" customWidth="1"/>
    <col min="14340" max="14340" width="12" style="2" customWidth="1"/>
    <col min="14341" max="14341" width="10" style="2" customWidth="1"/>
    <col min="14342" max="14342" width="14.85546875" style="2" customWidth="1"/>
    <col min="14343" max="14343" width="9.5703125" style="2" customWidth="1"/>
    <col min="14344" max="14345" width="12.28515625" style="2" customWidth="1"/>
    <col min="14346" max="14348" width="12.85546875" style="2" customWidth="1"/>
    <col min="14349" max="14349" width="12.7109375" style="2" customWidth="1"/>
    <col min="14350" max="14350" width="12.28515625" style="2" bestFit="1" customWidth="1"/>
    <col min="14351" max="14351" width="13.85546875" style="2" customWidth="1"/>
    <col min="14352" max="14592" width="9.140625" style="2"/>
    <col min="14593" max="14593" width="2.7109375" style="2" customWidth="1"/>
    <col min="14594" max="14594" width="9.140625" style="2"/>
    <col min="14595" max="14595" width="40.28515625" style="2" bestFit="1" customWidth="1"/>
    <col min="14596" max="14596" width="12" style="2" customWidth="1"/>
    <col min="14597" max="14597" width="10" style="2" customWidth="1"/>
    <col min="14598" max="14598" width="14.85546875" style="2" customWidth="1"/>
    <col min="14599" max="14599" width="9.5703125" style="2" customWidth="1"/>
    <col min="14600" max="14601" width="12.28515625" style="2" customWidth="1"/>
    <col min="14602" max="14604" width="12.85546875" style="2" customWidth="1"/>
    <col min="14605" max="14605" width="12.7109375" style="2" customWidth="1"/>
    <col min="14606" max="14606" width="12.28515625" style="2" bestFit="1" customWidth="1"/>
    <col min="14607" max="14607" width="13.85546875" style="2" customWidth="1"/>
    <col min="14608" max="14848" width="9.140625" style="2"/>
    <col min="14849" max="14849" width="2.7109375" style="2" customWidth="1"/>
    <col min="14850" max="14850" width="9.140625" style="2"/>
    <col min="14851" max="14851" width="40.28515625" style="2" bestFit="1" customWidth="1"/>
    <col min="14852" max="14852" width="12" style="2" customWidth="1"/>
    <col min="14853" max="14853" width="10" style="2" customWidth="1"/>
    <col min="14854" max="14854" width="14.85546875" style="2" customWidth="1"/>
    <col min="14855" max="14855" width="9.5703125" style="2" customWidth="1"/>
    <col min="14856" max="14857" width="12.28515625" style="2" customWidth="1"/>
    <col min="14858" max="14860" width="12.85546875" style="2" customWidth="1"/>
    <col min="14861" max="14861" width="12.7109375" style="2" customWidth="1"/>
    <col min="14862" max="14862" width="12.28515625" style="2" bestFit="1" customWidth="1"/>
    <col min="14863" max="14863" width="13.85546875" style="2" customWidth="1"/>
    <col min="14864" max="15104" width="9.140625" style="2"/>
    <col min="15105" max="15105" width="2.7109375" style="2" customWidth="1"/>
    <col min="15106" max="15106" width="9.140625" style="2"/>
    <col min="15107" max="15107" width="40.28515625" style="2" bestFit="1" customWidth="1"/>
    <col min="15108" max="15108" width="12" style="2" customWidth="1"/>
    <col min="15109" max="15109" width="10" style="2" customWidth="1"/>
    <col min="15110" max="15110" width="14.85546875" style="2" customWidth="1"/>
    <col min="15111" max="15111" width="9.5703125" style="2" customWidth="1"/>
    <col min="15112" max="15113" width="12.28515625" style="2" customWidth="1"/>
    <col min="15114" max="15116" width="12.85546875" style="2" customWidth="1"/>
    <col min="15117" max="15117" width="12.7109375" style="2" customWidth="1"/>
    <col min="15118" max="15118" width="12.28515625" style="2" bestFit="1" customWidth="1"/>
    <col min="15119" max="15119" width="13.85546875" style="2" customWidth="1"/>
    <col min="15120" max="15360" width="9.140625" style="2"/>
    <col min="15361" max="15361" width="2.7109375" style="2" customWidth="1"/>
    <col min="15362" max="15362" width="9.140625" style="2"/>
    <col min="15363" max="15363" width="40.28515625" style="2" bestFit="1" customWidth="1"/>
    <col min="15364" max="15364" width="12" style="2" customWidth="1"/>
    <col min="15365" max="15365" width="10" style="2" customWidth="1"/>
    <col min="15366" max="15366" width="14.85546875" style="2" customWidth="1"/>
    <col min="15367" max="15367" width="9.5703125" style="2" customWidth="1"/>
    <col min="15368" max="15369" width="12.28515625" style="2" customWidth="1"/>
    <col min="15370" max="15372" width="12.85546875" style="2" customWidth="1"/>
    <col min="15373" max="15373" width="12.7109375" style="2" customWidth="1"/>
    <col min="15374" max="15374" width="12.28515625" style="2" bestFit="1" customWidth="1"/>
    <col min="15375" max="15375" width="13.85546875" style="2" customWidth="1"/>
    <col min="15376" max="15616" width="9.140625" style="2"/>
    <col min="15617" max="15617" width="2.7109375" style="2" customWidth="1"/>
    <col min="15618" max="15618" width="9.140625" style="2"/>
    <col min="15619" max="15619" width="40.28515625" style="2" bestFit="1" customWidth="1"/>
    <col min="15620" max="15620" width="12" style="2" customWidth="1"/>
    <col min="15621" max="15621" width="10" style="2" customWidth="1"/>
    <col min="15622" max="15622" width="14.85546875" style="2" customWidth="1"/>
    <col min="15623" max="15623" width="9.5703125" style="2" customWidth="1"/>
    <col min="15624" max="15625" width="12.28515625" style="2" customWidth="1"/>
    <col min="15626" max="15628" width="12.85546875" style="2" customWidth="1"/>
    <col min="15629" max="15629" width="12.7109375" style="2" customWidth="1"/>
    <col min="15630" max="15630" width="12.28515625" style="2" bestFit="1" customWidth="1"/>
    <col min="15631" max="15631" width="13.85546875" style="2" customWidth="1"/>
    <col min="15632" max="15872" width="9.140625" style="2"/>
    <col min="15873" max="15873" width="2.7109375" style="2" customWidth="1"/>
    <col min="15874" max="15874" width="9.140625" style="2"/>
    <col min="15875" max="15875" width="40.28515625" style="2" bestFit="1" customWidth="1"/>
    <col min="15876" max="15876" width="12" style="2" customWidth="1"/>
    <col min="15877" max="15877" width="10" style="2" customWidth="1"/>
    <col min="15878" max="15878" width="14.85546875" style="2" customWidth="1"/>
    <col min="15879" max="15879" width="9.5703125" style="2" customWidth="1"/>
    <col min="15880" max="15881" width="12.28515625" style="2" customWidth="1"/>
    <col min="15882" max="15884" width="12.85546875" style="2" customWidth="1"/>
    <col min="15885" max="15885" width="12.7109375" style="2" customWidth="1"/>
    <col min="15886" max="15886" width="12.28515625" style="2" bestFit="1" customWidth="1"/>
    <col min="15887" max="15887" width="13.85546875" style="2" customWidth="1"/>
    <col min="15888" max="16128" width="9.140625" style="2"/>
    <col min="16129" max="16129" width="2.7109375" style="2" customWidth="1"/>
    <col min="16130" max="16130" width="9.140625" style="2"/>
    <col min="16131" max="16131" width="40.28515625" style="2" bestFit="1" customWidth="1"/>
    <col min="16132" max="16132" width="12" style="2" customWidth="1"/>
    <col min="16133" max="16133" width="10" style="2" customWidth="1"/>
    <col min="16134" max="16134" width="14.85546875" style="2" customWidth="1"/>
    <col min="16135" max="16135" width="9.5703125" style="2" customWidth="1"/>
    <col min="16136" max="16137" width="12.28515625" style="2" customWidth="1"/>
    <col min="16138" max="16140" width="12.85546875" style="2" customWidth="1"/>
    <col min="16141" max="16141" width="12.7109375" style="2" customWidth="1"/>
    <col min="16142" max="16142" width="12.28515625" style="2" bestFit="1" customWidth="1"/>
    <col min="16143" max="16143" width="13.85546875" style="2" customWidth="1"/>
    <col min="16144" max="16384" width="9.140625" style="2"/>
  </cols>
  <sheetData>
    <row r="1" spans="1:16">
      <c r="N1" s="4" t="s">
        <v>0</v>
      </c>
      <c r="O1" s="8">
        <v>0</v>
      </c>
      <c r="P1" s="103"/>
    </row>
    <row r="2" spans="1:16">
      <c r="N2" s="4" t="s">
        <v>1</v>
      </c>
      <c r="O2" s="6"/>
      <c r="P2" s="103"/>
    </row>
    <row r="3" spans="1:16">
      <c r="N3" s="4" t="s">
        <v>2</v>
      </c>
      <c r="O3" s="6"/>
      <c r="P3" s="103"/>
    </row>
    <row r="4" spans="1:16">
      <c r="B4" s="2" t="s">
        <v>76</v>
      </c>
      <c r="N4" s="4" t="s">
        <v>3</v>
      </c>
      <c r="O4" s="6"/>
      <c r="P4" s="103"/>
    </row>
    <row r="5" spans="1:16">
      <c r="N5" s="4" t="s">
        <v>4</v>
      </c>
      <c r="O5" s="7"/>
      <c r="P5" s="103"/>
    </row>
    <row r="6" spans="1:16">
      <c r="N6" s="4"/>
      <c r="O6" s="8"/>
      <c r="P6" s="103"/>
    </row>
    <row r="7" spans="1:16">
      <c r="N7" s="4" t="s">
        <v>5</v>
      </c>
      <c r="O7" s="7"/>
      <c r="P7" s="104"/>
    </row>
    <row r="9" spans="1:16" ht="18">
      <c r="A9" s="223" t="s">
        <v>77</v>
      </c>
      <c r="B9" s="223"/>
      <c r="C9" s="223"/>
      <c r="D9" s="223"/>
      <c r="E9" s="223"/>
      <c r="F9" s="223"/>
      <c r="G9" s="223"/>
      <c r="H9" s="223"/>
      <c r="I9" s="223"/>
      <c r="J9" s="223"/>
      <c r="K9" s="223"/>
      <c r="L9" s="223"/>
      <c r="M9" s="223"/>
      <c r="N9" s="223"/>
      <c r="O9" s="223"/>
    </row>
    <row r="10" spans="1:16" ht="18">
      <c r="A10" s="223" t="s">
        <v>78</v>
      </c>
      <c r="B10" s="223"/>
      <c r="C10" s="223"/>
      <c r="D10" s="223"/>
      <c r="E10" s="223"/>
      <c r="F10" s="223"/>
      <c r="G10" s="223"/>
      <c r="H10" s="223"/>
      <c r="I10" s="223"/>
      <c r="J10" s="223"/>
      <c r="K10" s="223"/>
      <c r="L10" s="223"/>
      <c r="M10" s="223"/>
      <c r="N10" s="223"/>
      <c r="O10" s="223"/>
    </row>
    <row r="11" spans="1:16">
      <c r="A11" s="224" t="s">
        <v>79</v>
      </c>
      <c r="B11" s="224"/>
      <c r="C11" s="224"/>
      <c r="D11" s="224"/>
      <c r="E11" s="224"/>
      <c r="F11" s="224"/>
      <c r="G11" s="224"/>
      <c r="H11" s="224"/>
      <c r="I11" s="224"/>
      <c r="J11" s="224"/>
      <c r="K11" s="224"/>
      <c r="L11" s="224"/>
      <c r="M11" s="224"/>
      <c r="N11" s="224"/>
      <c r="O11" s="224"/>
    </row>
    <row r="12" spans="1:16" ht="18">
      <c r="A12" s="60"/>
      <c r="B12" s="60"/>
      <c r="C12" s="61" t="s">
        <v>80</v>
      </c>
      <c r="D12" s="61">
        <v>2013</v>
      </c>
      <c r="E12" s="61" t="s">
        <v>81</v>
      </c>
      <c r="F12" s="60"/>
      <c r="G12" s="60"/>
      <c r="H12" s="60"/>
      <c r="I12" s="60"/>
      <c r="J12" s="60"/>
      <c r="K12" s="60"/>
      <c r="L12" s="60"/>
    </row>
    <row r="13" spans="1:16" ht="13.5" thickBot="1"/>
    <row r="14" spans="1:16" ht="63.75" customHeight="1">
      <c r="A14" s="225" t="s">
        <v>82</v>
      </c>
      <c r="B14" s="227" t="s">
        <v>13</v>
      </c>
      <c r="C14" s="62" t="s">
        <v>83</v>
      </c>
      <c r="D14" s="62" t="s">
        <v>15</v>
      </c>
      <c r="E14" s="62" t="s">
        <v>84</v>
      </c>
      <c r="F14" s="62" t="s">
        <v>85</v>
      </c>
      <c r="G14" s="62" t="s">
        <v>86</v>
      </c>
      <c r="H14" s="63" t="s">
        <v>87</v>
      </c>
      <c r="I14" s="64" t="s">
        <v>88</v>
      </c>
      <c r="J14" s="64" t="s">
        <v>89</v>
      </c>
      <c r="K14" s="229" t="s">
        <v>90</v>
      </c>
      <c r="L14" s="64" t="s">
        <v>91</v>
      </c>
      <c r="M14" s="64" t="s">
        <v>92</v>
      </c>
      <c r="N14" s="229" t="s">
        <v>93</v>
      </c>
      <c r="O14" s="64" t="s">
        <v>94</v>
      </c>
    </row>
    <row r="15" spans="1:16" ht="13.5" thickBot="1">
      <c r="A15" s="226"/>
      <c r="B15" s="228"/>
      <c r="C15" s="65" t="s">
        <v>95</v>
      </c>
      <c r="D15" s="65" t="s">
        <v>96</v>
      </c>
      <c r="E15" s="66" t="s">
        <v>97</v>
      </c>
      <c r="F15" s="65" t="s">
        <v>98</v>
      </c>
      <c r="G15" s="65" t="s">
        <v>99</v>
      </c>
      <c r="H15" s="67" t="s">
        <v>100</v>
      </c>
      <c r="I15" s="68" t="s">
        <v>101</v>
      </c>
      <c r="J15" s="69" t="s">
        <v>102</v>
      </c>
      <c r="K15" s="230"/>
      <c r="L15" s="68" t="s">
        <v>103</v>
      </c>
      <c r="M15" s="68" t="s">
        <v>104</v>
      </c>
      <c r="N15" s="231"/>
      <c r="O15" s="69" t="s">
        <v>105</v>
      </c>
    </row>
    <row r="16" spans="1:16" ht="25.5">
      <c r="A16" s="70">
        <v>1611</v>
      </c>
      <c r="B16" s="71" t="s">
        <v>19</v>
      </c>
      <c r="C16" s="25"/>
      <c r="D16" s="25"/>
      <c r="E16" s="72"/>
      <c r="F16" s="72"/>
      <c r="G16" s="73">
        <f t="shared" ref="G16:G55" si="0">IF(F16=0,0,1/F16)</f>
        <v>0</v>
      </c>
      <c r="H16" s="42">
        <f t="shared" ref="H16:H55" si="1">IF(E16=0,0,+C16/E16)</f>
        <v>0</v>
      </c>
      <c r="I16" s="42">
        <f t="shared" ref="I16:I55" si="2">IF(F16=0,0,+(D16*0.5)/F16)</f>
        <v>0</v>
      </c>
      <c r="J16" s="42">
        <f t="shared" ref="J16:J55" si="3">IF(ISERROR(+H16+I16), 0, +H16+I16)</f>
        <v>0</v>
      </c>
      <c r="K16" s="25"/>
      <c r="L16" s="42">
        <f t="shared" ref="L16:L55" si="4">IF(ISERROR(+J16-K16), 0, +J16-K16)</f>
        <v>0</v>
      </c>
      <c r="M16" s="42">
        <f t="shared" ref="M16:M55" si="5">IF(F16=0,0,+(D16)/F16)</f>
        <v>0</v>
      </c>
      <c r="N16" s="25"/>
      <c r="O16" s="42">
        <f>IF(ISERROR(+M16+H16-N16), 0, +M16+H16-N16)</f>
        <v>0</v>
      </c>
    </row>
    <row r="17" spans="1:15" ht="25.5">
      <c r="A17" s="74">
        <v>1612</v>
      </c>
      <c r="B17" s="24" t="s">
        <v>21</v>
      </c>
      <c r="C17" s="25"/>
      <c r="D17" s="25"/>
      <c r="E17" s="75"/>
      <c r="F17" s="75"/>
      <c r="G17" s="76">
        <f t="shared" si="0"/>
        <v>0</v>
      </c>
      <c r="H17" s="42">
        <f t="shared" si="1"/>
        <v>0</v>
      </c>
      <c r="I17" s="42">
        <f t="shared" si="2"/>
        <v>0</v>
      </c>
      <c r="J17" s="42">
        <f t="shared" si="3"/>
        <v>0</v>
      </c>
      <c r="K17" s="25"/>
      <c r="L17" s="42">
        <f t="shared" si="4"/>
        <v>0</v>
      </c>
      <c r="M17" s="42">
        <f t="shared" si="5"/>
        <v>0</v>
      </c>
      <c r="N17" s="25"/>
      <c r="O17" s="42">
        <f t="shared" ref="O17:O55" si="6">IF(ISERROR(+M17+H17-N17), 0, +M17+H17-N17)</f>
        <v>0</v>
      </c>
    </row>
    <row r="18" spans="1:15" ht="15">
      <c r="A18" s="77">
        <v>1805</v>
      </c>
      <c r="B18" s="31" t="s">
        <v>23</v>
      </c>
      <c r="C18" s="25"/>
      <c r="D18" s="25"/>
      <c r="E18" s="75"/>
      <c r="F18" s="75"/>
      <c r="G18" s="76">
        <f t="shared" si="0"/>
        <v>0</v>
      </c>
      <c r="H18" s="42">
        <f t="shared" si="1"/>
        <v>0</v>
      </c>
      <c r="I18" s="42">
        <f t="shared" si="2"/>
        <v>0</v>
      </c>
      <c r="J18" s="42">
        <f t="shared" si="3"/>
        <v>0</v>
      </c>
      <c r="K18" s="25"/>
      <c r="L18" s="42">
        <f t="shared" si="4"/>
        <v>0</v>
      </c>
      <c r="M18" s="42">
        <f t="shared" si="5"/>
        <v>0</v>
      </c>
      <c r="N18" s="25"/>
      <c r="O18" s="42">
        <f t="shared" si="6"/>
        <v>0</v>
      </c>
    </row>
    <row r="19" spans="1:15" ht="15">
      <c r="A19" s="74">
        <v>1808</v>
      </c>
      <c r="B19" s="32" t="s">
        <v>24</v>
      </c>
      <c r="C19" s="25"/>
      <c r="D19" s="25"/>
      <c r="E19" s="75"/>
      <c r="F19" s="75"/>
      <c r="G19" s="76">
        <f t="shared" si="0"/>
        <v>0</v>
      </c>
      <c r="H19" s="42">
        <f t="shared" si="1"/>
        <v>0</v>
      </c>
      <c r="I19" s="42">
        <f t="shared" si="2"/>
        <v>0</v>
      </c>
      <c r="J19" s="42">
        <f t="shared" si="3"/>
        <v>0</v>
      </c>
      <c r="K19" s="25"/>
      <c r="L19" s="42">
        <f t="shared" si="4"/>
        <v>0</v>
      </c>
      <c r="M19" s="42">
        <f t="shared" si="5"/>
        <v>0</v>
      </c>
      <c r="N19" s="25"/>
      <c r="O19" s="42">
        <f t="shared" si="6"/>
        <v>0</v>
      </c>
    </row>
    <row r="20" spans="1:15" ht="15">
      <c r="A20" s="74">
        <v>1810</v>
      </c>
      <c r="B20" s="32" t="s">
        <v>25</v>
      </c>
      <c r="C20" s="25"/>
      <c r="D20" s="25"/>
      <c r="E20" s="75"/>
      <c r="F20" s="75"/>
      <c r="G20" s="76">
        <f t="shared" si="0"/>
        <v>0</v>
      </c>
      <c r="H20" s="42">
        <f t="shared" si="1"/>
        <v>0</v>
      </c>
      <c r="I20" s="42">
        <f t="shared" si="2"/>
        <v>0</v>
      </c>
      <c r="J20" s="42">
        <f t="shared" si="3"/>
        <v>0</v>
      </c>
      <c r="K20" s="25"/>
      <c r="L20" s="42">
        <f t="shared" si="4"/>
        <v>0</v>
      </c>
      <c r="M20" s="42">
        <f t="shared" si="5"/>
        <v>0</v>
      </c>
      <c r="N20" s="25"/>
      <c r="O20" s="42">
        <f t="shared" si="6"/>
        <v>0</v>
      </c>
    </row>
    <row r="21" spans="1:15" ht="15">
      <c r="A21" s="74">
        <v>1815</v>
      </c>
      <c r="B21" s="32" t="s">
        <v>26</v>
      </c>
      <c r="C21" s="25"/>
      <c r="D21" s="25"/>
      <c r="E21" s="75"/>
      <c r="F21" s="75"/>
      <c r="G21" s="76">
        <f t="shared" si="0"/>
        <v>0</v>
      </c>
      <c r="H21" s="42">
        <f t="shared" si="1"/>
        <v>0</v>
      </c>
      <c r="I21" s="42">
        <f t="shared" si="2"/>
        <v>0</v>
      </c>
      <c r="J21" s="42">
        <f t="shared" si="3"/>
        <v>0</v>
      </c>
      <c r="K21" s="25"/>
      <c r="L21" s="42">
        <f t="shared" si="4"/>
        <v>0</v>
      </c>
      <c r="M21" s="42">
        <f t="shared" si="5"/>
        <v>0</v>
      </c>
      <c r="N21" s="25"/>
      <c r="O21" s="42">
        <f t="shared" si="6"/>
        <v>0</v>
      </c>
    </row>
    <row r="22" spans="1:15" ht="15">
      <c r="A22" s="74">
        <v>1820</v>
      </c>
      <c r="B22" s="24" t="s">
        <v>27</v>
      </c>
      <c r="C22" s="25"/>
      <c r="D22" s="25"/>
      <c r="E22" s="75"/>
      <c r="F22" s="75"/>
      <c r="G22" s="76">
        <f t="shared" si="0"/>
        <v>0</v>
      </c>
      <c r="H22" s="42">
        <f t="shared" si="1"/>
        <v>0</v>
      </c>
      <c r="I22" s="42">
        <f t="shared" si="2"/>
        <v>0</v>
      </c>
      <c r="J22" s="42">
        <f t="shared" si="3"/>
        <v>0</v>
      </c>
      <c r="K22" s="25"/>
      <c r="L22" s="42">
        <f t="shared" si="4"/>
        <v>0</v>
      </c>
      <c r="M22" s="42">
        <f t="shared" si="5"/>
        <v>0</v>
      </c>
      <c r="N22" s="25"/>
      <c r="O22" s="42">
        <f t="shared" si="6"/>
        <v>0</v>
      </c>
    </row>
    <row r="23" spans="1:15" ht="15">
      <c r="A23" s="74">
        <v>1825</v>
      </c>
      <c r="B23" s="32" t="s">
        <v>28</v>
      </c>
      <c r="C23" s="25"/>
      <c r="D23" s="25"/>
      <c r="E23" s="75"/>
      <c r="F23" s="75"/>
      <c r="G23" s="76">
        <f t="shared" si="0"/>
        <v>0</v>
      </c>
      <c r="H23" s="42">
        <f t="shared" si="1"/>
        <v>0</v>
      </c>
      <c r="I23" s="42">
        <f t="shared" si="2"/>
        <v>0</v>
      </c>
      <c r="J23" s="42">
        <f t="shared" si="3"/>
        <v>0</v>
      </c>
      <c r="K23" s="25"/>
      <c r="L23" s="42">
        <f t="shared" si="4"/>
        <v>0</v>
      </c>
      <c r="M23" s="42">
        <f t="shared" si="5"/>
        <v>0</v>
      </c>
      <c r="N23" s="25"/>
      <c r="O23" s="42">
        <f t="shared" si="6"/>
        <v>0</v>
      </c>
    </row>
    <row r="24" spans="1:15" ht="15">
      <c r="A24" s="74">
        <v>1830</v>
      </c>
      <c r="B24" s="32" t="s">
        <v>29</v>
      </c>
      <c r="C24" s="25"/>
      <c r="D24" s="25"/>
      <c r="E24" s="75"/>
      <c r="F24" s="75"/>
      <c r="G24" s="76">
        <f t="shared" si="0"/>
        <v>0</v>
      </c>
      <c r="H24" s="42">
        <f t="shared" si="1"/>
        <v>0</v>
      </c>
      <c r="I24" s="42">
        <f t="shared" si="2"/>
        <v>0</v>
      </c>
      <c r="J24" s="42">
        <f t="shared" si="3"/>
        <v>0</v>
      </c>
      <c r="K24" s="25"/>
      <c r="L24" s="42">
        <f t="shared" si="4"/>
        <v>0</v>
      </c>
      <c r="M24" s="42">
        <f t="shared" si="5"/>
        <v>0</v>
      </c>
      <c r="N24" s="25"/>
      <c r="O24" s="42">
        <f t="shared" si="6"/>
        <v>0</v>
      </c>
    </row>
    <row r="25" spans="1:15" ht="15">
      <c r="A25" s="74">
        <v>1835</v>
      </c>
      <c r="B25" s="32" t="s">
        <v>30</v>
      </c>
      <c r="C25" s="25"/>
      <c r="D25" s="25"/>
      <c r="E25" s="75"/>
      <c r="F25" s="75"/>
      <c r="G25" s="76">
        <f t="shared" si="0"/>
        <v>0</v>
      </c>
      <c r="H25" s="42">
        <f t="shared" si="1"/>
        <v>0</v>
      </c>
      <c r="I25" s="42">
        <f t="shared" si="2"/>
        <v>0</v>
      </c>
      <c r="J25" s="42">
        <f t="shared" si="3"/>
        <v>0</v>
      </c>
      <c r="K25" s="25"/>
      <c r="L25" s="42">
        <f t="shared" si="4"/>
        <v>0</v>
      </c>
      <c r="M25" s="42">
        <f t="shared" si="5"/>
        <v>0</v>
      </c>
      <c r="N25" s="25"/>
      <c r="O25" s="42">
        <f t="shared" si="6"/>
        <v>0</v>
      </c>
    </row>
    <row r="26" spans="1:15" ht="15">
      <c r="A26" s="74">
        <v>1840</v>
      </c>
      <c r="B26" s="32" t="s">
        <v>31</v>
      </c>
      <c r="C26" s="25"/>
      <c r="D26" s="25"/>
      <c r="E26" s="75"/>
      <c r="F26" s="75"/>
      <c r="G26" s="76">
        <f t="shared" si="0"/>
        <v>0</v>
      </c>
      <c r="H26" s="42">
        <f t="shared" si="1"/>
        <v>0</v>
      </c>
      <c r="I26" s="42">
        <f t="shared" si="2"/>
        <v>0</v>
      </c>
      <c r="J26" s="42">
        <f t="shared" si="3"/>
        <v>0</v>
      </c>
      <c r="K26" s="25"/>
      <c r="L26" s="42">
        <f t="shared" si="4"/>
        <v>0</v>
      </c>
      <c r="M26" s="42">
        <f t="shared" si="5"/>
        <v>0</v>
      </c>
      <c r="N26" s="25"/>
      <c r="O26" s="42">
        <f t="shared" si="6"/>
        <v>0</v>
      </c>
    </row>
    <row r="27" spans="1:15" ht="15">
      <c r="A27" s="74">
        <v>1845</v>
      </c>
      <c r="B27" s="32" t="s">
        <v>32</v>
      </c>
      <c r="C27" s="25"/>
      <c r="D27" s="25"/>
      <c r="E27" s="75"/>
      <c r="F27" s="75"/>
      <c r="G27" s="76">
        <f t="shared" si="0"/>
        <v>0</v>
      </c>
      <c r="H27" s="42">
        <f t="shared" si="1"/>
        <v>0</v>
      </c>
      <c r="I27" s="42">
        <f t="shared" si="2"/>
        <v>0</v>
      </c>
      <c r="J27" s="42">
        <f t="shared" si="3"/>
        <v>0</v>
      </c>
      <c r="K27" s="25"/>
      <c r="L27" s="42">
        <f t="shared" si="4"/>
        <v>0</v>
      </c>
      <c r="M27" s="42">
        <f t="shared" si="5"/>
        <v>0</v>
      </c>
      <c r="N27" s="25"/>
      <c r="O27" s="42">
        <f t="shared" si="6"/>
        <v>0</v>
      </c>
    </row>
    <row r="28" spans="1:15" ht="15">
      <c r="A28" s="74">
        <v>1850</v>
      </c>
      <c r="B28" s="32" t="s">
        <v>33</v>
      </c>
      <c r="C28" s="25"/>
      <c r="D28" s="25"/>
      <c r="E28" s="75"/>
      <c r="F28" s="75"/>
      <c r="G28" s="76">
        <f t="shared" si="0"/>
        <v>0</v>
      </c>
      <c r="H28" s="42">
        <f t="shared" si="1"/>
        <v>0</v>
      </c>
      <c r="I28" s="42">
        <f t="shared" si="2"/>
        <v>0</v>
      </c>
      <c r="J28" s="42">
        <f t="shared" si="3"/>
        <v>0</v>
      </c>
      <c r="K28" s="25"/>
      <c r="L28" s="42">
        <f t="shared" si="4"/>
        <v>0</v>
      </c>
      <c r="M28" s="42">
        <f t="shared" si="5"/>
        <v>0</v>
      </c>
      <c r="N28" s="25"/>
      <c r="O28" s="42">
        <f t="shared" si="6"/>
        <v>0</v>
      </c>
    </row>
    <row r="29" spans="1:15" ht="15">
      <c r="A29" s="74">
        <v>1855</v>
      </c>
      <c r="B29" s="32" t="s">
        <v>34</v>
      </c>
      <c r="C29" s="25"/>
      <c r="D29" s="25"/>
      <c r="E29" s="75"/>
      <c r="F29" s="75"/>
      <c r="G29" s="76">
        <f t="shared" si="0"/>
        <v>0</v>
      </c>
      <c r="H29" s="42">
        <f t="shared" si="1"/>
        <v>0</v>
      </c>
      <c r="I29" s="42">
        <f t="shared" si="2"/>
        <v>0</v>
      </c>
      <c r="J29" s="42">
        <f t="shared" si="3"/>
        <v>0</v>
      </c>
      <c r="K29" s="25"/>
      <c r="L29" s="42">
        <f t="shared" si="4"/>
        <v>0</v>
      </c>
      <c r="M29" s="42">
        <f t="shared" si="5"/>
        <v>0</v>
      </c>
      <c r="N29" s="25"/>
      <c r="O29" s="42">
        <f t="shared" si="6"/>
        <v>0</v>
      </c>
    </row>
    <row r="30" spans="1:15" ht="15">
      <c r="A30" s="74">
        <v>1860</v>
      </c>
      <c r="B30" s="32" t="s">
        <v>35</v>
      </c>
      <c r="C30" s="25"/>
      <c r="D30" s="25"/>
      <c r="E30" s="75"/>
      <c r="F30" s="75"/>
      <c r="G30" s="76">
        <f t="shared" si="0"/>
        <v>0</v>
      </c>
      <c r="H30" s="42">
        <f t="shared" si="1"/>
        <v>0</v>
      </c>
      <c r="I30" s="42">
        <f t="shared" si="2"/>
        <v>0</v>
      </c>
      <c r="J30" s="42">
        <f t="shared" si="3"/>
        <v>0</v>
      </c>
      <c r="K30" s="25"/>
      <c r="L30" s="42">
        <f t="shared" si="4"/>
        <v>0</v>
      </c>
      <c r="M30" s="42">
        <f t="shared" si="5"/>
        <v>0</v>
      </c>
      <c r="N30" s="25"/>
      <c r="O30" s="42">
        <f t="shared" si="6"/>
        <v>0</v>
      </c>
    </row>
    <row r="31" spans="1:15" ht="15">
      <c r="A31" s="77">
        <v>1860</v>
      </c>
      <c r="B31" s="31" t="s">
        <v>106</v>
      </c>
      <c r="C31" s="25"/>
      <c r="D31" s="25"/>
      <c r="E31" s="75"/>
      <c r="F31" s="75"/>
      <c r="G31" s="76">
        <f t="shared" si="0"/>
        <v>0</v>
      </c>
      <c r="H31" s="42">
        <f t="shared" si="1"/>
        <v>0</v>
      </c>
      <c r="I31" s="42">
        <f t="shared" si="2"/>
        <v>0</v>
      </c>
      <c r="J31" s="42">
        <f t="shared" si="3"/>
        <v>0</v>
      </c>
      <c r="K31" s="25"/>
      <c r="L31" s="42">
        <f t="shared" si="4"/>
        <v>0</v>
      </c>
      <c r="M31" s="42">
        <f t="shared" si="5"/>
        <v>0</v>
      </c>
      <c r="N31" s="25"/>
      <c r="O31" s="42">
        <f t="shared" si="6"/>
        <v>0</v>
      </c>
    </row>
    <row r="32" spans="1:15" ht="15">
      <c r="A32" s="77">
        <v>1905</v>
      </c>
      <c r="B32" s="31" t="s">
        <v>23</v>
      </c>
      <c r="C32" s="25"/>
      <c r="D32" s="25"/>
      <c r="E32" s="75"/>
      <c r="F32" s="75"/>
      <c r="G32" s="76">
        <f t="shared" si="0"/>
        <v>0</v>
      </c>
      <c r="H32" s="42">
        <f t="shared" si="1"/>
        <v>0</v>
      </c>
      <c r="I32" s="42">
        <f t="shared" si="2"/>
        <v>0</v>
      </c>
      <c r="J32" s="42">
        <f t="shared" si="3"/>
        <v>0</v>
      </c>
      <c r="K32" s="25"/>
      <c r="L32" s="42">
        <f t="shared" si="4"/>
        <v>0</v>
      </c>
      <c r="M32" s="42">
        <f t="shared" si="5"/>
        <v>0</v>
      </c>
      <c r="N32" s="25"/>
      <c r="O32" s="42">
        <f t="shared" si="6"/>
        <v>0</v>
      </c>
    </row>
    <row r="33" spans="1:15" ht="15">
      <c r="A33" s="74">
        <v>1908</v>
      </c>
      <c r="B33" s="32" t="s">
        <v>37</v>
      </c>
      <c r="C33" s="25"/>
      <c r="D33" s="25"/>
      <c r="E33" s="75"/>
      <c r="F33" s="75"/>
      <c r="G33" s="76">
        <f t="shared" si="0"/>
        <v>0</v>
      </c>
      <c r="H33" s="42">
        <f t="shared" si="1"/>
        <v>0</v>
      </c>
      <c r="I33" s="42">
        <f t="shared" si="2"/>
        <v>0</v>
      </c>
      <c r="J33" s="42">
        <f t="shared" si="3"/>
        <v>0</v>
      </c>
      <c r="K33" s="25"/>
      <c r="L33" s="42">
        <f t="shared" si="4"/>
        <v>0</v>
      </c>
      <c r="M33" s="42">
        <f t="shared" si="5"/>
        <v>0</v>
      </c>
      <c r="N33" s="25"/>
      <c r="O33" s="42">
        <f t="shared" si="6"/>
        <v>0</v>
      </c>
    </row>
    <row r="34" spans="1:15" ht="15">
      <c r="A34" s="74">
        <v>1910</v>
      </c>
      <c r="B34" s="32" t="s">
        <v>25</v>
      </c>
      <c r="C34" s="25"/>
      <c r="D34" s="25"/>
      <c r="E34" s="75"/>
      <c r="F34" s="75"/>
      <c r="G34" s="76">
        <f t="shared" si="0"/>
        <v>0</v>
      </c>
      <c r="H34" s="42">
        <f t="shared" si="1"/>
        <v>0</v>
      </c>
      <c r="I34" s="42">
        <f t="shared" si="2"/>
        <v>0</v>
      </c>
      <c r="J34" s="42">
        <f t="shared" si="3"/>
        <v>0</v>
      </c>
      <c r="K34" s="25"/>
      <c r="L34" s="42">
        <f t="shared" si="4"/>
        <v>0</v>
      </c>
      <c r="M34" s="42">
        <f t="shared" si="5"/>
        <v>0</v>
      </c>
      <c r="N34" s="25"/>
      <c r="O34" s="42">
        <f t="shared" si="6"/>
        <v>0</v>
      </c>
    </row>
    <row r="35" spans="1:15" ht="15">
      <c r="A35" s="74">
        <v>1915</v>
      </c>
      <c r="B35" s="32" t="s">
        <v>38</v>
      </c>
      <c r="C35" s="25"/>
      <c r="D35" s="25"/>
      <c r="E35" s="75"/>
      <c r="F35" s="75"/>
      <c r="G35" s="76">
        <f t="shared" si="0"/>
        <v>0</v>
      </c>
      <c r="H35" s="42">
        <f t="shared" si="1"/>
        <v>0</v>
      </c>
      <c r="I35" s="42">
        <f t="shared" si="2"/>
        <v>0</v>
      </c>
      <c r="J35" s="42">
        <f t="shared" si="3"/>
        <v>0</v>
      </c>
      <c r="K35" s="25"/>
      <c r="L35" s="42">
        <f t="shared" si="4"/>
        <v>0</v>
      </c>
      <c r="M35" s="42">
        <f t="shared" si="5"/>
        <v>0</v>
      </c>
      <c r="N35" s="25"/>
      <c r="O35" s="42">
        <f t="shared" si="6"/>
        <v>0</v>
      </c>
    </row>
    <row r="36" spans="1:15" ht="15">
      <c r="A36" s="74">
        <v>1915</v>
      </c>
      <c r="B36" s="32" t="s">
        <v>39</v>
      </c>
      <c r="C36" s="25"/>
      <c r="D36" s="25"/>
      <c r="E36" s="75"/>
      <c r="F36" s="75"/>
      <c r="G36" s="76">
        <f t="shared" si="0"/>
        <v>0</v>
      </c>
      <c r="H36" s="42">
        <f t="shared" si="1"/>
        <v>0</v>
      </c>
      <c r="I36" s="42">
        <f t="shared" si="2"/>
        <v>0</v>
      </c>
      <c r="J36" s="42">
        <f t="shared" si="3"/>
        <v>0</v>
      </c>
      <c r="K36" s="25"/>
      <c r="L36" s="42">
        <f t="shared" si="4"/>
        <v>0</v>
      </c>
      <c r="M36" s="42">
        <f t="shared" si="5"/>
        <v>0</v>
      </c>
      <c r="N36" s="25"/>
      <c r="O36" s="42">
        <f t="shared" si="6"/>
        <v>0</v>
      </c>
    </row>
    <row r="37" spans="1:15" ht="15">
      <c r="A37" s="74">
        <v>1920</v>
      </c>
      <c r="B37" s="32" t="s">
        <v>40</v>
      </c>
      <c r="C37" s="25"/>
      <c r="D37" s="25"/>
      <c r="E37" s="75"/>
      <c r="F37" s="75"/>
      <c r="G37" s="76">
        <f t="shared" si="0"/>
        <v>0</v>
      </c>
      <c r="H37" s="42">
        <f t="shared" si="1"/>
        <v>0</v>
      </c>
      <c r="I37" s="42">
        <f t="shared" si="2"/>
        <v>0</v>
      </c>
      <c r="J37" s="42">
        <f t="shared" si="3"/>
        <v>0</v>
      </c>
      <c r="K37" s="25"/>
      <c r="L37" s="42">
        <f t="shared" si="4"/>
        <v>0</v>
      </c>
      <c r="M37" s="42">
        <f t="shared" si="5"/>
        <v>0</v>
      </c>
      <c r="N37" s="25"/>
      <c r="O37" s="42">
        <f t="shared" si="6"/>
        <v>0</v>
      </c>
    </row>
    <row r="38" spans="1:15" ht="15">
      <c r="A38" s="78">
        <v>1920</v>
      </c>
      <c r="B38" s="24" t="s">
        <v>41</v>
      </c>
      <c r="C38" s="25"/>
      <c r="D38" s="25"/>
      <c r="E38" s="75"/>
      <c r="F38" s="75"/>
      <c r="G38" s="76">
        <f t="shared" si="0"/>
        <v>0</v>
      </c>
      <c r="H38" s="42">
        <f t="shared" si="1"/>
        <v>0</v>
      </c>
      <c r="I38" s="42">
        <f t="shared" si="2"/>
        <v>0</v>
      </c>
      <c r="J38" s="42">
        <f t="shared" si="3"/>
        <v>0</v>
      </c>
      <c r="K38" s="25"/>
      <c r="L38" s="42">
        <f t="shared" si="4"/>
        <v>0</v>
      </c>
      <c r="M38" s="42">
        <f t="shared" si="5"/>
        <v>0</v>
      </c>
      <c r="N38" s="25"/>
      <c r="O38" s="42">
        <f t="shared" si="6"/>
        <v>0</v>
      </c>
    </row>
    <row r="39" spans="1:15" ht="15">
      <c r="A39" s="78">
        <v>1920</v>
      </c>
      <c r="B39" s="24" t="s">
        <v>42</v>
      </c>
      <c r="C39" s="25"/>
      <c r="D39" s="25"/>
      <c r="E39" s="75"/>
      <c r="F39" s="75"/>
      <c r="G39" s="76">
        <f t="shared" si="0"/>
        <v>0</v>
      </c>
      <c r="H39" s="42">
        <f t="shared" si="1"/>
        <v>0</v>
      </c>
      <c r="I39" s="42">
        <f t="shared" si="2"/>
        <v>0</v>
      </c>
      <c r="J39" s="42">
        <f t="shared" si="3"/>
        <v>0</v>
      </c>
      <c r="K39" s="25"/>
      <c r="L39" s="42">
        <f t="shared" si="4"/>
        <v>0</v>
      </c>
      <c r="M39" s="42">
        <f t="shared" si="5"/>
        <v>0</v>
      </c>
      <c r="N39" s="25"/>
      <c r="O39" s="42">
        <f t="shared" si="6"/>
        <v>0</v>
      </c>
    </row>
    <row r="40" spans="1:15" ht="15">
      <c r="A40" s="74">
        <v>1930</v>
      </c>
      <c r="B40" s="32" t="s">
        <v>43</v>
      </c>
      <c r="C40" s="25"/>
      <c r="D40" s="25"/>
      <c r="E40" s="75"/>
      <c r="F40" s="75"/>
      <c r="G40" s="76">
        <f t="shared" si="0"/>
        <v>0</v>
      </c>
      <c r="H40" s="42">
        <f t="shared" si="1"/>
        <v>0</v>
      </c>
      <c r="I40" s="42">
        <f t="shared" si="2"/>
        <v>0</v>
      </c>
      <c r="J40" s="42">
        <f t="shared" si="3"/>
        <v>0</v>
      </c>
      <c r="K40" s="25"/>
      <c r="L40" s="42">
        <f t="shared" si="4"/>
        <v>0</v>
      </c>
      <c r="M40" s="42">
        <f t="shared" si="5"/>
        <v>0</v>
      </c>
      <c r="N40" s="25"/>
      <c r="O40" s="42">
        <f t="shared" si="6"/>
        <v>0</v>
      </c>
    </row>
    <row r="41" spans="1:15" ht="15">
      <c r="A41" s="74">
        <v>1935</v>
      </c>
      <c r="B41" s="32" t="s">
        <v>44</v>
      </c>
      <c r="C41" s="25"/>
      <c r="D41" s="25"/>
      <c r="E41" s="75"/>
      <c r="F41" s="75"/>
      <c r="G41" s="76">
        <f t="shared" si="0"/>
        <v>0</v>
      </c>
      <c r="H41" s="42">
        <f t="shared" si="1"/>
        <v>0</v>
      </c>
      <c r="I41" s="42">
        <f t="shared" si="2"/>
        <v>0</v>
      </c>
      <c r="J41" s="42">
        <f t="shared" si="3"/>
        <v>0</v>
      </c>
      <c r="K41" s="25"/>
      <c r="L41" s="42">
        <f t="shared" si="4"/>
        <v>0</v>
      </c>
      <c r="M41" s="42">
        <f t="shared" si="5"/>
        <v>0</v>
      </c>
      <c r="N41" s="25"/>
      <c r="O41" s="42">
        <f t="shared" si="6"/>
        <v>0</v>
      </c>
    </row>
    <row r="42" spans="1:15" ht="15">
      <c r="A42" s="74">
        <v>1940</v>
      </c>
      <c r="B42" s="32" t="s">
        <v>45</v>
      </c>
      <c r="C42" s="25"/>
      <c r="D42" s="25"/>
      <c r="E42" s="75"/>
      <c r="F42" s="75"/>
      <c r="G42" s="76">
        <f t="shared" si="0"/>
        <v>0</v>
      </c>
      <c r="H42" s="42">
        <f t="shared" si="1"/>
        <v>0</v>
      </c>
      <c r="I42" s="42">
        <f t="shared" si="2"/>
        <v>0</v>
      </c>
      <c r="J42" s="42">
        <f t="shared" si="3"/>
        <v>0</v>
      </c>
      <c r="K42" s="25"/>
      <c r="L42" s="42">
        <f t="shared" si="4"/>
        <v>0</v>
      </c>
      <c r="M42" s="42">
        <f t="shared" si="5"/>
        <v>0</v>
      </c>
      <c r="N42" s="25"/>
      <c r="O42" s="42">
        <f t="shared" si="6"/>
        <v>0</v>
      </c>
    </row>
    <row r="43" spans="1:15" ht="15">
      <c r="A43" s="74">
        <v>1945</v>
      </c>
      <c r="B43" s="32" t="s">
        <v>46</v>
      </c>
      <c r="C43" s="25"/>
      <c r="D43" s="25"/>
      <c r="E43" s="75"/>
      <c r="F43" s="75"/>
      <c r="G43" s="76">
        <f t="shared" si="0"/>
        <v>0</v>
      </c>
      <c r="H43" s="42">
        <f t="shared" si="1"/>
        <v>0</v>
      </c>
      <c r="I43" s="42">
        <f t="shared" si="2"/>
        <v>0</v>
      </c>
      <c r="J43" s="42">
        <f t="shared" si="3"/>
        <v>0</v>
      </c>
      <c r="K43" s="25"/>
      <c r="L43" s="42">
        <f t="shared" si="4"/>
        <v>0</v>
      </c>
      <c r="M43" s="42">
        <f t="shared" si="5"/>
        <v>0</v>
      </c>
      <c r="N43" s="25"/>
      <c r="O43" s="42">
        <f t="shared" si="6"/>
        <v>0</v>
      </c>
    </row>
    <row r="44" spans="1:15" ht="15">
      <c r="A44" s="74">
        <v>1950</v>
      </c>
      <c r="B44" s="32" t="s">
        <v>47</v>
      </c>
      <c r="C44" s="25"/>
      <c r="D44" s="25"/>
      <c r="E44" s="75"/>
      <c r="F44" s="75"/>
      <c r="G44" s="76">
        <f t="shared" si="0"/>
        <v>0</v>
      </c>
      <c r="H44" s="42">
        <f t="shared" si="1"/>
        <v>0</v>
      </c>
      <c r="I44" s="42">
        <f t="shared" si="2"/>
        <v>0</v>
      </c>
      <c r="J44" s="42">
        <f t="shared" si="3"/>
        <v>0</v>
      </c>
      <c r="K44" s="25"/>
      <c r="L44" s="42">
        <f t="shared" si="4"/>
        <v>0</v>
      </c>
      <c r="M44" s="42">
        <f t="shared" si="5"/>
        <v>0</v>
      </c>
      <c r="N44" s="25"/>
      <c r="O44" s="42">
        <f t="shared" si="6"/>
        <v>0</v>
      </c>
    </row>
    <row r="45" spans="1:15" ht="15">
      <c r="A45" s="74">
        <v>1955</v>
      </c>
      <c r="B45" s="32" t="s">
        <v>48</v>
      </c>
      <c r="C45" s="25"/>
      <c r="D45" s="25"/>
      <c r="E45" s="75"/>
      <c r="F45" s="75"/>
      <c r="G45" s="76">
        <f t="shared" si="0"/>
        <v>0</v>
      </c>
      <c r="H45" s="42">
        <f t="shared" si="1"/>
        <v>0</v>
      </c>
      <c r="I45" s="42">
        <f t="shared" si="2"/>
        <v>0</v>
      </c>
      <c r="J45" s="42">
        <f t="shared" si="3"/>
        <v>0</v>
      </c>
      <c r="K45" s="25"/>
      <c r="L45" s="42">
        <f t="shared" si="4"/>
        <v>0</v>
      </c>
      <c r="M45" s="42">
        <f t="shared" si="5"/>
        <v>0</v>
      </c>
      <c r="N45" s="25"/>
      <c r="O45" s="42">
        <f t="shared" si="6"/>
        <v>0</v>
      </c>
    </row>
    <row r="46" spans="1:15" ht="15">
      <c r="A46" s="79">
        <v>1955</v>
      </c>
      <c r="B46" s="36" t="s">
        <v>49</v>
      </c>
      <c r="C46" s="25"/>
      <c r="D46" s="25"/>
      <c r="E46" s="75"/>
      <c r="F46" s="75"/>
      <c r="G46" s="76">
        <f t="shared" si="0"/>
        <v>0</v>
      </c>
      <c r="H46" s="42">
        <f t="shared" si="1"/>
        <v>0</v>
      </c>
      <c r="I46" s="42">
        <f t="shared" si="2"/>
        <v>0</v>
      </c>
      <c r="J46" s="42">
        <f t="shared" si="3"/>
        <v>0</v>
      </c>
      <c r="K46" s="25"/>
      <c r="L46" s="42">
        <f t="shared" si="4"/>
        <v>0</v>
      </c>
      <c r="M46" s="42">
        <f t="shared" si="5"/>
        <v>0</v>
      </c>
      <c r="N46" s="25"/>
      <c r="O46" s="42">
        <f t="shared" si="6"/>
        <v>0</v>
      </c>
    </row>
    <row r="47" spans="1:15" ht="15">
      <c r="A47" s="78">
        <v>1960</v>
      </c>
      <c r="B47" s="24" t="s">
        <v>50</v>
      </c>
      <c r="C47" s="25"/>
      <c r="D47" s="25"/>
      <c r="E47" s="75"/>
      <c r="F47" s="75"/>
      <c r="G47" s="76">
        <f t="shared" si="0"/>
        <v>0</v>
      </c>
      <c r="H47" s="42">
        <f t="shared" si="1"/>
        <v>0</v>
      </c>
      <c r="I47" s="42">
        <f t="shared" si="2"/>
        <v>0</v>
      </c>
      <c r="J47" s="42">
        <f t="shared" si="3"/>
        <v>0</v>
      </c>
      <c r="K47" s="25"/>
      <c r="L47" s="42">
        <f t="shared" si="4"/>
        <v>0</v>
      </c>
      <c r="M47" s="42">
        <f t="shared" si="5"/>
        <v>0</v>
      </c>
      <c r="N47" s="25"/>
      <c r="O47" s="42">
        <f t="shared" si="6"/>
        <v>0</v>
      </c>
    </row>
    <row r="48" spans="1:15" ht="15">
      <c r="A48" s="79">
        <v>1970</v>
      </c>
      <c r="B48" s="80" t="s">
        <v>51</v>
      </c>
      <c r="C48" s="25"/>
      <c r="D48" s="25"/>
      <c r="E48" s="75"/>
      <c r="F48" s="75"/>
      <c r="G48" s="76">
        <f t="shared" si="0"/>
        <v>0</v>
      </c>
      <c r="H48" s="42">
        <f t="shared" si="1"/>
        <v>0</v>
      </c>
      <c r="I48" s="42">
        <f t="shared" si="2"/>
        <v>0</v>
      </c>
      <c r="J48" s="42">
        <f t="shared" si="3"/>
        <v>0</v>
      </c>
      <c r="K48" s="25"/>
      <c r="L48" s="42">
        <f t="shared" si="4"/>
        <v>0</v>
      </c>
      <c r="M48" s="42">
        <f t="shared" si="5"/>
        <v>0</v>
      </c>
      <c r="N48" s="25"/>
      <c r="O48" s="42">
        <f t="shared" si="6"/>
        <v>0</v>
      </c>
    </row>
    <row r="49" spans="1:15" ht="15">
      <c r="A49" s="74">
        <v>1975</v>
      </c>
      <c r="B49" s="32" t="s">
        <v>52</v>
      </c>
      <c r="C49" s="25"/>
      <c r="D49" s="25"/>
      <c r="E49" s="75"/>
      <c r="F49" s="75"/>
      <c r="G49" s="76">
        <f t="shared" si="0"/>
        <v>0</v>
      </c>
      <c r="H49" s="42">
        <f t="shared" si="1"/>
        <v>0</v>
      </c>
      <c r="I49" s="42">
        <f t="shared" si="2"/>
        <v>0</v>
      </c>
      <c r="J49" s="42">
        <f t="shared" si="3"/>
        <v>0</v>
      </c>
      <c r="K49" s="25"/>
      <c r="L49" s="42">
        <f t="shared" si="4"/>
        <v>0</v>
      </c>
      <c r="M49" s="42">
        <f t="shared" si="5"/>
        <v>0</v>
      </c>
      <c r="N49" s="25"/>
      <c r="O49" s="42">
        <f t="shared" si="6"/>
        <v>0</v>
      </c>
    </row>
    <row r="50" spans="1:15" ht="15">
      <c r="A50" s="74">
        <v>1980</v>
      </c>
      <c r="B50" s="32" t="s">
        <v>53</v>
      </c>
      <c r="C50" s="25"/>
      <c r="D50" s="25"/>
      <c r="E50" s="75"/>
      <c r="F50" s="75"/>
      <c r="G50" s="76">
        <f t="shared" si="0"/>
        <v>0</v>
      </c>
      <c r="H50" s="42">
        <f t="shared" si="1"/>
        <v>0</v>
      </c>
      <c r="I50" s="42">
        <f t="shared" si="2"/>
        <v>0</v>
      </c>
      <c r="J50" s="42">
        <f t="shared" si="3"/>
        <v>0</v>
      </c>
      <c r="K50" s="25"/>
      <c r="L50" s="42">
        <f t="shared" si="4"/>
        <v>0</v>
      </c>
      <c r="M50" s="42">
        <f t="shared" si="5"/>
        <v>0</v>
      </c>
      <c r="N50" s="25"/>
      <c r="O50" s="42">
        <f t="shared" si="6"/>
        <v>0</v>
      </c>
    </row>
    <row r="51" spans="1:15" ht="15">
      <c r="A51" s="74">
        <v>1985</v>
      </c>
      <c r="B51" s="32" t="s">
        <v>54</v>
      </c>
      <c r="C51" s="25"/>
      <c r="D51" s="25"/>
      <c r="E51" s="75"/>
      <c r="F51" s="75"/>
      <c r="G51" s="76">
        <f t="shared" si="0"/>
        <v>0</v>
      </c>
      <c r="H51" s="42">
        <f t="shared" si="1"/>
        <v>0</v>
      </c>
      <c r="I51" s="42">
        <f t="shared" si="2"/>
        <v>0</v>
      </c>
      <c r="J51" s="42">
        <f t="shared" si="3"/>
        <v>0</v>
      </c>
      <c r="K51" s="25"/>
      <c r="L51" s="42">
        <f t="shared" si="4"/>
        <v>0</v>
      </c>
      <c r="M51" s="42">
        <f t="shared" si="5"/>
        <v>0</v>
      </c>
      <c r="N51" s="25"/>
      <c r="O51" s="42">
        <f t="shared" si="6"/>
        <v>0</v>
      </c>
    </row>
    <row r="52" spans="1:15" ht="15">
      <c r="A52" s="74">
        <v>1990</v>
      </c>
      <c r="B52" s="37" t="s">
        <v>55</v>
      </c>
      <c r="C52" s="25"/>
      <c r="D52" s="25"/>
      <c r="E52" s="75"/>
      <c r="F52" s="75"/>
      <c r="G52" s="76">
        <f t="shared" si="0"/>
        <v>0</v>
      </c>
      <c r="H52" s="42">
        <f t="shared" si="1"/>
        <v>0</v>
      </c>
      <c r="I52" s="42">
        <f t="shared" si="2"/>
        <v>0</v>
      </c>
      <c r="J52" s="42">
        <f t="shared" si="3"/>
        <v>0</v>
      </c>
      <c r="K52" s="25"/>
      <c r="L52" s="42">
        <f t="shared" si="4"/>
        <v>0</v>
      </c>
      <c r="M52" s="42">
        <f t="shared" si="5"/>
        <v>0</v>
      </c>
      <c r="N52" s="25"/>
      <c r="O52" s="42">
        <f t="shared" si="6"/>
        <v>0</v>
      </c>
    </row>
    <row r="53" spans="1:15" ht="15">
      <c r="A53" s="74">
        <v>1995</v>
      </c>
      <c r="B53" s="32" t="s">
        <v>56</v>
      </c>
      <c r="C53" s="25"/>
      <c r="D53" s="25"/>
      <c r="E53" s="75"/>
      <c r="F53" s="75"/>
      <c r="G53" s="76">
        <f t="shared" si="0"/>
        <v>0</v>
      </c>
      <c r="H53" s="42">
        <f t="shared" si="1"/>
        <v>0</v>
      </c>
      <c r="I53" s="42">
        <f t="shared" si="2"/>
        <v>0</v>
      </c>
      <c r="J53" s="42">
        <f t="shared" si="3"/>
        <v>0</v>
      </c>
      <c r="K53" s="25"/>
      <c r="L53" s="42">
        <f t="shared" si="4"/>
        <v>0</v>
      </c>
      <c r="M53" s="42">
        <f t="shared" si="5"/>
        <v>0</v>
      </c>
      <c r="N53" s="25"/>
      <c r="O53" s="42">
        <f t="shared" si="6"/>
        <v>0</v>
      </c>
    </row>
    <row r="54" spans="1:15" ht="15">
      <c r="A54" s="81" t="s">
        <v>107</v>
      </c>
      <c r="B54" s="82"/>
      <c r="C54" s="25"/>
      <c r="D54" s="25"/>
      <c r="E54" s="75"/>
      <c r="F54" s="75"/>
      <c r="G54" s="76">
        <f t="shared" si="0"/>
        <v>0</v>
      </c>
      <c r="H54" s="42">
        <f t="shared" si="1"/>
        <v>0</v>
      </c>
      <c r="I54" s="42">
        <f t="shared" si="2"/>
        <v>0</v>
      </c>
      <c r="J54" s="42">
        <f t="shared" si="3"/>
        <v>0</v>
      </c>
      <c r="K54" s="25"/>
      <c r="L54" s="42">
        <f t="shared" si="4"/>
        <v>0</v>
      </c>
      <c r="M54" s="42">
        <f t="shared" si="5"/>
        <v>0</v>
      </c>
      <c r="N54" s="25"/>
      <c r="O54" s="42">
        <f t="shared" si="6"/>
        <v>0</v>
      </c>
    </row>
    <row r="55" spans="1:15" ht="15.75" thickBot="1">
      <c r="A55" s="83"/>
      <c r="B55" s="84"/>
      <c r="C55" s="25"/>
      <c r="D55" s="25"/>
      <c r="E55" s="85"/>
      <c r="F55" s="85"/>
      <c r="G55" s="86">
        <f t="shared" si="0"/>
        <v>0</v>
      </c>
      <c r="H55" s="42">
        <f t="shared" si="1"/>
        <v>0</v>
      </c>
      <c r="I55" s="42">
        <f t="shared" si="2"/>
        <v>0</v>
      </c>
      <c r="J55" s="42">
        <f t="shared" si="3"/>
        <v>0</v>
      </c>
      <c r="K55" s="25"/>
      <c r="L55" s="42">
        <f t="shared" si="4"/>
        <v>0</v>
      </c>
      <c r="M55" s="42">
        <f t="shared" si="5"/>
        <v>0</v>
      </c>
      <c r="N55" s="25"/>
      <c r="O55" s="42">
        <f t="shared" si="6"/>
        <v>0</v>
      </c>
    </row>
    <row r="56" spans="1:15" ht="14.25" thickTop="1" thickBot="1">
      <c r="A56" s="87"/>
      <c r="B56" s="88" t="s">
        <v>73</v>
      </c>
      <c r="C56" s="42">
        <f>SUM(C16:C55)</f>
        <v>0</v>
      </c>
      <c r="D56" s="42">
        <f>SUM(D16:D55)</f>
        <v>0</v>
      </c>
      <c r="E56" s="89"/>
      <c r="F56" s="90"/>
      <c r="G56" s="91"/>
      <c r="H56" s="42">
        <f t="shared" ref="H56:O56" si="7">SUM(H16:H55)</f>
        <v>0</v>
      </c>
      <c r="I56" s="42">
        <f t="shared" si="7"/>
        <v>0</v>
      </c>
      <c r="J56" s="42">
        <f t="shared" si="7"/>
        <v>0</v>
      </c>
      <c r="K56" s="42">
        <f t="shared" si="7"/>
        <v>0</v>
      </c>
      <c r="L56" s="42">
        <f t="shared" si="7"/>
        <v>0</v>
      </c>
      <c r="M56" s="42">
        <f t="shared" si="7"/>
        <v>0</v>
      </c>
      <c r="N56" s="42">
        <f>SUM(N16:N55)</f>
        <v>0</v>
      </c>
      <c r="O56" s="42">
        <f t="shared" si="7"/>
        <v>0</v>
      </c>
    </row>
    <row r="57" spans="1:15" ht="15">
      <c r="A57" s="92"/>
      <c r="B57" s="93" t="s">
        <v>108</v>
      </c>
      <c r="C57" s="94"/>
      <c r="D57" s="94"/>
      <c r="E57" s="94"/>
      <c r="G57" s="95"/>
      <c r="H57" s="94"/>
      <c r="I57" s="94"/>
      <c r="J57" s="25">
        <v>0</v>
      </c>
      <c r="K57" s="94"/>
      <c r="L57" s="94"/>
      <c r="M57" s="94"/>
      <c r="N57" s="94"/>
      <c r="O57" s="94"/>
    </row>
    <row r="58" spans="1:15">
      <c r="B58" s="93" t="s">
        <v>73</v>
      </c>
      <c r="C58" s="94"/>
      <c r="D58" s="94"/>
      <c r="E58" s="94"/>
      <c r="J58" s="42">
        <f>+J56+J57</f>
        <v>0</v>
      </c>
      <c r="K58" s="96"/>
    </row>
    <row r="59" spans="1:15">
      <c r="A59" s="4" t="s">
        <v>65</v>
      </c>
    </row>
    <row r="61" spans="1:15" ht="15" customHeight="1">
      <c r="A61" s="97">
        <v>1</v>
      </c>
      <c r="B61" s="232" t="s">
        <v>109</v>
      </c>
      <c r="C61" s="232"/>
      <c r="D61" s="232"/>
      <c r="E61" s="232"/>
      <c r="F61" s="232"/>
      <c r="G61" s="232"/>
      <c r="H61" s="232"/>
      <c r="I61" s="232"/>
      <c r="J61" s="232"/>
      <c r="K61" s="232"/>
      <c r="L61" s="232"/>
      <c r="M61" s="232"/>
      <c r="N61" s="232"/>
      <c r="O61" s="232"/>
    </row>
    <row r="62" spans="1:15">
      <c r="A62" s="97">
        <v>2</v>
      </c>
      <c r="B62" s="233" t="s">
        <v>110</v>
      </c>
      <c r="C62" s="233"/>
      <c r="D62" s="233"/>
      <c r="E62" s="233"/>
      <c r="F62" s="233"/>
      <c r="G62" s="233"/>
      <c r="H62" s="233"/>
      <c r="I62" s="233"/>
      <c r="J62" s="233"/>
      <c r="K62" s="233"/>
      <c r="L62" s="233"/>
      <c r="M62" s="233"/>
      <c r="N62" s="233"/>
      <c r="O62" s="233"/>
    </row>
    <row r="63" spans="1:15" ht="15" customHeight="1">
      <c r="A63" s="97">
        <v>3</v>
      </c>
      <c r="B63" s="232" t="s">
        <v>111</v>
      </c>
      <c r="C63" s="232"/>
      <c r="D63" s="232"/>
      <c r="E63" s="232"/>
      <c r="F63" s="232"/>
      <c r="G63" s="232"/>
      <c r="H63" s="232"/>
      <c r="I63" s="232"/>
      <c r="J63" s="232"/>
      <c r="K63" s="232"/>
      <c r="L63" s="232"/>
      <c r="M63" s="232"/>
      <c r="N63" s="232"/>
      <c r="O63" s="232"/>
    </row>
    <row r="64" spans="1:15" ht="15" customHeight="1">
      <c r="A64" s="97">
        <v>4</v>
      </c>
      <c r="B64" s="232" t="s">
        <v>112</v>
      </c>
      <c r="C64" s="232"/>
      <c r="D64" s="232"/>
      <c r="E64" s="232"/>
      <c r="F64" s="232"/>
      <c r="G64" s="232"/>
      <c r="H64" s="232"/>
      <c r="I64" s="232"/>
      <c r="J64" s="232"/>
      <c r="K64" s="232"/>
      <c r="L64" s="232"/>
      <c r="M64" s="232"/>
      <c r="N64" s="232"/>
      <c r="O64" s="232"/>
    </row>
    <row r="65" spans="1:15" ht="15" customHeight="1">
      <c r="A65" s="97">
        <v>5</v>
      </c>
      <c r="B65" s="232" t="s">
        <v>113</v>
      </c>
      <c r="C65" s="232"/>
      <c r="D65" s="232"/>
      <c r="E65" s="232"/>
      <c r="F65" s="232"/>
      <c r="G65" s="232"/>
      <c r="H65" s="232"/>
      <c r="I65" s="232"/>
      <c r="J65" s="232"/>
      <c r="K65" s="232"/>
      <c r="L65" s="232"/>
      <c r="M65" s="232"/>
      <c r="N65" s="232"/>
      <c r="O65" s="232"/>
    </row>
    <row r="66" spans="1:15" ht="15" customHeight="1">
      <c r="A66" s="98">
        <v>6</v>
      </c>
      <c r="B66" s="218" t="s">
        <v>114</v>
      </c>
      <c r="C66" s="218"/>
      <c r="D66" s="218"/>
      <c r="E66" s="218"/>
      <c r="F66" s="218"/>
      <c r="G66" s="218"/>
      <c r="H66" s="218"/>
      <c r="I66" s="218"/>
      <c r="J66" s="218"/>
      <c r="K66" s="218"/>
      <c r="L66" s="218"/>
      <c r="M66" s="218"/>
      <c r="N66" s="218"/>
      <c r="O66" s="218"/>
    </row>
    <row r="68" spans="1:15" ht="15" customHeight="1">
      <c r="A68" s="4" t="s">
        <v>115</v>
      </c>
      <c r="B68" s="234" t="s">
        <v>116</v>
      </c>
      <c r="C68" s="234"/>
      <c r="D68" s="234"/>
      <c r="E68" s="234"/>
      <c r="F68" s="234"/>
      <c r="G68" s="234"/>
      <c r="H68" s="234"/>
      <c r="I68" s="234"/>
      <c r="J68" s="234"/>
      <c r="K68" s="234"/>
      <c r="L68" s="234"/>
    </row>
    <row r="69" spans="1:15">
      <c r="B69" s="234"/>
      <c r="C69" s="234"/>
      <c r="D69" s="234"/>
      <c r="E69" s="234"/>
      <c r="F69" s="234"/>
      <c r="G69" s="234"/>
      <c r="H69" s="234"/>
      <c r="I69" s="234"/>
      <c r="J69" s="234"/>
      <c r="K69" s="234"/>
      <c r="L69" s="234"/>
    </row>
    <row r="70" spans="1:15">
      <c r="B70" s="234"/>
      <c r="C70" s="234"/>
      <c r="D70" s="234"/>
      <c r="E70" s="234"/>
      <c r="F70" s="234"/>
      <c r="G70" s="234"/>
      <c r="H70" s="234"/>
      <c r="I70" s="234"/>
      <c r="J70" s="234"/>
      <c r="K70" s="234"/>
      <c r="L70" s="234"/>
    </row>
    <row r="71" spans="1:15" ht="7.5" customHeight="1"/>
    <row r="72" spans="1:15" ht="18">
      <c r="A72" s="223" t="s">
        <v>77</v>
      </c>
      <c r="B72" s="223"/>
      <c r="C72" s="223"/>
      <c r="D72" s="223"/>
      <c r="E72" s="223"/>
      <c r="F72" s="223"/>
      <c r="G72" s="223"/>
      <c r="H72" s="223"/>
      <c r="I72" s="223"/>
      <c r="J72" s="223"/>
      <c r="K72" s="223"/>
      <c r="L72" s="223"/>
      <c r="M72" s="223"/>
      <c r="N72" s="223"/>
      <c r="O72" s="223"/>
    </row>
    <row r="73" spans="1:15" ht="18">
      <c r="A73" s="223" t="s">
        <v>78</v>
      </c>
      <c r="B73" s="223"/>
      <c r="C73" s="223"/>
      <c r="D73" s="223"/>
      <c r="E73" s="223"/>
      <c r="F73" s="223"/>
      <c r="G73" s="223"/>
      <c r="H73" s="223"/>
      <c r="I73" s="223"/>
      <c r="J73" s="223"/>
      <c r="K73" s="223"/>
      <c r="L73" s="223"/>
      <c r="M73" s="223"/>
      <c r="N73" s="223"/>
      <c r="O73" s="223"/>
    </row>
    <row r="74" spans="1:15">
      <c r="A74" s="224" t="s">
        <v>117</v>
      </c>
      <c r="B74" s="224"/>
      <c r="C74" s="224"/>
      <c r="D74" s="224"/>
      <c r="E74" s="224"/>
      <c r="F74" s="224"/>
      <c r="G74" s="224"/>
      <c r="H74" s="224"/>
      <c r="I74" s="224"/>
      <c r="J74" s="224"/>
      <c r="K74" s="224"/>
      <c r="L74" s="224"/>
      <c r="M74" s="224"/>
      <c r="N74" s="224"/>
      <c r="O74" s="224"/>
    </row>
    <row r="75" spans="1:15" ht="18">
      <c r="A75" s="60"/>
      <c r="B75" s="60"/>
      <c r="C75" s="61" t="s">
        <v>80</v>
      </c>
      <c r="D75" s="61">
        <v>2014</v>
      </c>
      <c r="E75" s="61" t="s">
        <v>81</v>
      </c>
      <c r="F75" s="60"/>
      <c r="G75" s="60"/>
      <c r="H75" s="60"/>
      <c r="I75" s="60"/>
      <c r="J75" s="60"/>
      <c r="K75" s="60"/>
      <c r="L75" s="60"/>
    </row>
    <row r="76" spans="1:15" ht="3.75" customHeight="1" thickBot="1"/>
    <row r="77" spans="1:15" ht="63.75" customHeight="1">
      <c r="A77" s="225" t="s">
        <v>82</v>
      </c>
      <c r="B77" s="227" t="s">
        <v>13</v>
      </c>
      <c r="C77" s="62" t="s">
        <v>118</v>
      </c>
      <c r="D77" s="62" t="s">
        <v>15</v>
      </c>
      <c r="E77" s="62" t="s">
        <v>84</v>
      </c>
      <c r="F77" s="62" t="s">
        <v>85</v>
      </c>
      <c r="G77" s="62" t="s">
        <v>86</v>
      </c>
      <c r="H77" s="63" t="s">
        <v>87</v>
      </c>
      <c r="I77" s="64" t="s">
        <v>88</v>
      </c>
      <c r="J77" s="64" t="s">
        <v>119</v>
      </c>
      <c r="K77" s="229" t="s">
        <v>120</v>
      </c>
      <c r="L77" s="64" t="s">
        <v>91</v>
      </c>
      <c r="M77" s="64" t="s">
        <v>121</v>
      </c>
      <c r="N77" s="229" t="s">
        <v>93</v>
      </c>
      <c r="O77" s="64" t="s">
        <v>122</v>
      </c>
    </row>
    <row r="78" spans="1:15" ht="13.5" thickBot="1">
      <c r="A78" s="226"/>
      <c r="B78" s="228"/>
      <c r="C78" s="65" t="s">
        <v>95</v>
      </c>
      <c r="D78" s="65" t="s">
        <v>96</v>
      </c>
      <c r="E78" s="66" t="s">
        <v>97</v>
      </c>
      <c r="F78" s="65" t="s">
        <v>98</v>
      </c>
      <c r="G78" s="65" t="s">
        <v>99</v>
      </c>
      <c r="H78" s="67" t="s">
        <v>100</v>
      </c>
      <c r="I78" s="68" t="s">
        <v>101</v>
      </c>
      <c r="J78" s="69" t="s">
        <v>102</v>
      </c>
      <c r="K78" s="230"/>
      <c r="L78" s="68" t="s">
        <v>103</v>
      </c>
      <c r="M78" s="68" t="s">
        <v>104</v>
      </c>
      <c r="N78" s="231"/>
      <c r="O78" s="69" t="s">
        <v>105</v>
      </c>
    </row>
    <row r="79" spans="1:15" ht="25.5">
      <c r="A79" s="23">
        <v>1611</v>
      </c>
      <c r="B79" s="24" t="s">
        <v>19</v>
      </c>
      <c r="C79" s="25">
        <f>'[1]App.2-CL_MIFRS_DepExp_2013'!C79</f>
        <v>187106.10442857142</v>
      </c>
      <c r="D79" s="25">
        <f>'[1]App.2-CL_MIFRS_DepExp_2013'!D79</f>
        <v>252000</v>
      </c>
      <c r="E79" s="75">
        <f>'[1]App.2-CL_MIFRS_DepExp_2013'!E79</f>
        <v>2.7103064654280296</v>
      </c>
      <c r="F79" s="75">
        <f>'[1]App.2-CL_MIFRS_DepExp_2013'!F79</f>
        <v>5</v>
      </c>
      <c r="G79" s="73">
        <f t="shared" ref="G79:G140" si="8">IF(F79=0,0,1/F79)</f>
        <v>0.2</v>
      </c>
      <c r="H79" s="42">
        <f t="shared" ref="H79:H140" si="9">IF(E79=0,0,+C79/E79)</f>
        <v>69035.036006167065</v>
      </c>
      <c r="I79" s="42">
        <f t="shared" ref="I79:I140" si="10">IF(F79=0,0,+(D79*0.5)/F79)</f>
        <v>25200</v>
      </c>
      <c r="J79" s="42">
        <f t="shared" ref="J79:J140" si="11">IF(ISERROR(+H79+I79), 0, +H79+I79)</f>
        <v>94235.036006167065</v>
      </c>
      <c r="K79" s="25">
        <f>-'[1]App.2-BA2_Fix Asset Cont.MIFRS'!J16</f>
        <v>94235.062571428571</v>
      </c>
      <c r="L79" s="42">
        <f t="shared" ref="L79:L140" si="12">IF(ISERROR(+J79-K79), 0, +J79-K79)</f>
        <v>-2.6565261505311355E-2</v>
      </c>
      <c r="M79" s="42">
        <f t="shared" ref="M79:M140" si="13">IF(F79=0,0,+(D79)/F79)</f>
        <v>50400</v>
      </c>
      <c r="N79" s="25">
        <v>16033.707</v>
      </c>
      <c r="O79" s="42">
        <f>IF(ISERROR(+M79+H79-N79), 0, +M79+H79-N79)</f>
        <v>103401.32900616707</v>
      </c>
    </row>
    <row r="80" spans="1:15" ht="25.5">
      <c r="A80" s="23">
        <v>1612</v>
      </c>
      <c r="B80" s="24" t="s">
        <v>21</v>
      </c>
      <c r="C80" s="25">
        <f>'[1]App.2-CL_MIFRS_DepExp_2013'!C80</f>
        <v>0</v>
      </c>
      <c r="D80" s="25">
        <f>'[1]App.2-CL_MIFRS_DepExp_2013'!D80</f>
        <v>0</v>
      </c>
      <c r="E80" s="75">
        <f>'[1]App.2-CL_MIFRS_DepExp_2013'!E80</f>
        <v>0</v>
      </c>
      <c r="F80" s="75">
        <f>'[1]App.2-CL_MIFRS_DepExp_2013'!F80</f>
        <v>0</v>
      </c>
      <c r="G80" s="73">
        <f t="shared" si="8"/>
        <v>0</v>
      </c>
      <c r="H80" s="42">
        <f t="shared" si="9"/>
        <v>0</v>
      </c>
      <c r="I80" s="42">
        <f t="shared" si="10"/>
        <v>0</v>
      </c>
      <c r="J80" s="42">
        <f t="shared" si="11"/>
        <v>0</v>
      </c>
      <c r="K80" s="25">
        <f>-'[1]App.2-BA2_Fix Asset Cont.MIFRS'!J17</f>
        <v>0</v>
      </c>
      <c r="L80" s="42">
        <f t="shared" si="12"/>
        <v>0</v>
      </c>
      <c r="M80" s="42">
        <f t="shared" si="13"/>
        <v>0</v>
      </c>
      <c r="N80" s="25"/>
      <c r="O80" s="42">
        <f t="shared" ref="O80:O140" si="14">IF(ISERROR(+M80+H80-N80), 0, +M80+H80-N80)</f>
        <v>0</v>
      </c>
    </row>
    <row r="81" spans="1:15" ht="15">
      <c r="A81" s="30">
        <v>1805</v>
      </c>
      <c r="B81" s="31" t="s">
        <v>23</v>
      </c>
      <c r="C81" s="25">
        <f>'[1]App.2-CL_MIFRS_DepExp_2013'!C81</f>
        <v>338728.38000000012</v>
      </c>
      <c r="D81" s="25">
        <f>'[1]App.2-CL_MIFRS_DepExp_2013'!D81</f>
        <v>0</v>
      </c>
      <c r="E81" s="75">
        <f>'[1]App.2-CL_MIFRS_DepExp_2013'!E81</f>
        <v>0</v>
      </c>
      <c r="F81" s="75">
        <f>'[1]App.2-CL_MIFRS_DepExp_2013'!F81</f>
        <v>0</v>
      </c>
      <c r="G81" s="73">
        <f t="shared" si="8"/>
        <v>0</v>
      </c>
      <c r="H81" s="42">
        <f t="shared" si="9"/>
        <v>0</v>
      </c>
      <c r="I81" s="42">
        <f t="shared" si="10"/>
        <v>0</v>
      </c>
      <c r="J81" s="42">
        <f t="shared" si="11"/>
        <v>0</v>
      </c>
      <c r="K81" s="25">
        <f>-'[1]App.2-BA2_Fix Asset Cont.MIFRS'!J18</f>
        <v>0</v>
      </c>
      <c r="L81" s="42">
        <f t="shared" si="12"/>
        <v>0</v>
      </c>
      <c r="M81" s="42">
        <f t="shared" si="13"/>
        <v>0</v>
      </c>
      <c r="N81" s="25"/>
      <c r="O81" s="42">
        <f t="shared" si="14"/>
        <v>0</v>
      </c>
    </row>
    <row r="82" spans="1:15" ht="15">
      <c r="A82" s="23">
        <v>1808</v>
      </c>
      <c r="B82" s="32" t="s">
        <v>24</v>
      </c>
      <c r="C82" s="25">
        <f>'[1]App.2-CL_MIFRS_DepExp_2013'!C82</f>
        <v>483796.41588487645</v>
      </c>
      <c r="D82" s="25">
        <f>'[1]App.2-CL_MIFRS_DepExp_2013'!D82</f>
        <v>0</v>
      </c>
      <c r="E82" s="75">
        <f>'[1]App.2-CL_MIFRS_DepExp_2013'!E82</f>
        <v>13.526246137822298</v>
      </c>
      <c r="F82" s="75">
        <f>'[1]App.2-CL_MIFRS_DepExp_2013'!F82</f>
        <v>60</v>
      </c>
      <c r="G82" s="73">
        <f t="shared" si="8"/>
        <v>1.6666666666666666E-2</v>
      </c>
      <c r="H82" s="42">
        <f t="shared" si="9"/>
        <v>35767.234379394991</v>
      </c>
      <c r="I82" s="42">
        <f t="shared" si="10"/>
        <v>0</v>
      </c>
      <c r="J82" s="42">
        <f t="shared" si="11"/>
        <v>35767.234379394991</v>
      </c>
      <c r="K82" s="25">
        <f>-'[1]App.2-BA2_Fix Asset Cont.MIFRS'!J19</f>
        <v>35767.234379395035</v>
      </c>
      <c r="L82" s="42">
        <f t="shared" si="12"/>
        <v>-4.3655745685100555E-11</v>
      </c>
      <c r="M82" s="42">
        <f t="shared" si="13"/>
        <v>0</v>
      </c>
      <c r="N82" s="25"/>
      <c r="O82" s="42">
        <f t="shared" si="14"/>
        <v>35767.234379394991</v>
      </c>
    </row>
    <row r="83" spans="1:15" ht="15">
      <c r="A83" s="23">
        <v>1808</v>
      </c>
      <c r="B83" s="32" t="s">
        <v>24</v>
      </c>
      <c r="C83" s="25">
        <f>'[1]App.2-CL_MIFRS_DepExp_2013'!C83</f>
        <v>10775.43</v>
      </c>
      <c r="D83" s="25">
        <f>'[1]App.2-CL_MIFRS_DepExp_2013'!D83</f>
        <v>0</v>
      </c>
      <c r="E83" s="75">
        <f>'[1]App.2-CL_MIFRS_DepExp_2013'!E83</f>
        <v>2.9477964710709896</v>
      </c>
      <c r="F83" s="75">
        <f>'[1]App.2-CL_MIFRS_DepExp_2013'!F83</f>
        <v>60</v>
      </c>
      <c r="G83" s="73">
        <f t="shared" si="8"/>
        <v>1.6666666666666666E-2</v>
      </c>
      <c r="H83" s="42">
        <f t="shared" si="9"/>
        <v>3655.4185832528269</v>
      </c>
      <c r="I83" s="42">
        <f t="shared" si="10"/>
        <v>0</v>
      </c>
      <c r="J83" s="42">
        <f t="shared" si="11"/>
        <v>3655.4185832528269</v>
      </c>
      <c r="K83" s="25">
        <f>-'[1]App.2-BA2_Fix Asset Cont.MIFRS'!J20</f>
        <v>3655.4999999999995</v>
      </c>
      <c r="L83" s="42">
        <f t="shared" si="12"/>
        <v>-8.1416747172625037E-2</v>
      </c>
      <c r="M83" s="42">
        <f t="shared" si="13"/>
        <v>0</v>
      </c>
      <c r="N83" s="25"/>
      <c r="O83" s="42">
        <f t="shared" si="14"/>
        <v>3655.4185832528269</v>
      </c>
    </row>
    <row r="84" spans="1:15" ht="15">
      <c r="A84" s="23">
        <v>1810</v>
      </c>
      <c r="B84" s="32" t="s">
        <v>25</v>
      </c>
      <c r="C84" s="25">
        <f>'[1]App.2-CL_MIFRS_DepExp_2013'!C84</f>
        <v>0</v>
      </c>
      <c r="D84" s="25">
        <f>'[1]App.2-CL_MIFRS_DepExp_2013'!D84</f>
        <v>0</v>
      </c>
      <c r="E84" s="75">
        <f>'[1]App.2-CL_MIFRS_DepExp_2013'!E84</f>
        <v>0</v>
      </c>
      <c r="F84" s="75">
        <f>'[1]App.2-CL_MIFRS_DepExp_2013'!F84</f>
        <v>5</v>
      </c>
      <c r="G84" s="73">
        <f t="shared" si="8"/>
        <v>0.2</v>
      </c>
      <c r="H84" s="42">
        <f t="shared" si="9"/>
        <v>0</v>
      </c>
      <c r="I84" s="42">
        <f t="shared" si="10"/>
        <v>0</v>
      </c>
      <c r="J84" s="42">
        <f t="shared" si="11"/>
        <v>0</v>
      </c>
      <c r="K84" s="25">
        <f>-'[1]App.2-BA2_Fix Asset Cont.MIFRS'!J21</f>
        <v>0</v>
      </c>
      <c r="L84" s="42">
        <f t="shared" si="12"/>
        <v>0</v>
      </c>
      <c r="M84" s="42">
        <f t="shared" si="13"/>
        <v>0</v>
      </c>
      <c r="N84" s="25"/>
      <c r="O84" s="42">
        <f t="shared" si="14"/>
        <v>0</v>
      </c>
    </row>
    <row r="85" spans="1:15" ht="15">
      <c r="A85" s="23">
        <v>1815</v>
      </c>
      <c r="B85" s="32" t="s">
        <v>26</v>
      </c>
      <c r="C85" s="25">
        <f>'[1]App.2-CL_MIFRS_DepExp_2013'!C85</f>
        <v>0.15999999997438863</v>
      </c>
      <c r="D85" s="25">
        <f>'[1]App.2-CL_MIFRS_DepExp_2013'!D85</f>
        <v>0</v>
      </c>
      <c r="E85" s="75">
        <f>'[1]App.2-CL_MIFRS_DepExp_2013'!E85</f>
        <v>45.72266753852422</v>
      </c>
      <c r="F85" s="75">
        <f>'[1]App.2-CL_MIFRS_DepExp_2013'!F85</f>
        <v>45.80600111892592</v>
      </c>
      <c r="G85" s="73">
        <f t="shared" si="8"/>
        <v>2.1831200619405838E-2</v>
      </c>
      <c r="H85" s="42">
        <f t="shared" si="9"/>
        <v>3.4993583836633894E-3</v>
      </c>
      <c r="I85" s="42">
        <f t="shared" si="10"/>
        <v>0</v>
      </c>
      <c r="J85" s="42">
        <f t="shared" si="11"/>
        <v>3.4993583836633894E-3</v>
      </c>
      <c r="K85" s="25">
        <f>-'[1]App.2-BA2_Fix Asset Cont.MIFRS'!J22</f>
        <v>0</v>
      </c>
      <c r="L85" s="42">
        <f t="shared" si="12"/>
        <v>3.4993583836633894E-3</v>
      </c>
      <c r="M85" s="42">
        <f t="shared" si="13"/>
        <v>0</v>
      </c>
      <c r="N85" s="25"/>
      <c r="O85" s="42">
        <f t="shared" si="14"/>
        <v>3.4993583836633894E-3</v>
      </c>
    </row>
    <row r="86" spans="1:15" ht="15">
      <c r="A86" s="23">
        <v>1815</v>
      </c>
      <c r="B86" s="32" t="s">
        <v>26</v>
      </c>
      <c r="C86" s="25">
        <f>'[1]App.2-CL_MIFRS_DepExp_2013'!C86</f>
        <v>-0.33999999985098839</v>
      </c>
      <c r="D86" s="25">
        <f>'[1]App.2-CL_MIFRS_DepExp_2013'!D86</f>
        <v>0</v>
      </c>
      <c r="E86" s="75">
        <f>'[1]App.2-CL_MIFRS_DepExp_2013'!E86</f>
        <v>37.999842247365237</v>
      </c>
      <c r="F86" s="75">
        <f>'[1]App.2-CL_MIFRS_DepExp_2013'!F86</f>
        <v>38.083175834123011</v>
      </c>
      <c r="G86" s="73">
        <f t="shared" si="8"/>
        <v>2.6258314284387681E-2</v>
      </c>
      <c r="H86" s="42">
        <f t="shared" si="9"/>
        <v>-8.9474055612576309E-3</v>
      </c>
      <c r="I86" s="42">
        <f t="shared" si="10"/>
        <v>0</v>
      </c>
      <c r="J86" s="42">
        <f t="shared" si="11"/>
        <v>-8.9474055612576309E-3</v>
      </c>
      <c r="K86" s="25">
        <f>-'[1]App.2-BA2_Fix Asset Cont.MIFRS'!J23</f>
        <v>0</v>
      </c>
      <c r="L86" s="42">
        <f t="shared" si="12"/>
        <v>-8.9474055612576309E-3</v>
      </c>
      <c r="M86" s="42">
        <f t="shared" si="13"/>
        <v>0</v>
      </c>
      <c r="N86" s="25"/>
      <c r="O86" s="42">
        <f t="shared" si="14"/>
        <v>-8.9474055612576309E-3</v>
      </c>
    </row>
    <row r="87" spans="1:15" ht="15">
      <c r="A87" s="23">
        <v>1815</v>
      </c>
      <c r="B87" s="32" t="s">
        <v>26</v>
      </c>
      <c r="C87" s="25">
        <f>'[1]App.2-CL_MIFRS_DepExp_2013'!C87</f>
        <v>0.16000000014901161</v>
      </c>
      <c r="D87" s="25">
        <f>'[1]App.2-CL_MIFRS_DepExp_2013'!D87</f>
        <v>0</v>
      </c>
      <c r="E87" s="75">
        <f>'[1]App.2-CL_MIFRS_DepExp_2013'!E87</f>
        <v>52.255272567536998</v>
      </c>
      <c r="F87" s="75">
        <f>'[1]App.2-CL_MIFRS_DepExp_2013'!F87</f>
        <v>52.338606106986269</v>
      </c>
      <c r="G87" s="73">
        <f t="shared" si="8"/>
        <v>1.910635522000495E-2</v>
      </c>
      <c r="H87" s="42">
        <f t="shared" si="9"/>
        <v>3.0618919830954975E-3</v>
      </c>
      <c r="I87" s="42">
        <f t="shared" si="10"/>
        <v>0</v>
      </c>
      <c r="J87" s="42">
        <f t="shared" si="11"/>
        <v>3.0618919830954975E-3</v>
      </c>
      <c r="K87" s="25">
        <f>-'[1]App.2-BA2_Fix Asset Cont.MIFRS'!J24</f>
        <v>0</v>
      </c>
      <c r="L87" s="42">
        <f t="shared" si="12"/>
        <v>3.0618919830954975E-3</v>
      </c>
      <c r="M87" s="42">
        <f t="shared" si="13"/>
        <v>0</v>
      </c>
      <c r="N87" s="25"/>
      <c r="O87" s="42">
        <f t="shared" si="14"/>
        <v>3.0618919830954975E-3</v>
      </c>
    </row>
    <row r="88" spans="1:15" ht="15">
      <c r="A88" s="23">
        <v>1820</v>
      </c>
      <c r="B88" s="24" t="s">
        <v>27</v>
      </c>
      <c r="C88" s="25">
        <f>'[1]App.2-CL_MIFRS_DepExp_2013'!C88</f>
        <v>254797.14310694439</v>
      </c>
      <c r="D88" s="25">
        <f>'[1]App.2-CL_MIFRS_DepExp_2013'!D88</f>
        <v>0</v>
      </c>
      <c r="E88" s="75">
        <f>'[1]App.2-CL_MIFRS_DepExp_2013'!E88</f>
        <v>9.1538775834603481</v>
      </c>
      <c r="F88" s="75">
        <f>'[1]App.2-CL_MIFRS_DepExp_2013'!F88</f>
        <v>40</v>
      </c>
      <c r="G88" s="73">
        <f t="shared" si="8"/>
        <v>2.5000000000000001E-2</v>
      </c>
      <c r="H88" s="42">
        <f t="shared" si="9"/>
        <v>27834.886449358219</v>
      </c>
      <c r="I88" s="42">
        <f t="shared" si="10"/>
        <v>0</v>
      </c>
      <c r="J88" s="42">
        <f t="shared" si="11"/>
        <v>27834.886449358219</v>
      </c>
      <c r="K88" s="25">
        <f>-'[1]App.2-BA2_Fix Asset Cont.MIFRS'!J25</f>
        <v>27834.886493055557</v>
      </c>
      <c r="L88" s="42">
        <f t="shared" si="12"/>
        <v>-4.3697338696802035E-5</v>
      </c>
      <c r="M88" s="42">
        <f t="shared" si="13"/>
        <v>0</v>
      </c>
      <c r="N88" s="25"/>
      <c r="O88" s="42">
        <f t="shared" si="14"/>
        <v>27834.886449358219</v>
      </c>
    </row>
    <row r="89" spans="1:15" ht="15">
      <c r="A89" s="23">
        <v>1825</v>
      </c>
      <c r="B89" s="32" t="s">
        <v>28</v>
      </c>
      <c r="C89" s="25">
        <f>'[1]App.2-CL_MIFRS_DepExp_2013'!C89</f>
        <v>0</v>
      </c>
      <c r="D89" s="25">
        <f>'[1]App.2-CL_MIFRS_DepExp_2013'!D89</f>
        <v>0</v>
      </c>
      <c r="E89" s="75">
        <f>'[1]App.2-CL_MIFRS_DepExp_2013'!E89</f>
        <v>0</v>
      </c>
      <c r="F89" s="75">
        <f>'[1]App.2-CL_MIFRS_DepExp_2013'!F89</f>
        <v>0</v>
      </c>
      <c r="G89" s="73">
        <f t="shared" si="8"/>
        <v>0</v>
      </c>
      <c r="H89" s="42">
        <f t="shared" si="9"/>
        <v>0</v>
      </c>
      <c r="I89" s="42">
        <f t="shared" si="10"/>
        <v>0</v>
      </c>
      <c r="J89" s="42">
        <f t="shared" si="11"/>
        <v>0</v>
      </c>
      <c r="K89" s="25">
        <f>-'[1]App.2-BA2_Fix Asset Cont.MIFRS'!J26</f>
        <v>0</v>
      </c>
      <c r="L89" s="42">
        <f t="shared" si="12"/>
        <v>0</v>
      </c>
      <c r="M89" s="42">
        <f t="shared" si="13"/>
        <v>0</v>
      </c>
      <c r="N89" s="25"/>
      <c r="O89" s="42">
        <f t="shared" si="14"/>
        <v>0</v>
      </c>
    </row>
    <row r="90" spans="1:15" ht="15">
      <c r="A90" s="23">
        <v>1830</v>
      </c>
      <c r="B90" s="32" t="s">
        <v>29</v>
      </c>
      <c r="C90" s="25">
        <f>'[1]App.2-CL_MIFRS_DepExp_2013'!C90</f>
        <v>3753088.3065917315</v>
      </c>
      <c r="D90" s="25">
        <f>'[1]App.2-CL_MIFRS_DepExp_2013'!D90</f>
        <v>254611</v>
      </c>
      <c r="E90" s="75">
        <f>'[1]App.2-CL_MIFRS_DepExp_2013'!E90</f>
        <v>51.505489108127463</v>
      </c>
      <c r="F90" s="75">
        <f>'[1]App.2-CL_MIFRS_DepExp_2013'!F90</f>
        <v>60</v>
      </c>
      <c r="G90" s="73">
        <f t="shared" si="8"/>
        <v>1.6666666666666666E-2</v>
      </c>
      <c r="H90" s="42">
        <f t="shared" si="9"/>
        <v>72867.734518795231</v>
      </c>
      <c r="I90" s="42">
        <f t="shared" si="10"/>
        <v>2121.7583333333332</v>
      </c>
      <c r="J90" s="42">
        <f t="shared" si="11"/>
        <v>74989.492852128562</v>
      </c>
      <c r="K90" s="25">
        <f>-'[1]App.2-BA2_Fix Asset Cont.MIFRS'!J27</f>
        <v>74989.494309921167</v>
      </c>
      <c r="L90" s="42">
        <f t="shared" si="12"/>
        <v>-1.4577926049241796E-3</v>
      </c>
      <c r="M90" s="42">
        <f t="shared" si="13"/>
        <v>4243.5166666666664</v>
      </c>
      <c r="N90" s="25">
        <v>959.81369864616136</v>
      </c>
      <c r="O90" s="42">
        <f t="shared" si="14"/>
        <v>76151.437486815732</v>
      </c>
    </row>
    <row r="91" spans="1:15" ht="15">
      <c r="A91" s="23">
        <v>1830</v>
      </c>
      <c r="B91" s="32" t="s">
        <v>29</v>
      </c>
      <c r="C91" s="25">
        <f>'[1]App.2-CL_MIFRS_DepExp_2013'!C91</f>
        <v>605716.41001499526</v>
      </c>
      <c r="D91" s="25">
        <f>'[1]App.2-CL_MIFRS_DepExp_2013'!D91</f>
        <v>61874</v>
      </c>
      <c r="E91" s="75">
        <f>'[1]App.2-CL_MIFRS_DepExp_2013'!E91</f>
        <v>39.852960859673487</v>
      </c>
      <c r="F91" s="75">
        <f>'[1]App.2-CL_MIFRS_DepExp_2013'!F91</f>
        <v>45</v>
      </c>
      <c r="G91" s="73">
        <f t="shared" si="8"/>
        <v>2.2222222222222223E-2</v>
      </c>
      <c r="H91" s="42">
        <f t="shared" si="9"/>
        <v>15198.780641362811</v>
      </c>
      <c r="I91" s="42">
        <f t="shared" si="10"/>
        <v>687.48888888888894</v>
      </c>
      <c r="J91" s="42">
        <f t="shared" si="11"/>
        <v>15886.2695302517</v>
      </c>
      <c r="K91" s="25">
        <f>-'[1]App.2-BA2_Fix Asset Cont.MIFRS'!J28</f>
        <v>15886.269530251702</v>
      </c>
      <c r="L91" s="42">
        <f t="shared" si="12"/>
        <v>-1.8189894035458565E-12</v>
      </c>
      <c r="M91" s="42">
        <f t="shared" si="13"/>
        <v>1374.9777777777779</v>
      </c>
      <c r="N91" s="25">
        <v>229.33404761904876</v>
      </c>
      <c r="O91" s="42">
        <f t="shared" si="14"/>
        <v>16344.424371521538</v>
      </c>
    </row>
    <row r="92" spans="1:15" ht="15">
      <c r="A92" s="23">
        <v>1830</v>
      </c>
      <c r="B92" s="32" t="s">
        <v>29</v>
      </c>
      <c r="C92" s="25">
        <f>'[1]App.2-CL_MIFRS_DepExp_2013'!C92</f>
        <v>4851310.3470331375</v>
      </c>
      <c r="D92" s="25">
        <f>'[1]App.2-CL_MIFRS_DepExp_2013'!D92</f>
        <v>437619</v>
      </c>
      <c r="E92" s="75">
        <f>'[1]App.2-CL_MIFRS_DepExp_2013'!E92</f>
        <v>31.914842958330937</v>
      </c>
      <c r="F92" s="75">
        <f>'[1]App.2-CL_MIFRS_DepExp_2013'!F92</f>
        <v>40</v>
      </c>
      <c r="G92" s="73">
        <f t="shared" si="8"/>
        <v>2.5000000000000001E-2</v>
      </c>
      <c r="H92" s="42">
        <f t="shared" si="9"/>
        <v>152007.96549013784</v>
      </c>
      <c r="I92" s="42">
        <f t="shared" si="10"/>
        <v>5470.2375000000002</v>
      </c>
      <c r="J92" s="42">
        <f t="shared" si="11"/>
        <v>157478.20299013783</v>
      </c>
      <c r="K92" s="25">
        <f>-'[1]App.2-BA2_Fix Asset Cont.MIFRS'!J29</f>
        <v>157478.20339308522</v>
      </c>
      <c r="L92" s="42">
        <f t="shared" si="12"/>
        <v>-4.029473930131644E-4</v>
      </c>
      <c r="M92" s="42">
        <f t="shared" si="13"/>
        <v>10940.475</v>
      </c>
      <c r="N92" s="25">
        <v>2018.8917890691955</v>
      </c>
      <c r="O92" s="42">
        <f t="shared" si="14"/>
        <v>160929.54870106865</v>
      </c>
    </row>
    <row r="93" spans="1:15" ht="15">
      <c r="A93" s="23">
        <v>1835</v>
      </c>
      <c r="B93" s="32" t="s">
        <v>30</v>
      </c>
      <c r="C93" s="25">
        <f>'[1]App.2-CL_MIFRS_DepExp_2013'!C93</f>
        <v>981558.90410457016</v>
      </c>
      <c r="D93" s="25">
        <f>'[1]App.2-CL_MIFRS_DepExp_2013'!D93</f>
        <v>58557</v>
      </c>
      <c r="E93" s="75">
        <f>'[1]App.2-CL_MIFRS_DepExp_2013'!E93</f>
        <v>36.702855392009603</v>
      </c>
      <c r="F93" s="75">
        <f>'[1]App.2-CL_MIFRS_DepExp_2013'!F93</f>
        <v>45</v>
      </c>
      <c r="G93" s="73">
        <f t="shared" si="8"/>
        <v>2.2222222222222223E-2</v>
      </c>
      <c r="H93" s="42">
        <f t="shared" si="9"/>
        <v>26743.393494072956</v>
      </c>
      <c r="I93" s="42">
        <f t="shared" si="10"/>
        <v>650.63333333333333</v>
      </c>
      <c r="J93" s="42">
        <f t="shared" si="11"/>
        <v>27394.026827406291</v>
      </c>
      <c r="K93" s="25">
        <f>-'[1]App.2-BA2_Fix Asset Cont.MIFRS'!J30</f>
        <v>27392.500239706671</v>
      </c>
      <c r="L93" s="42">
        <f t="shared" si="12"/>
        <v>1.526587699619995</v>
      </c>
      <c r="M93" s="42">
        <f t="shared" si="13"/>
        <v>1301.2666666666667</v>
      </c>
      <c r="N93" s="25">
        <v>237.79638188717945</v>
      </c>
      <c r="O93" s="42">
        <f t="shared" si="14"/>
        <v>27806.863778852443</v>
      </c>
    </row>
    <row r="94" spans="1:15" ht="15">
      <c r="A94" s="23">
        <v>1835</v>
      </c>
      <c r="B94" s="32" t="s">
        <v>30</v>
      </c>
      <c r="C94" s="25">
        <f>'[1]App.2-CL_MIFRS_DepExp_2013'!C94</f>
        <v>384532.27419394464</v>
      </c>
      <c r="D94" s="25">
        <f>'[1]App.2-CL_MIFRS_DepExp_2013'!D94</f>
        <v>0</v>
      </c>
      <c r="E94" s="75">
        <f>'[1]App.2-CL_MIFRS_DepExp_2013'!E94</f>
        <v>38.800090113491208</v>
      </c>
      <c r="F94" s="75">
        <f>'[1]App.2-CL_MIFRS_DepExp_2013'!F94</f>
        <v>45</v>
      </c>
      <c r="G94" s="73">
        <f t="shared" si="8"/>
        <v>2.2222222222222223E-2</v>
      </c>
      <c r="H94" s="42">
        <f t="shared" si="9"/>
        <v>9910.602606055254</v>
      </c>
      <c r="I94" s="42">
        <f t="shared" si="10"/>
        <v>0</v>
      </c>
      <c r="J94" s="42">
        <f t="shared" si="11"/>
        <v>9910.602606055254</v>
      </c>
      <c r="K94" s="25">
        <f>-'[1]App.2-BA2_Fix Asset Cont.MIFRS'!J31</f>
        <v>9910.602606055254</v>
      </c>
      <c r="L94" s="42">
        <f t="shared" si="12"/>
        <v>0</v>
      </c>
      <c r="M94" s="42">
        <f t="shared" si="13"/>
        <v>0</v>
      </c>
      <c r="N94" s="25"/>
      <c r="O94" s="42">
        <f t="shared" si="14"/>
        <v>9910.602606055254</v>
      </c>
    </row>
    <row r="95" spans="1:15" ht="15">
      <c r="A95" s="23">
        <v>1835</v>
      </c>
      <c r="B95" s="32" t="s">
        <v>30</v>
      </c>
      <c r="C95" s="25">
        <f>'[1]App.2-CL_MIFRS_DepExp_2013'!C95</f>
        <v>4367212.3538186429</v>
      </c>
      <c r="D95" s="25">
        <f>'[1]App.2-CL_MIFRS_DepExp_2013'!D95</f>
        <v>280339</v>
      </c>
      <c r="E95" s="75">
        <f>'[1]App.2-CL_MIFRS_DepExp_2013'!E95</f>
        <v>52.353834134763396</v>
      </c>
      <c r="F95" s="75">
        <f>'[1]App.2-CL_MIFRS_DepExp_2013'!F95</f>
        <v>60</v>
      </c>
      <c r="G95" s="73">
        <f t="shared" si="8"/>
        <v>1.6666666666666666E-2</v>
      </c>
      <c r="H95" s="42">
        <f t="shared" si="9"/>
        <v>83417.240131392333</v>
      </c>
      <c r="I95" s="42">
        <f t="shared" si="10"/>
        <v>2336.1583333333333</v>
      </c>
      <c r="J95" s="42">
        <f t="shared" si="11"/>
        <v>85753.398464725673</v>
      </c>
      <c r="K95" s="25">
        <f>-'[1]App.2-BA2_Fix Asset Cont.MIFRS'!J32</f>
        <v>85753.392191918319</v>
      </c>
      <c r="L95" s="42">
        <f t="shared" si="12"/>
        <v>6.2728073535254225E-3</v>
      </c>
      <c r="M95" s="42">
        <f t="shared" si="13"/>
        <v>4672.3166666666666</v>
      </c>
      <c r="N95" s="25">
        <v>832.91993882786483</v>
      </c>
      <c r="O95" s="42">
        <f t="shared" si="14"/>
        <v>87256.636859231134</v>
      </c>
    </row>
    <row r="96" spans="1:15" ht="15">
      <c r="A96" s="23">
        <v>1835</v>
      </c>
      <c r="B96" s="32" t="s">
        <v>30</v>
      </c>
      <c r="C96" s="25">
        <f>'[1]App.2-CL_MIFRS_DepExp_2013'!C96</f>
        <v>178016.39663015786</v>
      </c>
      <c r="D96" s="25">
        <f>'[1]App.2-CL_MIFRS_DepExp_2013'!D96</f>
        <v>0</v>
      </c>
      <c r="E96" s="75">
        <f>'[1]App.2-CL_MIFRS_DepExp_2013'!E96</f>
        <v>35.196600226717557</v>
      </c>
      <c r="F96" s="75">
        <f>'[1]App.2-CL_MIFRS_DepExp_2013'!F96</f>
        <v>40</v>
      </c>
      <c r="G96" s="73">
        <f t="shared" si="8"/>
        <v>2.5000000000000001E-2</v>
      </c>
      <c r="H96" s="42">
        <f t="shared" si="9"/>
        <v>5057.7724974421408</v>
      </c>
      <c r="I96" s="42">
        <f t="shared" si="10"/>
        <v>0</v>
      </c>
      <c r="J96" s="42">
        <f t="shared" si="11"/>
        <v>5057.7724974421408</v>
      </c>
      <c r="K96" s="25">
        <f>-'[1]App.2-BA2_Fix Asset Cont.MIFRS'!J33</f>
        <v>5057.7724974421399</v>
      </c>
      <c r="L96" s="42">
        <f t="shared" si="12"/>
        <v>9.0949470177292824E-13</v>
      </c>
      <c r="M96" s="42">
        <f t="shared" si="13"/>
        <v>0</v>
      </c>
      <c r="N96" s="25"/>
      <c r="O96" s="42">
        <f t="shared" si="14"/>
        <v>5057.7724974421408</v>
      </c>
    </row>
    <row r="97" spans="1:15" ht="15">
      <c r="A97" s="23">
        <v>1835</v>
      </c>
      <c r="B97" s="32" t="s">
        <v>30</v>
      </c>
      <c r="C97" s="25">
        <f>'[1]App.2-CL_MIFRS_DepExp_2013'!C97</f>
        <v>37788.046153846153</v>
      </c>
      <c r="D97" s="25">
        <f>'[1]App.2-CL_MIFRS_DepExp_2013'!D97</f>
        <v>0</v>
      </c>
      <c r="E97" s="75">
        <f>'[1]App.2-CL_MIFRS_DepExp_2013'!E97</f>
        <v>25</v>
      </c>
      <c r="F97" s="75">
        <f>'[1]App.2-CL_MIFRS_DepExp_2013'!F97</f>
        <v>30</v>
      </c>
      <c r="G97" s="73">
        <f t="shared" si="8"/>
        <v>3.3333333333333333E-2</v>
      </c>
      <c r="H97" s="42">
        <f t="shared" si="9"/>
        <v>1511.5218461538461</v>
      </c>
      <c r="I97" s="42">
        <f t="shared" si="10"/>
        <v>0</v>
      </c>
      <c r="J97" s="42">
        <f t="shared" si="11"/>
        <v>1511.5218461538461</v>
      </c>
      <c r="K97" s="25">
        <f>-'[1]App.2-BA2_Fix Asset Cont.MIFRS'!J34</f>
        <v>1511.5218461538461</v>
      </c>
      <c r="L97" s="42">
        <f t="shared" si="12"/>
        <v>0</v>
      </c>
      <c r="M97" s="42">
        <f t="shared" si="13"/>
        <v>0</v>
      </c>
      <c r="N97" s="25"/>
      <c r="O97" s="42">
        <f t="shared" si="14"/>
        <v>1511.5218461538461</v>
      </c>
    </row>
    <row r="98" spans="1:15" ht="15">
      <c r="A98" s="23">
        <v>1840</v>
      </c>
      <c r="B98" s="32" t="s">
        <v>31</v>
      </c>
      <c r="C98" s="25">
        <f>'[1]App.2-CL_MIFRS_DepExp_2013'!C98</f>
        <v>2784658.604058505</v>
      </c>
      <c r="D98" s="25">
        <f>'[1]App.2-CL_MIFRS_DepExp_2013'!D98</f>
        <v>187241</v>
      </c>
      <c r="E98" s="75">
        <f>'[1]App.2-CL_MIFRS_DepExp_2013'!E98</f>
        <v>38.862608464454652</v>
      </c>
      <c r="F98" s="75">
        <f>'[1]App.2-CL_MIFRS_DepExp_2013'!F98</f>
        <v>50</v>
      </c>
      <c r="G98" s="73">
        <f t="shared" si="8"/>
        <v>0.02</v>
      </c>
      <c r="H98" s="42">
        <f t="shared" si="9"/>
        <v>71653.929421785186</v>
      </c>
      <c r="I98" s="42">
        <f t="shared" si="10"/>
        <v>1872.41</v>
      </c>
      <c r="J98" s="42">
        <f t="shared" si="11"/>
        <v>73526.339421785189</v>
      </c>
      <c r="K98" s="25">
        <f>-'[1]App.2-BA2_Fix Asset Cont.MIFRS'!J35</f>
        <v>73526.343436544819</v>
      </c>
      <c r="L98" s="42">
        <f t="shared" si="12"/>
        <v>-4.0147596300812438E-3</v>
      </c>
      <c r="M98" s="42">
        <f t="shared" si="13"/>
        <v>3744.82</v>
      </c>
      <c r="N98" s="25"/>
      <c r="O98" s="42">
        <f t="shared" si="14"/>
        <v>75398.749421785193</v>
      </c>
    </row>
    <row r="99" spans="1:15" ht="15">
      <c r="A99" s="23">
        <v>1840</v>
      </c>
      <c r="B99" s="32" t="s">
        <v>31</v>
      </c>
      <c r="C99" s="25">
        <f>'[1]App.2-CL_MIFRS_DepExp_2013'!C99</f>
        <v>917613.21616258565</v>
      </c>
      <c r="D99" s="25">
        <f>'[1]App.2-CL_MIFRS_DepExp_2013'!D99</f>
        <v>53489</v>
      </c>
      <c r="E99" s="75">
        <f>'[1]App.2-CL_MIFRS_DepExp_2013'!E99</f>
        <v>46.019467515764106</v>
      </c>
      <c r="F99" s="75">
        <f>'[1]App.2-CL_MIFRS_DepExp_2013'!F99</f>
        <v>55</v>
      </c>
      <c r="G99" s="73">
        <f t="shared" si="8"/>
        <v>1.8181818181818181E-2</v>
      </c>
      <c r="H99" s="42">
        <f t="shared" si="9"/>
        <v>19939.674787594067</v>
      </c>
      <c r="I99" s="42">
        <f t="shared" si="10"/>
        <v>486.26363636363635</v>
      </c>
      <c r="J99" s="42">
        <f t="shared" si="11"/>
        <v>20425.938423957705</v>
      </c>
      <c r="K99" s="25">
        <f>-'[1]App.2-BA2_Fix Asset Cont.MIFRS'!J36</f>
        <v>20425.938423957701</v>
      </c>
      <c r="L99" s="42">
        <f t="shared" si="12"/>
        <v>3.637978807091713E-12</v>
      </c>
      <c r="M99" s="42">
        <f t="shared" si="13"/>
        <v>972.5272727272727</v>
      </c>
      <c r="N99" s="25"/>
      <c r="O99" s="42">
        <f t="shared" si="14"/>
        <v>20912.202060321339</v>
      </c>
    </row>
    <row r="100" spans="1:15" ht="15">
      <c r="A100" s="23">
        <v>1845</v>
      </c>
      <c r="B100" s="32" t="s">
        <v>32</v>
      </c>
      <c r="C100" s="25">
        <f>'[1]App.2-CL_MIFRS_DepExp_2013'!C100</f>
        <v>126585.7331484477</v>
      </c>
      <c r="D100" s="25">
        <f>'[1]App.2-CL_MIFRS_DepExp_2013'!D100</f>
        <v>0</v>
      </c>
      <c r="E100" s="75">
        <f>'[1]App.2-CL_MIFRS_DepExp_2013'!E100</f>
        <v>17.258570699802547</v>
      </c>
      <c r="F100" s="75">
        <f>'[1]App.2-CL_MIFRS_DepExp_2013'!F100</f>
        <v>25</v>
      </c>
      <c r="G100" s="73">
        <f t="shared" si="8"/>
        <v>0.04</v>
      </c>
      <c r="H100" s="42">
        <f t="shared" si="9"/>
        <v>7334.6591296749712</v>
      </c>
      <c r="I100" s="42">
        <f t="shared" si="10"/>
        <v>0</v>
      </c>
      <c r="J100" s="42">
        <f t="shared" si="11"/>
        <v>7334.6591296749712</v>
      </c>
      <c r="K100" s="25">
        <f>-'[1]App.2-BA2_Fix Asset Cont.MIFRS'!J37</f>
        <v>7334.6588515522899</v>
      </c>
      <c r="L100" s="42">
        <f t="shared" si="12"/>
        <v>2.781226812658133E-4</v>
      </c>
      <c r="M100" s="42">
        <f t="shared" si="13"/>
        <v>0</v>
      </c>
      <c r="N100" s="25"/>
      <c r="O100" s="42">
        <f t="shared" si="14"/>
        <v>7334.6591296749712</v>
      </c>
    </row>
    <row r="101" spans="1:15" ht="15">
      <c r="A101" s="23">
        <v>1845</v>
      </c>
      <c r="B101" s="32" t="s">
        <v>32</v>
      </c>
      <c r="C101" s="25">
        <f>'[1]App.2-CL_MIFRS_DepExp_2013'!C101</f>
        <v>5088054.0173367262</v>
      </c>
      <c r="D101" s="25">
        <f>'[1]App.2-CL_MIFRS_DepExp_2013'!D101</f>
        <v>164000</v>
      </c>
      <c r="E101" s="75">
        <f>'[1]App.2-CL_MIFRS_DepExp_2013'!E101</f>
        <v>30.505909876427364</v>
      </c>
      <c r="F101" s="75">
        <f>'[1]App.2-CL_MIFRS_DepExp_2013'!F101</f>
        <v>40</v>
      </c>
      <c r="G101" s="73">
        <f t="shared" si="8"/>
        <v>2.5000000000000001E-2</v>
      </c>
      <c r="H101" s="42">
        <f t="shared" si="9"/>
        <v>166789.12505633492</v>
      </c>
      <c r="I101" s="42">
        <f t="shared" si="10"/>
        <v>2050</v>
      </c>
      <c r="J101" s="42">
        <f t="shared" si="11"/>
        <v>168839.12505633492</v>
      </c>
      <c r="K101" s="25">
        <f>-'[1]App.2-BA2_Fix Asset Cont.MIFRS'!J38</f>
        <v>168839.12927312916</v>
      </c>
      <c r="L101" s="42">
        <f t="shared" si="12"/>
        <v>-4.2167942447122186E-3</v>
      </c>
      <c r="M101" s="42">
        <f t="shared" si="13"/>
        <v>4100</v>
      </c>
      <c r="N101" s="25"/>
      <c r="O101" s="42">
        <f t="shared" si="14"/>
        <v>170889.12505633492</v>
      </c>
    </row>
    <row r="102" spans="1:15" ht="15">
      <c r="A102" s="23">
        <v>1845</v>
      </c>
      <c r="B102" s="32" t="s">
        <v>32</v>
      </c>
      <c r="C102" s="25">
        <f>'[1]App.2-CL_MIFRS_DepExp_2013'!C102</f>
        <v>638378.78322891134</v>
      </c>
      <c r="D102" s="25">
        <f>'[1]App.2-CL_MIFRS_DepExp_2013'!D102</f>
        <v>110000</v>
      </c>
      <c r="E102" s="75">
        <f>'[1]App.2-CL_MIFRS_DepExp_2013'!E102</f>
        <v>21.411176476549343</v>
      </c>
      <c r="F102" s="75">
        <f>'[1]App.2-CL_MIFRS_DepExp_2013'!F102</f>
        <v>30</v>
      </c>
      <c r="G102" s="73">
        <f t="shared" si="8"/>
        <v>3.3333333333333333E-2</v>
      </c>
      <c r="H102" s="42">
        <f t="shared" si="9"/>
        <v>29815.212813181828</v>
      </c>
      <c r="I102" s="42">
        <f t="shared" si="10"/>
        <v>1833.3333333333333</v>
      </c>
      <c r="J102" s="42">
        <f t="shared" si="11"/>
        <v>31648.54614651516</v>
      </c>
      <c r="K102" s="25">
        <f>-'[1]App.2-BA2_Fix Asset Cont.MIFRS'!J39</f>
        <v>31648.546034424053</v>
      </c>
      <c r="L102" s="42">
        <f t="shared" si="12"/>
        <v>1.1209110743948258E-4</v>
      </c>
      <c r="M102" s="42">
        <f t="shared" si="13"/>
        <v>3666.6666666666665</v>
      </c>
      <c r="N102" s="25">
        <v>1204.5156375000006</v>
      </c>
      <c r="O102" s="42">
        <f t="shared" si="14"/>
        <v>32277.363842348495</v>
      </c>
    </row>
    <row r="103" spans="1:15" ht="15">
      <c r="A103" s="23">
        <v>1850</v>
      </c>
      <c r="B103" s="32" t="s">
        <v>74</v>
      </c>
      <c r="C103" s="25">
        <f>'[1]App.2-CL_MIFRS_DepExp_2013'!C103</f>
        <v>2231960.6257053916</v>
      </c>
      <c r="D103" s="25">
        <f>'[1]App.2-CL_MIFRS_DepExp_2013'!D103</f>
        <v>138255.5</v>
      </c>
      <c r="E103" s="75">
        <f>'[1]App.2-CL_MIFRS_DepExp_2013'!E103</f>
        <v>30.237079093257389</v>
      </c>
      <c r="F103" s="75">
        <f>'[1]App.2-CL_MIFRS_DepExp_2013'!F103</f>
        <v>40</v>
      </c>
      <c r="G103" s="73">
        <f t="shared" si="8"/>
        <v>2.5000000000000001E-2</v>
      </c>
      <c r="H103" s="42">
        <f t="shared" si="9"/>
        <v>73815.351635704123</v>
      </c>
      <c r="I103" s="42">
        <f t="shared" si="10"/>
        <v>1728.1937499999999</v>
      </c>
      <c r="J103" s="42">
        <f t="shared" si="11"/>
        <v>75543.545385704128</v>
      </c>
      <c r="K103" s="25">
        <f>-'[1]App.2-BA2_Fix Asset Cont.MIFRS'!J40</f>
        <v>75543.545385704128</v>
      </c>
      <c r="L103" s="42">
        <f t="shared" si="12"/>
        <v>0</v>
      </c>
      <c r="M103" s="42">
        <f t="shared" si="13"/>
        <v>3456.3874999999998</v>
      </c>
      <c r="N103" s="25">
        <v>231.47952500000039</v>
      </c>
      <c r="O103" s="42">
        <f t="shared" si="14"/>
        <v>77040.259610704117</v>
      </c>
    </row>
    <row r="104" spans="1:15" ht="15">
      <c r="A104" s="23">
        <v>1850</v>
      </c>
      <c r="B104" s="32" t="s">
        <v>33</v>
      </c>
      <c r="C104" s="25">
        <f>'[1]App.2-CL_MIFRS_DepExp_2013'!C104</f>
        <v>3144495.3541356251</v>
      </c>
      <c r="D104" s="25">
        <f>'[1]App.2-CL_MIFRS_DepExp_2013'!D104</f>
        <v>138255.5</v>
      </c>
      <c r="E104" s="75">
        <f>'[1]App.2-CL_MIFRS_DepExp_2013'!E104</f>
        <v>29.776075032472722</v>
      </c>
      <c r="F104" s="75">
        <f>'[1]App.2-CL_MIFRS_DepExp_2013'!F104</f>
        <v>40</v>
      </c>
      <c r="G104" s="73">
        <f t="shared" si="8"/>
        <v>2.5000000000000001E-2</v>
      </c>
      <c r="H104" s="42">
        <f t="shared" si="9"/>
        <v>105604.76324385773</v>
      </c>
      <c r="I104" s="42">
        <f t="shared" si="10"/>
        <v>1728.1937499999999</v>
      </c>
      <c r="J104" s="42">
        <f t="shared" si="11"/>
        <v>107332.95699385773</v>
      </c>
      <c r="K104" s="25">
        <f>-'[1]App.2-BA2_Fix Asset Cont.MIFRS'!J41</f>
        <v>107332.95699385773</v>
      </c>
      <c r="L104" s="42">
        <f t="shared" si="12"/>
        <v>0</v>
      </c>
      <c r="M104" s="42">
        <f t="shared" si="13"/>
        <v>3456.3874999999998</v>
      </c>
      <c r="N104" s="25">
        <v>34.085237500000012</v>
      </c>
      <c r="O104" s="42">
        <f t="shared" si="14"/>
        <v>109027.06550635773</v>
      </c>
    </row>
    <row r="105" spans="1:15" ht="15">
      <c r="A105" s="23">
        <v>1850</v>
      </c>
      <c r="B105" s="32" t="s">
        <v>33</v>
      </c>
      <c r="C105" s="25">
        <f>'[1]App.2-CL_MIFRS_DepExp_2013'!C105</f>
        <v>0</v>
      </c>
      <c r="D105" s="25">
        <f>'[1]App.2-CL_MIFRS_DepExp_2013'!D105</f>
        <v>0</v>
      </c>
      <c r="E105" s="75">
        <f>'[1]App.2-CL_MIFRS_DepExp_2013'!E105</f>
        <v>0</v>
      </c>
      <c r="F105" s="75">
        <f>'[1]App.2-CL_MIFRS_DepExp_2013'!F105</f>
        <v>35</v>
      </c>
      <c r="G105" s="73">
        <f t="shared" si="8"/>
        <v>2.8571428571428571E-2</v>
      </c>
      <c r="H105" s="42">
        <f t="shared" si="9"/>
        <v>0</v>
      </c>
      <c r="I105" s="42">
        <f t="shared" si="10"/>
        <v>0</v>
      </c>
      <c r="J105" s="42">
        <f t="shared" si="11"/>
        <v>0</v>
      </c>
      <c r="K105" s="25">
        <f>-'[1]App.2-BA2_Fix Asset Cont.MIFRS'!J42</f>
        <v>0</v>
      </c>
      <c r="L105" s="42">
        <f t="shared" si="12"/>
        <v>0</v>
      </c>
      <c r="M105" s="42">
        <f t="shared" si="13"/>
        <v>0</v>
      </c>
      <c r="N105" s="25"/>
      <c r="O105" s="42">
        <f t="shared" si="14"/>
        <v>0</v>
      </c>
    </row>
    <row r="106" spans="1:15" ht="15">
      <c r="A106" s="23">
        <v>1855</v>
      </c>
      <c r="B106" s="32" t="s">
        <v>75</v>
      </c>
      <c r="C106" s="25">
        <f>'[1]App.2-CL_MIFRS_DepExp_2013'!C106</f>
        <v>1735665.2933199562</v>
      </c>
      <c r="D106" s="25">
        <f>'[1]App.2-CL_MIFRS_DepExp_2013'!D106</f>
        <v>143946</v>
      </c>
      <c r="E106" s="75">
        <f>'[1]App.2-CL_MIFRS_DepExp_2013'!E106</f>
        <v>28.241458240737899</v>
      </c>
      <c r="F106" s="75">
        <f>'[1]App.2-CL_MIFRS_DepExp_2013'!F106</f>
        <v>40</v>
      </c>
      <c r="G106" s="73">
        <f t="shared" si="8"/>
        <v>2.5000000000000001E-2</v>
      </c>
      <c r="H106" s="42">
        <f t="shared" si="9"/>
        <v>61458.06206339175</v>
      </c>
      <c r="I106" s="42">
        <f t="shared" si="10"/>
        <v>1799.325</v>
      </c>
      <c r="J106" s="42">
        <f t="shared" si="11"/>
        <v>63257.387063391747</v>
      </c>
      <c r="K106" s="25">
        <f>-'[1]App.2-BA2_Fix Asset Cont.MIFRS'!J43</f>
        <v>63257.373597444028</v>
      </c>
      <c r="L106" s="42">
        <f t="shared" si="12"/>
        <v>1.3465947718941607E-2</v>
      </c>
      <c r="M106" s="42">
        <f t="shared" si="13"/>
        <v>3598.65</v>
      </c>
      <c r="N106" s="25"/>
      <c r="O106" s="42">
        <f t="shared" si="14"/>
        <v>65056.712063391751</v>
      </c>
    </row>
    <row r="107" spans="1:15" ht="15">
      <c r="A107" s="23">
        <v>1855</v>
      </c>
      <c r="B107" s="32" t="s">
        <v>75</v>
      </c>
      <c r="C107" s="25">
        <f>'[1]App.2-CL_MIFRS_DepExp_2013'!C107</f>
        <v>210052.26141201868</v>
      </c>
      <c r="D107" s="25">
        <f>'[1]App.2-CL_MIFRS_DepExp_2013'!D107</f>
        <v>44813</v>
      </c>
      <c r="E107" s="75">
        <f>'[1]App.2-CL_MIFRS_DepExp_2013'!E107</f>
        <v>48.900556289832799</v>
      </c>
      <c r="F107" s="75">
        <f>'[1]App.2-CL_MIFRS_DepExp_2013'!F107</f>
        <v>60</v>
      </c>
      <c r="G107" s="73">
        <f t="shared" si="8"/>
        <v>1.6666666666666666E-2</v>
      </c>
      <c r="H107" s="42">
        <f t="shared" si="9"/>
        <v>4295.4984022480712</v>
      </c>
      <c r="I107" s="42">
        <f t="shared" si="10"/>
        <v>373.44166666666666</v>
      </c>
      <c r="J107" s="42">
        <f t="shared" si="11"/>
        <v>4668.9400689147378</v>
      </c>
      <c r="K107" s="25">
        <f>-'[1]App.2-BA2_Fix Asset Cont.MIFRS'!J44</f>
        <v>4668.9400689147342</v>
      </c>
      <c r="L107" s="42">
        <f t="shared" si="12"/>
        <v>3.637978807091713E-12</v>
      </c>
      <c r="M107" s="42">
        <f t="shared" si="13"/>
        <v>746.88333333333333</v>
      </c>
      <c r="N107" s="25"/>
      <c r="O107" s="42">
        <f t="shared" si="14"/>
        <v>5042.3817355814044</v>
      </c>
    </row>
    <row r="108" spans="1:15" ht="15">
      <c r="A108" s="23">
        <v>1860</v>
      </c>
      <c r="B108" s="32" t="s">
        <v>35</v>
      </c>
      <c r="C108" s="25">
        <f>'[1]App.2-CL_MIFRS_DepExp_2013'!C108</f>
        <v>305358.16549377562</v>
      </c>
      <c r="D108" s="25">
        <f>'[1]App.2-CL_MIFRS_DepExp_2013'!D108</f>
        <v>123500</v>
      </c>
      <c r="E108" s="75">
        <f>'[1]App.2-CL_MIFRS_DepExp_2013'!E108</f>
        <v>11.926928609580113</v>
      </c>
      <c r="F108" s="75">
        <f>'[1]App.2-CL_MIFRS_DepExp_2013'!F108</f>
        <v>15</v>
      </c>
      <c r="G108" s="73">
        <f t="shared" si="8"/>
        <v>6.6666666666666666E-2</v>
      </c>
      <c r="H108" s="42">
        <f t="shared" si="9"/>
        <v>25602.41412432884</v>
      </c>
      <c r="I108" s="42">
        <f t="shared" si="10"/>
        <v>4116.666666666667</v>
      </c>
      <c r="J108" s="42">
        <f t="shared" si="11"/>
        <v>29719.080790995507</v>
      </c>
      <c r="K108" s="25">
        <f>-'[1]App.2-BA2_Fix Asset Cont.MIFRS'!J45</f>
        <v>29719.067142143405</v>
      </c>
      <c r="L108" s="42">
        <f t="shared" si="12"/>
        <v>1.3648852102051023E-2</v>
      </c>
      <c r="M108" s="42">
        <f t="shared" si="13"/>
        <v>8233.3333333333339</v>
      </c>
      <c r="N108" s="25"/>
      <c r="O108" s="42">
        <f t="shared" si="14"/>
        <v>33835.747457662175</v>
      </c>
    </row>
    <row r="109" spans="1:15" ht="15">
      <c r="A109" s="23">
        <v>1860</v>
      </c>
      <c r="B109" s="32" t="s">
        <v>35</v>
      </c>
      <c r="C109" s="25">
        <f>'[1]App.2-CL_MIFRS_DepExp_2013'!C109</f>
        <v>216223.30130291503</v>
      </c>
      <c r="D109" s="25">
        <f>'[1]App.2-CL_MIFRS_DepExp_2013'!D109</f>
        <v>9500</v>
      </c>
      <c r="E109" s="75">
        <f>'[1]App.2-CL_MIFRS_DepExp_2013'!E109</f>
        <v>32.908415685388078</v>
      </c>
      <c r="F109" s="75">
        <f>'[1]App.2-CL_MIFRS_DepExp_2013'!F109</f>
        <v>40</v>
      </c>
      <c r="G109" s="73">
        <f t="shared" si="8"/>
        <v>2.5000000000000001E-2</v>
      </c>
      <c r="H109" s="42">
        <f t="shared" si="9"/>
        <v>6570.4561219251291</v>
      </c>
      <c r="I109" s="42">
        <f t="shared" si="10"/>
        <v>118.75</v>
      </c>
      <c r="J109" s="42">
        <f t="shared" si="11"/>
        <v>6689.2061219251291</v>
      </c>
      <c r="K109" s="25">
        <f>-'[1]App.2-BA2_Fix Asset Cont.MIFRS'!J46</f>
        <v>6689.2061219251282</v>
      </c>
      <c r="L109" s="42">
        <f t="shared" si="12"/>
        <v>9.0949470177292824E-13</v>
      </c>
      <c r="M109" s="42">
        <f t="shared" si="13"/>
        <v>237.5</v>
      </c>
      <c r="N109" s="25"/>
      <c r="O109" s="42">
        <f t="shared" si="14"/>
        <v>6807.9561219251291</v>
      </c>
    </row>
    <row r="110" spans="1:15" ht="15">
      <c r="A110" s="23">
        <v>1860</v>
      </c>
      <c r="B110" s="32" t="s">
        <v>35</v>
      </c>
      <c r="C110" s="25">
        <f>'[1]App.2-CL_MIFRS_DepExp_2013'!C110</f>
        <v>237981.97758442999</v>
      </c>
      <c r="D110" s="25">
        <f>'[1]App.2-CL_MIFRS_DepExp_2013'!D110</f>
        <v>0</v>
      </c>
      <c r="E110" s="75">
        <f>'[1]App.2-CL_MIFRS_DepExp_2013'!E110</f>
        <v>10.132050548815391</v>
      </c>
      <c r="F110" s="75">
        <f>'[1]App.2-CL_MIFRS_DepExp_2013'!F110</f>
        <v>20</v>
      </c>
      <c r="G110" s="73">
        <f t="shared" si="8"/>
        <v>0.05</v>
      </c>
      <c r="H110" s="42">
        <f t="shared" si="9"/>
        <v>23488.03694156995</v>
      </c>
      <c r="I110" s="42">
        <f t="shared" si="10"/>
        <v>0</v>
      </c>
      <c r="J110" s="42">
        <f t="shared" si="11"/>
        <v>23488.03694156995</v>
      </c>
      <c r="K110" s="25">
        <f>-'[1]App.2-BA2_Fix Asset Cont.MIFRS'!J47</f>
        <v>23488.03694156995</v>
      </c>
      <c r="L110" s="42">
        <f t="shared" si="12"/>
        <v>0</v>
      </c>
      <c r="M110" s="42">
        <f t="shared" si="13"/>
        <v>0</v>
      </c>
      <c r="N110" s="25"/>
      <c r="O110" s="42">
        <f t="shared" si="14"/>
        <v>23488.03694156995</v>
      </c>
    </row>
    <row r="111" spans="1:15" ht="15">
      <c r="A111" s="23">
        <v>1860</v>
      </c>
      <c r="B111" s="32" t="s">
        <v>35</v>
      </c>
      <c r="C111" s="25">
        <f>'[1]App.2-CL_MIFRS_DepExp_2013'!C111</f>
        <v>141287.17692716455</v>
      </c>
      <c r="D111" s="25">
        <f>'[1]App.2-CL_MIFRS_DepExp_2013'!D111</f>
        <v>0</v>
      </c>
      <c r="E111" s="75">
        <f>'[1]App.2-CL_MIFRS_DepExp_2013'!E111</f>
        <v>11.266575550463944</v>
      </c>
      <c r="F111" s="75">
        <f>'[1]App.2-CL_MIFRS_DepExp_2013'!F111</f>
        <v>20</v>
      </c>
      <c r="G111" s="73">
        <f t="shared" si="8"/>
        <v>0.05</v>
      </c>
      <c r="H111" s="42">
        <f t="shared" si="9"/>
        <v>12540.383392835502</v>
      </c>
      <c r="I111" s="42">
        <f t="shared" si="10"/>
        <v>0</v>
      </c>
      <c r="J111" s="42">
        <f t="shared" si="11"/>
        <v>12540.383392835502</v>
      </c>
      <c r="K111" s="25">
        <f>-'[1]App.2-BA2_Fix Asset Cont.MIFRS'!J48</f>
        <v>12540.383392835502</v>
      </c>
      <c r="L111" s="42">
        <f t="shared" si="12"/>
        <v>0</v>
      </c>
      <c r="M111" s="42">
        <f t="shared" si="13"/>
        <v>0</v>
      </c>
      <c r="N111" s="25"/>
      <c r="O111" s="42">
        <f t="shared" si="14"/>
        <v>12540.383392835502</v>
      </c>
    </row>
    <row r="112" spans="1:15" ht="15">
      <c r="A112" s="23">
        <v>1860</v>
      </c>
      <c r="B112" s="32" t="s">
        <v>35</v>
      </c>
      <c r="C112" s="25">
        <f>'[1]App.2-CL_MIFRS_DepExp_2013'!C112</f>
        <v>2681016.3552484922</v>
      </c>
      <c r="D112" s="25">
        <f>'[1]App.2-CL_MIFRS_DepExp_2013'!D112</f>
        <v>57000</v>
      </c>
      <c r="E112" s="75">
        <f>'[1]App.2-CL_MIFRS_DepExp_2013'!E112</f>
        <v>6.5989480843992787</v>
      </c>
      <c r="F112" s="75">
        <f>'[1]App.2-CL_MIFRS_DepExp_2013'!F112</f>
        <v>10</v>
      </c>
      <c r="G112" s="73">
        <f t="shared" si="8"/>
        <v>0.1</v>
      </c>
      <c r="H112" s="42">
        <f t="shared" si="9"/>
        <v>406279.35255116539</v>
      </c>
      <c r="I112" s="42">
        <f t="shared" si="10"/>
        <v>2850</v>
      </c>
      <c r="J112" s="42">
        <f t="shared" si="11"/>
        <v>409129.35255116539</v>
      </c>
      <c r="K112" s="25">
        <f>-'[1]App.2-BA2_Fix Asset Cont.MIFRS'!J49</f>
        <v>409129.39205240807</v>
      </c>
      <c r="L112" s="42">
        <f t="shared" si="12"/>
        <v>-3.9501242688857019E-2</v>
      </c>
      <c r="M112" s="42">
        <f t="shared" si="13"/>
        <v>5700</v>
      </c>
      <c r="N112" s="25"/>
      <c r="O112" s="42">
        <f t="shared" si="14"/>
        <v>411979.35255116539</v>
      </c>
    </row>
    <row r="113" spans="1:15" ht="15">
      <c r="A113" s="30">
        <v>1890</v>
      </c>
      <c r="B113" s="31" t="s">
        <v>36</v>
      </c>
      <c r="C113" s="25">
        <f>'[1]App.2-CL_MIFRS_DepExp_2013'!C113</f>
        <v>468946.32000000007</v>
      </c>
      <c r="D113" s="25">
        <f>'[1]App.2-CL_MIFRS_DepExp_2013'!D113</f>
        <v>0</v>
      </c>
      <c r="E113" s="75">
        <f>'[1]App.2-CL_MIFRS_DepExp_2013'!E113</f>
        <v>0</v>
      </c>
      <c r="F113" s="75">
        <f>'[1]App.2-CL_MIFRS_DepExp_2013'!F113</f>
        <v>0</v>
      </c>
      <c r="G113" s="73">
        <f t="shared" si="8"/>
        <v>0</v>
      </c>
      <c r="H113" s="42">
        <f t="shared" si="9"/>
        <v>0</v>
      </c>
      <c r="I113" s="42">
        <f t="shared" si="10"/>
        <v>0</v>
      </c>
      <c r="J113" s="42">
        <f t="shared" si="11"/>
        <v>0</v>
      </c>
      <c r="K113" s="25">
        <f>-'[1]App.2-BA2_Fix Asset Cont.MIFRS'!J50</f>
        <v>0</v>
      </c>
      <c r="L113" s="42">
        <f t="shared" si="12"/>
        <v>0</v>
      </c>
      <c r="M113" s="42">
        <f t="shared" si="13"/>
        <v>0</v>
      </c>
      <c r="N113" s="25"/>
      <c r="O113" s="42">
        <f t="shared" si="14"/>
        <v>0</v>
      </c>
    </row>
    <row r="114" spans="1:15" ht="15">
      <c r="A114" s="30">
        <v>1905</v>
      </c>
      <c r="B114" s="31" t="s">
        <v>23</v>
      </c>
      <c r="C114" s="25">
        <f>'[1]App.2-CL_MIFRS_DepExp_2013'!C114</f>
        <v>0</v>
      </c>
      <c r="D114" s="25">
        <f>'[1]App.2-CL_MIFRS_DepExp_2013'!D114</f>
        <v>0</v>
      </c>
      <c r="E114" s="75">
        <f>'[1]App.2-CL_MIFRS_DepExp_2013'!E114</f>
        <v>0</v>
      </c>
      <c r="F114" s="75">
        <f>'[1]App.2-CL_MIFRS_DepExp_2013'!F114</f>
        <v>0</v>
      </c>
      <c r="G114" s="73">
        <f t="shared" si="8"/>
        <v>0</v>
      </c>
      <c r="H114" s="42">
        <f t="shared" si="9"/>
        <v>0</v>
      </c>
      <c r="I114" s="42">
        <f t="shared" si="10"/>
        <v>0</v>
      </c>
      <c r="J114" s="42">
        <f t="shared" si="11"/>
        <v>0</v>
      </c>
      <c r="K114" s="25">
        <f>-'[1]App.2-BA2_Fix Asset Cont.MIFRS'!J51</f>
        <v>0</v>
      </c>
      <c r="L114" s="42">
        <f t="shared" si="12"/>
        <v>0</v>
      </c>
      <c r="M114" s="42">
        <f t="shared" si="13"/>
        <v>0</v>
      </c>
      <c r="N114" s="25"/>
      <c r="O114" s="42">
        <f t="shared" si="14"/>
        <v>0</v>
      </c>
    </row>
    <row r="115" spans="1:15" ht="15">
      <c r="A115" s="23">
        <v>1908</v>
      </c>
      <c r="B115" s="32" t="s">
        <v>37</v>
      </c>
      <c r="C115" s="25">
        <f>'[1]App.2-CL_MIFRS_DepExp_2013'!C115</f>
        <v>69037.167111111121</v>
      </c>
      <c r="D115" s="25">
        <f>'[1]App.2-CL_MIFRS_DepExp_2013'!D115</f>
        <v>20000</v>
      </c>
      <c r="E115" s="75">
        <f>'[1]App.2-CL_MIFRS_DepExp_2013'!E115</f>
        <v>4.8353576958584474</v>
      </c>
      <c r="F115" s="75">
        <f>'[1]App.2-CL_MIFRS_DepExp_2013'!F115</f>
        <v>10</v>
      </c>
      <c r="G115" s="73">
        <f t="shared" si="8"/>
        <v>0.1</v>
      </c>
      <c r="H115" s="42">
        <f t="shared" si="9"/>
        <v>14277.57188888889</v>
      </c>
      <c r="I115" s="42">
        <f t="shared" si="10"/>
        <v>1000</v>
      </c>
      <c r="J115" s="42">
        <f t="shared" si="11"/>
        <v>15277.57188888889</v>
      </c>
      <c r="K115" s="25">
        <f>-'[1]App.2-BA2_Fix Asset Cont.MIFRS'!J52</f>
        <v>15277.57188888889</v>
      </c>
      <c r="L115" s="42">
        <f t="shared" si="12"/>
        <v>0</v>
      </c>
      <c r="M115" s="42">
        <f t="shared" si="13"/>
        <v>2000</v>
      </c>
      <c r="N115" s="25">
        <v>2246.7353333333335</v>
      </c>
      <c r="O115" s="42">
        <f t="shared" si="14"/>
        <v>14030.836555555556</v>
      </c>
    </row>
    <row r="116" spans="1:15" ht="15">
      <c r="A116" s="23">
        <v>1908</v>
      </c>
      <c r="B116" s="32" t="s">
        <v>37</v>
      </c>
      <c r="C116" s="25">
        <f>'[1]App.2-CL_MIFRS_DepExp_2013'!C116</f>
        <v>337907.52528571419</v>
      </c>
      <c r="D116" s="25">
        <f>'[1]App.2-CL_MIFRS_DepExp_2013'!D116</f>
        <v>60000</v>
      </c>
      <c r="E116" s="75">
        <f>'[1]App.2-CL_MIFRS_DepExp_2013'!E116</f>
        <v>19.334356294797843</v>
      </c>
      <c r="F116" s="75">
        <f>'[1]App.2-CL_MIFRS_DepExp_2013'!F116</f>
        <v>30</v>
      </c>
      <c r="G116" s="73">
        <f t="shared" si="8"/>
        <v>3.3333333333333333E-2</v>
      </c>
      <c r="H116" s="42">
        <f t="shared" si="9"/>
        <v>17477.050703603334</v>
      </c>
      <c r="I116" s="42">
        <f t="shared" si="10"/>
        <v>1000</v>
      </c>
      <c r="J116" s="42">
        <f t="shared" si="11"/>
        <v>18477.050703603334</v>
      </c>
      <c r="K116" s="25">
        <f>-'[1]App.2-BA2_Fix Asset Cont.MIFRS'!J53</f>
        <v>18477.066047619046</v>
      </c>
      <c r="L116" s="42">
        <f t="shared" si="12"/>
        <v>-1.5344015711889369E-2</v>
      </c>
      <c r="M116" s="42">
        <f t="shared" si="13"/>
        <v>2000</v>
      </c>
      <c r="N116" s="25"/>
      <c r="O116" s="42">
        <f t="shared" si="14"/>
        <v>19477.050703603334</v>
      </c>
    </row>
    <row r="117" spans="1:15" ht="15">
      <c r="A117" s="23">
        <v>1910</v>
      </c>
      <c r="B117" s="32" t="s">
        <v>25</v>
      </c>
      <c r="C117" s="25">
        <f>'[1]App.2-CL_MIFRS_DepExp_2013'!C117</f>
        <v>0</v>
      </c>
      <c r="D117" s="25">
        <f>'[1]App.2-CL_MIFRS_DepExp_2013'!D117</f>
        <v>0</v>
      </c>
      <c r="E117" s="75">
        <f>'[1]App.2-CL_MIFRS_DepExp_2013'!E117</f>
        <v>0</v>
      </c>
      <c r="F117" s="75">
        <f>'[1]App.2-CL_MIFRS_DepExp_2013'!F117</f>
        <v>0</v>
      </c>
      <c r="G117" s="73">
        <f t="shared" si="8"/>
        <v>0</v>
      </c>
      <c r="H117" s="42">
        <f t="shared" si="9"/>
        <v>0</v>
      </c>
      <c r="I117" s="42">
        <f t="shared" si="10"/>
        <v>0</v>
      </c>
      <c r="J117" s="42">
        <f t="shared" si="11"/>
        <v>0</v>
      </c>
      <c r="K117" s="25">
        <f>-'[1]App.2-BA2_Fix Asset Cont.MIFRS'!J54</f>
        <v>0</v>
      </c>
      <c r="L117" s="42">
        <f t="shared" si="12"/>
        <v>0</v>
      </c>
      <c r="M117" s="42">
        <f t="shared" si="13"/>
        <v>0</v>
      </c>
      <c r="N117" s="25"/>
      <c r="O117" s="42">
        <f t="shared" si="14"/>
        <v>0</v>
      </c>
    </row>
    <row r="118" spans="1:15" ht="15">
      <c r="A118" s="23">
        <v>1915</v>
      </c>
      <c r="B118" s="32" t="s">
        <v>38</v>
      </c>
      <c r="C118" s="25">
        <f>'[1]App.2-CL_MIFRS_DepExp_2013'!C118</f>
        <v>34087.729999999981</v>
      </c>
      <c r="D118" s="25">
        <f>'[1]App.2-CL_MIFRS_DepExp_2013'!D118</f>
        <v>0</v>
      </c>
      <c r="E118" s="75">
        <f>'[1]App.2-CL_MIFRS_DepExp_2013'!E118</f>
        <v>5.9459318500946301</v>
      </c>
      <c r="F118" s="75">
        <f>'[1]App.2-CL_MIFRS_DepExp_2013'!F118</f>
        <v>10</v>
      </c>
      <c r="G118" s="73">
        <f t="shared" si="8"/>
        <v>0.1</v>
      </c>
      <c r="H118" s="42">
        <f t="shared" si="9"/>
        <v>5732.9499999999953</v>
      </c>
      <c r="I118" s="42">
        <f t="shared" si="10"/>
        <v>0</v>
      </c>
      <c r="J118" s="42">
        <f t="shared" si="11"/>
        <v>5732.9499999999953</v>
      </c>
      <c r="K118" s="25">
        <f>-'[1]App.2-BA2_Fix Asset Cont.MIFRS'!J55</f>
        <v>5732.949999999998</v>
      </c>
      <c r="L118" s="42">
        <f t="shared" si="12"/>
        <v>-2.7284841053187847E-12</v>
      </c>
      <c r="M118" s="42">
        <f t="shared" si="13"/>
        <v>0</v>
      </c>
      <c r="N118" s="25">
        <v>219.46000000000004</v>
      </c>
      <c r="O118" s="42">
        <f t="shared" si="14"/>
        <v>5513.4899999999952</v>
      </c>
    </row>
    <row r="119" spans="1:15" ht="15">
      <c r="A119" s="23">
        <v>1915</v>
      </c>
      <c r="B119" s="32" t="s">
        <v>39</v>
      </c>
      <c r="C119" s="25">
        <f>'[1]App.2-CL_MIFRS_DepExp_2013'!C119</f>
        <v>0</v>
      </c>
      <c r="D119" s="25">
        <f>'[1]App.2-CL_MIFRS_DepExp_2013'!D119</f>
        <v>0</v>
      </c>
      <c r="E119" s="75">
        <f>'[1]App.2-CL_MIFRS_DepExp_2013'!E119</f>
        <v>0</v>
      </c>
      <c r="F119" s="75">
        <f>'[1]App.2-CL_MIFRS_DepExp_2013'!F119</f>
        <v>0</v>
      </c>
      <c r="G119" s="73">
        <f t="shared" si="8"/>
        <v>0</v>
      </c>
      <c r="H119" s="42">
        <f t="shared" si="9"/>
        <v>0</v>
      </c>
      <c r="I119" s="42">
        <f t="shared" si="10"/>
        <v>0</v>
      </c>
      <c r="J119" s="42">
        <f t="shared" si="11"/>
        <v>0</v>
      </c>
      <c r="K119" s="25">
        <f>-'[1]App.2-BA2_Fix Asset Cont.MIFRS'!J56</f>
        <v>0</v>
      </c>
      <c r="L119" s="42">
        <f t="shared" si="12"/>
        <v>0</v>
      </c>
      <c r="M119" s="42">
        <f t="shared" si="13"/>
        <v>0</v>
      </c>
      <c r="N119" s="25"/>
      <c r="O119" s="42">
        <f t="shared" si="14"/>
        <v>0</v>
      </c>
    </row>
    <row r="120" spans="1:15" ht="15">
      <c r="A120" s="23">
        <v>1920</v>
      </c>
      <c r="B120" s="32" t="s">
        <v>40</v>
      </c>
      <c r="C120" s="25">
        <f>'[1]App.2-CL_MIFRS_DepExp_2013'!C120</f>
        <v>0</v>
      </c>
      <c r="D120" s="25">
        <f>'[1]App.2-CL_MIFRS_DepExp_2013'!D120</f>
        <v>0</v>
      </c>
      <c r="E120" s="75">
        <f>'[1]App.2-CL_MIFRS_DepExp_2013'!E120</f>
        <v>0</v>
      </c>
      <c r="F120" s="75">
        <f>'[1]App.2-CL_MIFRS_DepExp_2013'!F120</f>
        <v>0</v>
      </c>
      <c r="G120" s="73">
        <f t="shared" si="8"/>
        <v>0</v>
      </c>
      <c r="H120" s="42">
        <f t="shared" si="9"/>
        <v>0</v>
      </c>
      <c r="I120" s="42">
        <f t="shared" si="10"/>
        <v>0</v>
      </c>
      <c r="J120" s="42">
        <f t="shared" si="11"/>
        <v>0</v>
      </c>
      <c r="K120" s="25">
        <f>-'[1]App.2-BA2_Fix Asset Cont.MIFRS'!J57</f>
        <v>0</v>
      </c>
      <c r="L120" s="42">
        <f t="shared" si="12"/>
        <v>0</v>
      </c>
      <c r="M120" s="42">
        <f t="shared" si="13"/>
        <v>0</v>
      </c>
      <c r="N120" s="25"/>
      <c r="O120" s="42">
        <f t="shared" si="14"/>
        <v>0</v>
      </c>
    </row>
    <row r="121" spans="1:15" ht="15">
      <c r="A121" s="33">
        <v>1920</v>
      </c>
      <c r="B121" s="24" t="s">
        <v>41</v>
      </c>
      <c r="C121" s="25">
        <f>'[1]App.2-CL_MIFRS_DepExp_2013'!C121</f>
        <v>0</v>
      </c>
      <c r="D121" s="25">
        <f>'[1]App.2-CL_MIFRS_DepExp_2013'!D121</f>
        <v>0</v>
      </c>
      <c r="E121" s="75">
        <f>'[1]App.2-CL_MIFRS_DepExp_2013'!E121</f>
        <v>0</v>
      </c>
      <c r="F121" s="75">
        <f>'[1]App.2-CL_MIFRS_DepExp_2013'!F121</f>
        <v>0</v>
      </c>
      <c r="G121" s="73">
        <f t="shared" si="8"/>
        <v>0</v>
      </c>
      <c r="H121" s="42">
        <f t="shared" si="9"/>
        <v>0</v>
      </c>
      <c r="I121" s="42">
        <f t="shared" si="10"/>
        <v>0</v>
      </c>
      <c r="J121" s="42">
        <f t="shared" si="11"/>
        <v>0</v>
      </c>
      <c r="K121" s="25">
        <f>-'[1]App.2-BA2_Fix Asset Cont.MIFRS'!J58</f>
        <v>0</v>
      </c>
      <c r="L121" s="42">
        <f t="shared" si="12"/>
        <v>0</v>
      </c>
      <c r="M121" s="42">
        <f t="shared" si="13"/>
        <v>0</v>
      </c>
      <c r="N121" s="25"/>
      <c r="O121" s="42">
        <f t="shared" si="14"/>
        <v>0</v>
      </c>
    </row>
    <row r="122" spans="1:15" ht="15">
      <c r="A122" s="33">
        <v>1920</v>
      </c>
      <c r="B122" s="24" t="s">
        <v>42</v>
      </c>
      <c r="C122" s="25">
        <f>'[1]App.2-CL_MIFRS_DepExp_2013'!C122</f>
        <v>269707.01457142871</v>
      </c>
      <c r="D122" s="25">
        <f>'[1]App.2-CL_MIFRS_DepExp_2013'!D122</f>
        <v>38000</v>
      </c>
      <c r="E122" s="75">
        <f>'[1]App.2-CL_MIFRS_DepExp_2013'!E122</f>
        <v>3.7340419499113349</v>
      </c>
      <c r="F122" s="75">
        <f>'[1]App.2-CL_MIFRS_DepExp_2013'!F122</f>
        <v>5</v>
      </c>
      <c r="G122" s="73">
        <f t="shared" si="8"/>
        <v>0.2</v>
      </c>
      <c r="H122" s="42">
        <f t="shared" si="9"/>
        <v>72229.240643060504</v>
      </c>
      <c r="I122" s="42">
        <f t="shared" si="10"/>
        <v>3800</v>
      </c>
      <c r="J122" s="42">
        <f t="shared" si="11"/>
        <v>76029.240643060504</v>
      </c>
      <c r="K122" s="25">
        <f>-'[1]App.2-BA2_Fix Asset Cont.MIFRS'!J59</f>
        <v>76029.241714285716</v>
      </c>
      <c r="L122" s="42">
        <f t="shared" si="12"/>
        <v>-1.0712252114899457E-3</v>
      </c>
      <c r="M122" s="42">
        <f t="shared" si="13"/>
        <v>7600</v>
      </c>
      <c r="N122" s="25">
        <v>1698.3990000000003</v>
      </c>
      <c r="O122" s="42">
        <f t="shared" si="14"/>
        <v>78130.841643060499</v>
      </c>
    </row>
    <row r="123" spans="1:15" ht="15">
      <c r="A123" s="23">
        <v>1930</v>
      </c>
      <c r="B123" s="32" t="s">
        <v>43</v>
      </c>
      <c r="C123" s="25">
        <f>'[1]App.2-CL_MIFRS_DepExp_2013'!C123</f>
        <v>826985.05036622798</v>
      </c>
      <c r="D123" s="25">
        <f>'[1]App.2-CL_MIFRS_DepExp_2013'!D123</f>
        <v>30000</v>
      </c>
      <c r="E123" s="75">
        <f>'[1]App.2-CL_MIFRS_DepExp_2013'!E123</f>
        <v>7.9282695682337021</v>
      </c>
      <c r="F123" s="75">
        <f>'[1]App.2-CL_MIFRS_DepExp_2013'!F123</f>
        <v>20</v>
      </c>
      <c r="G123" s="73">
        <f t="shared" si="8"/>
        <v>0.05</v>
      </c>
      <c r="H123" s="42">
        <f t="shared" si="9"/>
        <v>104308.39204556306</v>
      </c>
      <c r="I123" s="42">
        <f t="shared" si="10"/>
        <v>750</v>
      </c>
      <c r="J123" s="42">
        <f t="shared" si="11"/>
        <v>105058.39204556306</v>
      </c>
      <c r="K123" s="25">
        <f>-'[1]App.2-BA2_Fix Asset Cont.MIFRS'!J60</f>
        <v>105058.34263377194</v>
      </c>
      <c r="L123" s="42">
        <f t="shared" si="12"/>
        <v>4.9411791114835069E-2</v>
      </c>
      <c r="M123" s="42">
        <f t="shared" si="13"/>
        <v>1500</v>
      </c>
      <c r="N123" s="25"/>
      <c r="O123" s="42">
        <f t="shared" si="14"/>
        <v>105808.39204556306</v>
      </c>
    </row>
    <row r="124" spans="1:15" ht="15">
      <c r="A124" s="23">
        <v>1930</v>
      </c>
      <c r="B124" s="32" t="s">
        <v>43</v>
      </c>
      <c r="C124" s="25">
        <f>'[1]App.2-CL_MIFRS_DepExp_2013'!C124</f>
        <v>76579.59859649124</v>
      </c>
      <c r="D124" s="25">
        <f>'[1]App.2-CL_MIFRS_DepExp_2013'!D124</f>
        <v>30000</v>
      </c>
      <c r="E124" s="75">
        <f>'[1]App.2-CL_MIFRS_DepExp_2013'!E124</f>
        <v>8.0360090637906048</v>
      </c>
      <c r="F124" s="75">
        <f>'[1]App.2-CL_MIFRS_DepExp_2013'!F124</f>
        <v>10</v>
      </c>
      <c r="G124" s="73">
        <f t="shared" si="8"/>
        <v>0.1</v>
      </c>
      <c r="H124" s="42">
        <f t="shared" si="9"/>
        <v>9529.5560257081706</v>
      </c>
      <c r="I124" s="42">
        <f t="shared" si="10"/>
        <v>1500</v>
      </c>
      <c r="J124" s="42">
        <f t="shared" si="11"/>
        <v>11029.556025708171</v>
      </c>
      <c r="K124" s="25">
        <f>-'[1]App.2-BA2_Fix Asset Cont.MIFRS'!J61</f>
        <v>11029.555403508772</v>
      </c>
      <c r="L124" s="42">
        <f t="shared" si="12"/>
        <v>6.2219939900387544E-4</v>
      </c>
      <c r="M124" s="42">
        <f t="shared" si="13"/>
        <v>3000</v>
      </c>
      <c r="N124" s="25"/>
      <c r="O124" s="42">
        <f t="shared" si="14"/>
        <v>12529.556025708171</v>
      </c>
    </row>
    <row r="125" spans="1:15" ht="15">
      <c r="A125" s="23">
        <v>1935</v>
      </c>
      <c r="B125" s="32" t="s">
        <v>44</v>
      </c>
      <c r="C125" s="25">
        <f>'[1]App.2-CL_MIFRS_DepExp_2013'!C125</f>
        <v>0</v>
      </c>
      <c r="D125" s="25">
        <f>'[1]App.2-CL_MIFRS_DepExp_2013'!D125</f>
        <v>0</v>
      </c>
      <c r="E125" s="75">
        <f>'[1]App.2-CL_MIFRS_DepExp_2013'!E125</f>
        <v>0</v>
      </c>
      <c r="F125" s="75">
        <f>'[1]App.2-CL_MIFRS_DepExp_2013'!F125</f>
        <v>10</v>
      </c>
      <c r="G125" s="73">
        <f t="shared" si="8"/>
        <v>0.1</v>
      </c>
      <c r="H125" s="42">
        <f t="shared" si="9"/>
        <v>0</v>
      </c>
      <c r="I125" s="42">
        <f t="shared" si="10"/>
        <v>0</v>
      </c>
      <c r="J125" s="42">
        <f t="shared" si="11"/>
        <v>0</v>
      </c>
      <c r="K125" s="25">
        <f>-'[1]App.2-BA2_Fix Asset Cont.MIFRS'!J62</f>
        <v>0</v>
      </c>
      <c r="L125" s="42">
        <f t="shared" si="12"/>
        <v>0</v>
      </c>
      <c r="M125" s="42">
        <f t="shared" si="13"/>
        <v>0</v>
      </c>
      <c r="N125" s="25"/>
      <c r="O125" s="42">
        <f t="shared" si="14"/>
        <v>0</v>
      </c>
    </row>
    <row r="126" spans="1:15" ht="15">
      <c r="A126" s="23">
        <v>1940</v>
      </c>
      <c r="B126" s="32" t="s">
        <v>45</v>
      </c>
      <c r="C126" s="25">
        <f>'[1]App.2-CL_MIFRS_DepExp_2013'!C126</f>
        <v>132336.22126470588</v>
      </c>
      <c r="D126" s="25">
        <f>'[1]App.2-CL_MIFRS_DepExp_2013'!D126</f>
        <v>30000</v>
      </c>
      <c r="E126" s="75">
        <f>'[1]App.2-CL_MIFRS_DepExp_2013'!E126</f>
        <v>4.677822475639096</v>
      </c>
      <c r="F126" s="75">
        <f>'[1]App.2-CL_MIFRS_DepExp_2013'!F126</f>
        <v>10</v>
      </c>
      <c r="G126" s="73">
        <f t="shared" si="8"/>
        <v>0.1</v>
      </c>
      <c r="H126" s="42">
        <f t="shared" si="9"/>
        <v>28290.13327330806</v>
      </c>
      <c r="I126" s="42">
        <f t="shared" si="10"/>
        <v>1500</v>
      </c>
      <c r="J126" s="42">
        <f t="shared" si="11"/>
        <v>29790.13327330806</v>
      </c>
      <c r="K126" s="25">
        <f>-'[1]App.2-BA2_Fix Asset Cont.MIFRS'!J63</f>
        <v>29790.134235294114</v>
      </c>
      <c r="L126" s="42">
        <f t="shared" si="12"/>
        <v>-9.6198605388053693E-4</v>
      </c>
      <c r="M126" s="42">
        <f t="shared" si="13"/>
        <v>3000</v>
      </c>
      <c r="N126" s="25">
        <v>3951.4199999999983</v>
      </c>
      <c r="O126" s="42">
        <f t="shared" si="14"/>
        <v>27338.713273308062</v>
      </c>
    </row>
    <row r="127" spans="1:15" ht="15">
      <c r="A127" s="23">
        <v>1945</v>
      </c>
      <c r="B127" s="32" t="s">
        <v>46</v>
      </c>
      <c r="C127" s="25">
        <f>'[1]App.2-CL_MIFRS_DepExp_2013'!C127</f>
        <v>9658.9650000000001</v>
      </c>
      <c r="D127" s="25">
        <f>'[1]App.2-CL_MIFRS_DepExp_2013'!D127</f>
        <v>0</v>
      </c>
      <c r="E127" s="75">
        <f>'[1]App.2-CL_MIFRS_DepExp_2013'!E127</f>
        <v>3</v>
      </c>
      <c r="F127" s="75">
        <f>'[1]App.2-CL_MIFRS_DepExp_2013'!F127</f>
        <v>8</v>
      </c>
      <c r="G127" s="73">
        <f t="shared" si="8"/>
        <v>0.125</v>
      </c>
      <c r="H127" s="42">
        <f t="shared" si="9"/>
        <v>3219.6550000000002</v>
      </c>
      <c r="I127" s="42">
        <f t="shared" si="10"/>
        <v>0</v>
      </c>
      <c r="J127" s="42">
        <f t="shared" si="11"/>
        <v>3219.6550000000002</v>
      </c>
      <c r="K127" s="25">
        <f>-'[1]App.2-BA2_Fix Asset Cont.MIFRS'!J64</f>
        <v>3219.6550000000002</v>
      </c>
      <c r="L127" s="42">
        <f t="shared" si="12"/>
        <v>0</v>
      </c>
      <c r="M127" s="42">
        <f t="shared" si="13"/>
        <v>0</v>
      </c>
      <c r="N127" s="25"/>
      <c r="O127" s="42">
        <f t="shared" si="14"/>
        <v>3219.6550000000002</v>
      </c>
    </row>
    <row r="128" spans="1:15" ht="15">
      <c r="A128" s="23">
        <v>1950</v>
      </c>
      <c r="B128" s="32" t="s">
        <v>47</v>
      </c>
      <c r="C128" s="25">
        <f>'[1]App.2-CL_MIFRS_DepExp_2013'!C128</f>
        <v>0</v>
      </c>
      <c r="D128" s="25">
        <f>'[1]App.2-CL_MIFRS_DepExp_2013'!D128</f>
        <v>0</v>
      </c>
      <c r="E128" s="75">
        <f>'[1]App.2-CL_MIFRS_DepExp_2013'!E128</f>
        <v>0</v>
      </c>
      <c r="F128" s="75">
        <f>'[1]App.2-CL_MIFRS_DepExp_2013'!F128</f>
        <v>0</v>
      </c>
      <c r="G128" s="73">
        <f t="shared" si="8"/>
        <v>0</v>
      </c>
      <c r="H128" s="42">
        <f t="shared" si="9"/>
        <v>0</v>
      </c>
      <c r="I128" s="42">
        <f t="shared" si="10"/>
        <v>0</v>
      </c>
      <c r="J128" s="42">
        <f t="shared" si="11"/>
        <v>0</v>
      </c>
      <c r="K128" s="25">
        <f>-'[1]App.2-BA2_Fix Asset Cont.MIFRS'!J65</f>
        <v>0</v>
      </c>
      <c r="L128" s="42">
        <f t="shared" si="12"/>
        <v>0</v>
      </c>
      <c r="M128" s="42">
        <f t="shared" si="13"/>
        <v>0</v>
      </c>
      <c r="N128" s="25"/>
      <c r="O128" s="42">
        <f t="shared" si="14"/>
        <v>0</v>
      </c>
    </row>
    <row r="129" spans="1:15" ht="15">
      <c r="A129" s="23">
        <v>1955</v>
      </c>
      <c r="B129" s="32" t="s">
        <v>48</v>
      </c>
      <c r="C129" s="25">
        <f>'[1]App.2-CL_MIFRS_DepExp_2013'!C129</f>
        <v>366.97999999999593</v>
      </c>
      <c r="D129" s="25">
        <f>'[1]App.2-CL_MIFRS_DepExp_2013'!D129</f>
        <v>0</v>
      </c>
      <c r="E129" s="75">
        <f>'[1]App.2-CL_MIFRS_DepExp_2013'!E129</f>
        <v>1.245773643831896</v>
      </c>
      <c r="F129" s="75">
        <f>'[1]App.2-CL_MIFRS_DepExp_2013'!F129</f>
        <v>10</v>
      </c>
      <c r="G129" s="73">
        <f t="shared" si="8"/>
        <v>0.1</v>
      </c>
      <c r="H129" s="42">
        <f t="shared" si="9"/>
        <v>294.5799999999968</v>
      </c>
      <c r="I129" s="42">
        <f t="shared" si="10"/>
        <v>0</v>
      </c>
      <c r="J129" s="42">
        <f t="shared" si="11"/>
        <v>294.5799999999968</v>
      </c>
      <c r="K129" s="25">
        <f>-'[1]App.2-BA2_Fix Asset Cont.MIFRS'!J66</f>
        <v>294.5800000000001</v>
      </c>
      <c r="L129" s="42">
        <f t="shared" si="12"/>
        <v>-3.2969182939268649E-12</v>
      </c>
      <c r="M129" s="42">
        <f t="shared" si="13"/>
        <v>0</v>
      </c>
      <c r="N129" s="25">
        <v>258.38000000000011</v>
      </c>
      <c r="O129" s="42">
        <f t="shared" si="14"/>
        <v>36.199999999996692</v>
      </c>
    </row>
    <row r="130" spans="1:15" ht="15">
      <c r="A130" s="35">
        <v>1955</v>
      </c>
      <c r="B130" s="36" t="s">
        <v>49</v>
      </c>
      <c r="C130" s="25">
        <f>'[1]App.2-CL_MIFRS_DepExp_2013'!C130</f>
        <v>0</v>
      </c>
      <c r="D130" s="25">
        <f>'[1]App.2-CL_MIFRS_DepExp_2013'!D130</f>
        <v>0</v>
      </c>
      <c r="E130" s="75">
        <f>'[1]App.2-CL_MIFRS_DepExp_2013'!E130</f>
        <v>0</v>
      </c>
      <c r="F130" s="75">
        <f>'[1]App.2-CL_MIFRS_DepExp_2013'!F130</f>
        <v>0</v>
      </c>
      <c r="G130" s="73">
        <f t="shared" si="8"/>
        <v>0</v>
      </c>
      <c r="H130" s="42">
        <f t="shared" si="9"/>
        <v>0</v>
      </c>
      <c r="I130" s="42">
        <f t="shared" si="10"/>
        <v>0</v>
      </c>
      <c r="J130" s="42">
        <f t="shared" si="11"/>
        <v>0</v>
      </c>
      <c r="K130" s="25">
        <f>-'[1]App.2-BA2_Fix Asset Cont.MIFRS'!J67</f>
        <v>0</v>
      </c>
      <c r="L130" s="42">
        <f t="shared" si="12"/>
        <v>0</v>
      </c>
      <c r="M130" s="42">
        <f t="shared" si="13"/>
        <v>0</v>
      </c>
      <c r="N130" s="25"/>
      <c r="O130" s="42">
        <f t="shared" si="14"/>
        <v>0</v>
      </c>
    </row>
    <row r="131" spans="1:15" ht="15">
      <c r="A131" s="33">
        <v>1960</v>
      </c>
      <c r="B131" s="24" t="s">
        <v>50</v>
      </c>
      <c r="C131" s="25">
        <f>'[1]App.2-CL_MIFRS_DepExp_2013'!C131</f>
        <v>3136.9600000000009</v>
      </c>
      <c r="D131" s="25">
        <f>'[1]App.2-CL_MIFRS_DepExp_2013'!D131</f>
        <v>0</v>
      </c>
      <c r="E131" s="75">
        <f>'[1]App.2-CL_MIFRS_DepExp_2013'!E131</f>
        <v>4</v>
      </c>
      <c r="F131" s="75">
        <f>'[1]App.2-CL_MIFRS_DepExp_2013'!F131</f>
        <v>10</v>
      </c>
      <c r="G131" s="73">
        <f t="shared" si="8"/>
        <v>0.1</v>
      </c>
      <c r="H131" s="42">
        <f t="shared" si="9"/>
        <v>784.24000000000024</v>
      </c>
      <c r="I131" s="42">
        <f t="shared" si="10"/>
        <v>0</v>
      </c>
      <c r="J131" s="42">
        <f t="shared" si="11"/>
        <v>784.24000000000024</v>
      </c>
      <c r="K131" s="25">
        <f>-'[1]App.2-BA2_Fix Asset Cont.MIFRS'!J68</f>
        <v>784.23999999999978</v>
      </c>
      <c r="L131" s="42">
        <f t="shared" si="12"/>
        <v>4.5474735088646412E-13</v>
      </c>
      <c r="M131" s="42">
        <f t="shared" si="13"/>
        <v>0</v>
      </c>
      <c r="N131" s="25"/>
      <c r="O131" s="42">
        <f t="shared" si="14"/>
        <v>784.24000000000024</v>
      </c>
    </row>
    <row r="132" spans="1:15" ht="25.5">
      <c r="A132" s="33">
        <v>1970</v>
      </c>
      <c r="B132" s="32" t="s">
        <v>51</v>
      </c>
      <c r="C132" s="25">
        <f>'[1]App.2-CL_MIFRS_DepExp_2013'!C132</f>
        <v>43749.337499999994</v>
      </c>
      <c r="D132" s="25">
        <f>'[1]App.2-CL_MIFRS_DepExp_2013'!D132</f>
        <v>0</v>
      </c>
      <c r="E132" s="75">
        <f>'[1]App.2-CL_MIFRS_DepExp_2013'!E132</f>
        <v>1.7713872692821713</v>
      </c>
      <c r="F132" s="75">
        <f>'[1]App.2-CL_MIFRS_DepExp_2013'!F132</f>
        <v>10</v>
      </c>
      <c r="G132" s="73">
        <f t="shared" si="8"/>
        <v>0.1</v>
      </c>
      <c r="H132" s="42">
        <f t="shared" si="9"/>
        <v>24697.782499999998</v>
      </c>
      <c r="I132" s="42">
        <f t="shared" si="10"/>
        <v>0</v>
      </c>
      <c r="J132" s="42">
        <f t="shared" si="11"/>
        <v>24697.782499999998</v>
      </c>
      <c r="K132" s="25">
        <f>-'[1]App.2-BA2_Fix Asset Cont.MIFRS'!J69</f>
        <v>24697.782499999998</v>
      </c>
      <c r="L132" s="42">
        <f t="shared" si="12"/>
        <v>0</v>
      </c>
      <c r="M132" s="42">
        <f t="shared" si="13"/>
        <v>0</v>
      </c>
      <c r="N132" s="25">
        <v>9889.6999999999971</v>
      </c>
      <c r="O132" s="42">
        <f t="shared" si="14"/>
        <v>14808.0825</v>
      </c>
    </row>
    <row r="133" spans="1:15" ht="15">
      <c r="A133" s="23">
        <v>1975</v>
      </c>
      <c r="B133" s="32" t="s">
        <v>52</v>
      </c>
      <c r="C133" s="25">
        <f>'[1]App.2-CL_MIFRS_DepExp_2013'!C133</f>
        <v>0</v>
      </c>
      <c r="D133" s="25">
        <f>'[1]App.2-CL_MIFRS_DepExp_2013'!D133</f>
        <v>0</v>
      </c>
      <c r="E133" s="75">
        <f>'[1]App.2-CL_MIFRS_DepExp_2013'!E133</f>
        <v>0</v>
      </c>
      <c r="F133" s="75">
        <f>'[1]App.2-CL_MIFRS_DepExp_2013'!F133</f>
        <v>0</v>
      </c>
      <c r="G133" s="73">
        <f t="shared" si="8"/>
        <v>0</v>
      </c>
      <c r="H133" s="42">
        <f t="shared" si="9"/>
        <v>0</v>
      </c>
      <c r="I133" s="42">
        <f t="shared" si="10"/>
        <v>0</v>
      </c>
      <c r="J133" s="42">
        <f t="shared" si="11"/>
        <v>0</v>
      </c>
      <c r="K133" s="25">
        <f>-'[1]App.2-BA2_Fix Asset Cont.MIFRS'!J70</f>
        <v>0</v>
      </c>
      <c r="L133" s="42">
        <f t="shared" si="12"/>
        <v>0</v>
      </c>
      <c r="M133" s="42">
        <f t="shared" si="13"/>
        <v>0</v>
      </c>
      <c r="N133" s="25"/>
      <c r="O133" s="42">
        <f t="shared" si="14"/>
        <v>0</v>
      </c>
    </row>
    <row r="134" spans="1:15" ht="15">
      <c r="A134" s="23">
        <v>1980</v>
      </c>
      <c r="B134" s="32" t="s">
        <v>53</v>
      </c>
      <c r="C134" s="25">
        <f>'[1]App.2-CL_MIFRS_DepExp_2013'!C134</f>
        <v>114767.36300724983</v>
      </c>
      <c r="D134" s="25">
        <f>'[1]App.2-CL_MIFRS_DepExp_2013'!D134</f>
        <v>50000</v>
      </c>
      <c r="E134" s="75">
        <f>'[1]App.2-CL_MIFRS_DepExp_2013'!E134</f>
        <v>11.306229658803586</v>
      </c>
      <c r="F134" s="75">
        <f>'[1]App.2-CL_MIFRS_DepExp_2013'!F134</f>
        <v>15</v>
      </c>
      <c r="G134" s="73">
        <f t="shared" si="8"/>
        <v>6.6666666666666666E-2</v>
      </c>
      <c r="H134" s="42">
        <f t="shared" si="9"/>
        <v>10150.807693693567</v>
      </c>
      <c r="I134" s="42">
        <f t="shared" si="10"/>
        <v>1666.6666666666667</v>
      </c>
      <c r="J134" s="42">
        <f t="shared" si="11"/>
        <v>11817.474360360233</v>
      </c>
      <c r="K134" s="25">
        <f>-'[1]App.2-BA2_Fix Asset Cont.MIFRS'!J71</f>
        <v>11817.472326083493</v>
      </c>
      <c r="L134" s="42">
        <f t="shared" si="12"/>
        <v>2.034276740232599E-3</v>
      </c>
      <c r="M134" s="42">
        <f t="shared" si="13"/>
        <v>3333.3333333333335</v>
      </c>
      <c r="N134" s="25"/>
      <c r="O134" s="42">
        <f t="shared" si="14"/>
        <v>13484.141027026901</v>
      </c>
    </row>
    <row r="135" spans="1:15" ht="15">
      <c r="A135" s="23">
        <v>1985</v>
      </c>
      <c r="B135" s="32" t="s">
        <v>54</v>
      </c>
      <c r="C135" s="25">
        <f>'[1]App.2-CL_MIFRS_DepExp_2013'!C135</f>
        <v>0</v>
      </c>
      <c r="D135" s="25">
        <f>'[1]App.2-CL_MIFRS_DepExp_2013'!D135</f>
        <v>0</v>
      </c>
      <c r="E135" s="75">
        <f>'[1]App.2-CL_MIFRS_DepExp_2013'!E135</f>
        <v>0</v>
      </c>
      <c r="F135" s="75">
        <f>'[1]App.2-CL_MIFRS_DepExp_2013'!F135</f>
        <v>0</v>
      </c>
      <c r="G135" s="73">
        <f t="shared" si="8"/>
        <v>0</v>
      </c>
      <c r="H135" s="42">
        <f t="shared" si="9"/>
        <v>0</v>
      </c>
      <c r="I135" s="42">
        <f t="shared" si="10"/>
        <v>0</v>
      </c>
      <c r="J135" s="42">
        <f t="shared" si="11"/>
        <v>0</v>
      </c>
      <c r="K135" s="25">
        <f>-'[1]App.2-BA2_Fix Asset Cont.MIFRS'!J72</f>
        <v>0</v>
      </c>
      <c r="L135" s="42">
        <f t="shared" si="12"/>
        <v>0</v>
      </c>
      <c r="M135" s="42">
        <f t="shared" si="13"/>
        <v>0</v>
      </c>
      <c r="N135" s="25"/>
      <c r="O135" s="42">
        <f t="shared" si="14"/>
        <v>0</v>
      </c>
    </row>
    <row r="136" spans="1:15" ht="15">
      <c r="A136" s="23">
        <v>1990</v>
      </c>
      <c r="B136" s="37" t="s">
        <v>55</v>
      </c>
      <c r="C136" s="25">
        <f>'[1]App.2-CL_MIFRS_DepExp_2013'!C136</f>
        <v>0</v>
      </c>
      <c r="D136" s="25">
        <f>'[1]App.2-CL_MIFRS_DepExp_2013'!D136</f>
        <v>0</v>
      </c>
      <c r="E136" s="75">
        <f>'[1]App.2-CL_MIFRS_DepExp_2013'!E136</f>
        <v>0</v>
      </c>
      <c r="F136" s="75">
        <f>'[1]App.2-CL_MIFRS_DepExp_2013'!F136</f>
        <v>0</v>
      </c>
      <c r="G136" s="73">
        <f t="shared" si="8"/>
        <v>0</v>
      </c>
      <c r="H136" s="42">
        <f t="shared" si="9"/>
        <v>0</v>
      </c>
      <c r="I136" s="42">
        <f t="shared" si="10"/>
        <v>0</v>
      </c>
      <c r="J136" s="42">
        <f t="shared" si="11"/>
        <v>0</v>
      </c>
      <c r="K136" s="25">
        <f>-'[1]App.2-BA2_Fix Asset Cont.MIFRS'!J73</f>
        <v>0</v>
      </c>
      <c r="L136" s="42">
        <f t="shared" si="12"/>
        <v>0</v>
      </c>
      <c r="M136" s="42">
        <f t="shared" si="13"/>
        <v>0</v>
      </c>
      <c r="N136" s="25"/>
      <c r="O136" s="42">
        <f t="shared" si="14"/>
        <v>0</v>
      </c>
    </row>
    <row r="137" spans="1:15" ht="15">
      <c r="A137" s="23">
        <v>1995</v>
      </c>
      <c r="B137" s="32" t="s">
        <v>56</v>
      </c>
      <c r="C137" s="25">
        <f>'[1]App.2-CL_MIFRS_DepExp_2013'!C137</f>
        <v>-3499577.8878672458</v>
      </c>
      <c r="D137" s="25">
        <f>'[1]App.2-CL_MIFRS_DepExp_2013'!D137</f>
        <v>-150000</v>
      </c>
      <c r="E137" s="75">
        <f>'[1]App.2-CL_MIFRS_DepExp_2013'!E137</f>
        <v>35.218847088546269</v>
      </c>
      <c r="F137" s="75">
        <f>'[1]App.2-CL_MIFRS_DepExp_2013'!F137</f>
        <v>42.733966259517672</v>
      </c>
      <c r="G137" s="73">
        <f t="shared" si="8"/>
        <v>2.3400589449786464E-2</v>
      </c>
      <c r="H137" s="42">
        <f t="shared" si="9"/>
        <v>-99366.622623071729</v>
      </c>
      <c r="I137" s="42">
        <f t="shared" si="10"/>
        <v>-1755.044208733985</v>
      </c>
      <c r="J137" s="42">
        <f t="shared" si="11"/>
        <v>-101121.66683180572</v>
      </c>
      <c r="K137" s="25">
        <f>-'[1]App.2-BA2_Fix Asset Cont.MIFRS'!J74</f>
        <v>-101121.66602783775</v>
      </c>
      <c r="L137" s="42">
        <f t="shared" si="12"/>
        <v>-8.0396796693094075E-4</v>
      </c>
      <c r="M137" s="42">
        <f t="shared" si="13"/>
        <v>-3510.08841746797</v>
      </c>
      <c r="N137" s="25"/>
      <c r="O137" s="42">
        <f t="shared" si="14"/>
        <v>-102876.7110405397</v>
      </c>
    </row>
    <row r="138" spans="1:15" ht="15">
      <c r="A138" s="38">
        <v>2075</v>
      </c>
      <c r="B138" s="39" t="s">
        <v>57</v>
      </c>
      <c r="C138" s="25">
        <f>'[1]App.2-CL_MIFRS_DepExp_2013'!C138</f>
        <v>257724.00476447877</v>
      </c>
      <c r="D138" s="25">
        <f>'[1]App.2-CL_MIFRS_DepExp_2013'!D138</f>
        <v>0</v>
      </c>
      <c r="E138" s="75">
        <f>'[1]App.2-CL_MIFRS_DepExp_2013'!E138</f>
        <v>17.340140348574181</v>
      </c>
      <c r="F138" s="75">
        <f>'[1]App.2-CL_MIFRS_DepExp_2013'!F138</f>
        <v>20</v>
      </c>
      <c r="G138" s="73">
        <f t="shared" si="8"/>
        <v>0.05</v>
      </c>
      <c r="H138" s="42">
        <f t="shared" si="9"/>
        <v>14862.855754548176</v>
      </c>
      <c r="I138" s="42">
        <f t="shared" si="10"/>
        <v>0</v>
      </c>
      <c r="J138" s="42">
        <f t="shared" si="11"/>
        <v>14862.855754548176</v>
      </c>
      <c r="K138" s="25">
        <f>-'[1]App.2-BA2_Fix Asset Cont.MIFRS'!J75</f>
        <v>14862.85523552123</v>
      </c>
      <c r="L138" s="42">
        <f t="shared" si="12"/>
        <v>5.1902694576710928E-4</v>
      </c>
      <c r="M138" s="42">
        <f t="shared" si="13"/>
        <v>0</v>
      </c>
      <c r="N138" s="25"/>
      <c r="O138" s="42">
        <f t="shared" si="14"/>
        <v>14862.855754548176</v>
      </c>
    </row>
    <row r="139" spans="1:15" ht="15">
      <c r="A139" s="38">
        <v>2055</v>
      </c>
      <c r="B139" s="39" t="s">
        <v>176</v>
      </c>
      <c r="C139" s="25">
        <f>'[1]App.2-CL_MIFRS_DepExp_2013'!C139</f>
        <v>0</v>
      </c>
      <c r="D139" s="25">
        <f>'[1]App.2-CL_MIFRS_DepExp_2013'!D139</f>
        <v>0</v>
      </c>
      <c r="E139" s="75">
        <f>'[1]App.2-CL_MIFRS_DepExp_2013'!E139</f>
        <v>43.521763878350001</v>
      </c>
      <c r="F139" s="75">
        <f>'[1]App.2-CL_MIFRS_DepExp_2013'!F139</f>
        <v>43.605097091142348</v>
      </c>
      <c r="G139" s="73">
        <f t="shared" si="8"/>
        <v>2.2933098805165451E-2</v>
      </c>
      <c r="H139" s="42">
        <f t="shared" si="9"/>
        <v>0</v>
      </c>
      <c r="I139" s="42">
        <f t="shared" si="10"/>
        <v>0</v>
      </c>
      <c r="J139" s="42">
        <f t="shared" si="11"/>
        <v>0</v>
      </c>
      <c r="K139" s="25">
        <f>-'[1]App.2-BA2_Fix Asset Cont.MIFRS'!J76</f>
        <v>0</v>
      </c>
      <c r="L139" s="42">
        <f t="shared" si="12"/>
        <v>0</v>
      </c>
      <c r="M139" s="42">
        <f t="shared" si="13"/>
        <v>0</v>
      </c>
      <c r="N139" s="25"/>
      <c r="O139" s="42">
        <f t="shared" si="14"/>
        <v>0</v>
      </c>
    </row>
    <row r="140" spans="1:15" ht="15.75" thickBot="1">
      <c r="A140" s="38">
        <v>1609</v>
      </c>
      <c r="B140" s="39" t="s">
        <v>177</v>
      </c>
      <c r="C140" s="25">
        <f>'[1]App.2-CL_MIFRS_DepExp_2013'!C140</f>
        <v>1691748.174074074</v>
      </c>
      <c r="D140" s="25">
        <f>'[1]App.2-CL_MIFRS_DepExp_2013'!D140</f>
        <v>0</v>
      </c>
      <c r="E140" s="75">
        <f>'[1]App.2-CL_MIFRS_DepExp_2013'!E140</f>
        <v>28.512332989229805</v>
      </c>
      <c r="F140" s="75">
        <f>'[1]App.2-CL_MIFRS_DepExp_2013'!F140</f>
        <v>27.951824164989691</v>
      </c>
      <c r="G140" s="73">
        <f t="shared" si="8"/>
        <v>3.5775840392289072E-2</v>
      </c>
      <c r="H140" s="42">
        <f t="shared" si="9"/>
        <v>59333.909109195374</v>
      </c>
      <c r="I140" s="42">
        <f t="shared" si="10"/>
        <v>0</v>
      </c>
      <c r="J140" s="42">
        <f t="shared" si="11"/>
        <v>59333.909109195374</v>
      </c>
      <c r="K140" s="25">
        <f>-'[1]App.2-BA2_Fix Asset Cont.MIFRS'!J77</f>
        <v>59333.906747006142</v>
      </c>
      <c r="L140" s="42">
        <f t="shared" si="12"/>
        <v>2.3621892323717475E-3</v>
      </c>
      <c r="M140" s="42">
        <f t="shared" si="13"/>
        <v>0</v>
      </c>
      <c r="N140" s="25"/>
      <c r="O140" s="42">
        <f t="shared" si="14"/>
        <v>59333.909109195374</v>
      </c>
    </row>
    <row r="141" spans="1:15" ht="14.25" thickTop="1" thickBot="1">
      <c r="A141" s="87"/>
      <c r="B141" s="88" t="s">
        <v>73</v>
      </c>
      <c r="C141" s="42">
        <f>SUM(C79:C140)</f>
        <v>37730917.880700611</v>
      </c>
      <c r="D141" s="42">
        <f>SUM(D79:D140)</f>
        <v>2623000</v>
      </c>
      <c r="E141" s="89"/>
      <c r="F141" s="90"/>
      <c r="G141" s="91"/>
      <c r="H141" s="42">
        <f t="shared" ref="H141:M141" si="15">SUM(H79:H140)</f>
        <v>1784016.6059575255</v>
      </c>
      <c r="I141" s="42">
        <f t="shared" si="15"/>
        <v>64884.476649851866</v>
      </c>
      <c r="J141" s="42">
        <f t="shared" si="15"/>
        <v>1848901.0826073776</v>
      </c>
      <c r="K141" s="42">
        <f t="shared" si="15"/>
        <v>1848899.6454789657</v>
      </c>
      <c r="L141" s="42">
        <f t="shared" si="15"/>
        <v>1.4371284112565677</v>
      </c>
      <c r="M141" s="42">
        <f t="shared" si="15"/>
        <v>129768.95329970373</v>
      </c>
      <c r="N141" s="42">
        <f>SUM(N79:N140)</f>
        <v>40046.637589382779</v>
      </c>
      <c r="O141" s="42">
        <f t="shared" ref="O141" si="16">SUM(O79:O140)</f>
        <v>1873738.9216678459</v>
      </c>
    </row>
    <row r="142" spans="1:15" ht="15">
      <c r="A142" s="92"/>
      <c r="B142" s="93" t="s">
        <v>108</v>
      </c>
      <c r="C142" s="94"/>
      <c r="D142" s="94"/>
      <c r="E142" s="94"/>
      <c r="G142" s="95"/>
      <c r="H142" s="94"/>
      <c r="I142" s="94"/>
      <c r="J142" s="25">
        <v>0</v>
      </c>
      <c r="K142" s="94"/>
      <c r="L142" s="94"/>
      <c r="M142" s="94"/>
      <c r="N142" s="94"/>
      <c r="O142" s="94"/>
    </row>
    <row r="143" spans="1:15">
      <c r="B143" s="93" t="s">
        <v>73</v>
      </c>
      <c r="C143" s="94"/>
      <c r="D143" s="94"/>
      <c r="E143" s="94"/>
      <c r="J143" s="42">
        <f>+J141+J142</f>
        <v>1848901.0826073776</v>
      </c>
      <c r="K143" s="96"/>
    </row>
    <row r="152" spans="1:15" ht="18">
      <c r="A152" s="223" t="s">
        <v>78</v>
      </c>
      <c r="B152" s="223"/>
      <c r="C152" s="223"/>
      <c r="D152" s="223"/>
      <c r="E152" s="223"/>
      <c r="F152" s="223"/>
      <c r="G152" s="223"/>
      <c r="H152" s="223"/>
      <c r="I152" s="223"/>
      <c r="J152" s="223"/>
      <c r="K152" s="223"/>
      <c r="L152" s="223"/>
      <c r="M152" s="223"/>
      <c r="N152" s="223"/>
      <c r="O152" s="223"/>
    </row>
    <row r="153" spans="1:15">
      <c r="A153" s="224" t="s">
        <v>117</v>
      </c>
      <c r="B153" s="224"/>
      <c r="C153" s="224"/>
      <c r="D153" s="224"/>
      <c r="E153" s="224"/>
      <c r="F153" s="224"/>
      <c r="G153" s="224"/>
      <c r="H153" s="224"/>
      <c r="I153" s="224"/>
      <c r="J153" s="224"/>
      <c r="K153" s="224"/>
      <c r="L153" s="224"/>
      <c r="M153" s="224"/>
      <c r="N153" s="224"/>
      <c r="O153" s="224"/>
    </row>
    <row r="154" spans="1:15" ht="18">
      <c r="A154" s="140"/>
      <c r="B154" s="140"/>
      <c r="C154" s="61" t="s">
        <v>80</v>
      </c>
      <c r="D154" s="61">
        <v>2015</v>
      </c>
      <c r="E154" s="129" t="s">
        <v>167</v>
      </c>
      <c r="F154" s="140"/>
      <c r="G154" s="140"/>
      <c r="H154" s="140"/>
      <c r="I154" s="140"/>
      <c r="J154" s="140"/>
      <c r="K154" s="140"/>
      <c r="L154" s="140"/>
    </row>
    <row r="155" spans="1:15" ht="9" customHeight="1" thickBot="1"/>
    <row r="156" spans="1:15" ht="63.75">
      <c r="A156" s="225" t="s">
        <v>82</v>
      </c>
      <c r="B156" s="227" t="s">
        <v>13</v>
      </c>
      <c r="C156" s="62" t="s">
        <v>168</v>
      </c>
      <c r="D156" s="62" t="s">
        <v>15</v>
      </c>
      <c r="E156" s="62" t="s">
        <v>84</v>
      </c>
      <c r="F156" s="62" t="s">
        <v>85</v>
      </c>
      <c r="G156" s="62" t="s">
        <v>86</v>
      </c>
      <c r="H156" s="63" t="s">
        <v>87</v>
      </c>
      <c r="I156" s="64" t="s">
        <v>88</v>
      </c>
      <c r="J156" s="64" t="s">
        <v>169</v>
      </c>
      <c r="K156" s="229" t="s">
        <v>131</v>
      </c>
      <c r="L156" s="64" t="s">
        <v>91</v>
      </c>
      <c r="M156" s="64" t="s">
        <v>170</v>
      </c>
      <c r="N156" s="229" t="s">
        <v>93</v>
      </c>
      <c r="O156" s="64" t="s">
        <v>171</v>
      </c>
    </row>
    <row r="157" spans="1:15" ht="13.5" thickBot="1">
      <c r="A157" s="226"/>
      <c r="B157" s="228"/>
      <c r="C157" s="65" t="s">
        <v>95</v>
      </c>
      <c r="D157" s="65" t="s">
        <v>96</v>
      </c>
      <c r="E157" s="66" t="s">
        <v>97</v>
      </c>
      <c r="F157" s="65" t="s">
        <v>98</v>
      </c>
      <c r="G157" s="65" t="s">
        <v>99</v>
      </c>
      <c r="H157" s="67" t="s">
        <v>100</v>
      </c>
      <c r="I157" s="68" t="s">
        <v>101</v>
      </c>
      <c r="J157" s="69" t="s">
        <v>102</v>
      </c>
      <c r="K157" s="230"/>
      <c r="L157" s="68" t="s">
        <v>103</v>
      </c>
      <c r="M157" s="68" t="s">
        <v>104</v>
      </c>
      <c r="N157" s="231"/>
      <c r="O157" s="69" t="s">
        <v>105</v>
      </c>
    </row>
    <row r="158" spans="1:15" ht="25.5">
      <c r="A158" s="23">
        <v>1611</v>
      </c>
      <c r="B158" s="24" t="s">
        <v>19</v>
      </c>
      <c r="C158" s="25">
        <f>'[1]App.2-CL_MIFRS_DepExp_2013'!C182</f>
        <v>344871.0418571427</v>
      </c>
      <c r="D158" s="25">
        <f>'[1]App.2-CL_MIFRS_DepExp_2013'!D182</f>
        <v>215000</v>
      </c>
      <c r="E158" s="72">
        <v>3.3352668536236889</v>
      </c>
      <c r="F158" s="72">
        <v>5</v>
      </c>
      <c r="G158" s="73">
        <f t="shared" ref="G158:G219" si="17">IF(F158=0,0,1/F158)</f>
        <v>0.2</v>
      </c>
      <c r="H158" s="42">
        <f t="shared" ref="H158:H219" si="18">IF(E158=0,0,+C158/E158)</f>
        <v>103401.33398395046</v>
      </c>
      <c r="I158" s="42">
        <f t="shared" ref="I158:I219" si="19">IF(F158=0,0,+(D158*0.5)/F158)</f>
        <v>21500</v>
      </c>
      <c r="J158" s="42">
        <f t="shared" ref="J158:J219" si="20">IF(ISERROR(+H158+I158), 0, +H158+I158)</f>
        <v>124901.33398395046</v>
      </c>
      <c r="K158" s="25">
        <f>'[1]App.2-CL_MIFRS_DepExp_2013'!K182</f>
        <v>124901.35557142858</v>
      </c>
      <c r="L158" s="42">
        <f t="shared" ref="L158:L219" si="21">IF(ISERROR(+J158-K158), 0, +J158-K158)</f>
        <v>-2.1587478113360703E-2</v>
      </c>
      <c r="M158" s="42">
        <f t="shared" ref="M158:M219" si="22">IF(F158=0,0,+(D158)/F158)</f>
        <v>43000</v>
      </c>
      <c r="N158" s="25">
        <v>16033.707</v>
      </c>
      <c r="O158" s="42">
        <f>IF(ISERROR(+M158+H158-N158), 0, +M158+H158-N158)</f>
        <v>130367.62698395047</v>
      </c>
    </row>
    <row r="159" spans="1:15" ht="25.5">
      <c r="A159" s="23">
        <v>1612</v>
      </c>
      <c r="B159" s="24" t="s">
        <v>21</v>
      </c>
      <c r="C159" s="25">
        <f>'[1]App.2-CL_MIFRS_DepExp_2013'!C183</f>
        <v>0</v>
      </c>
      <c r="D159" s="25">
        <f>'[1]App.2-CL_MIFRS_DepExp_2013'!D183</f>
        <v>0</v>
      </c>
      <c r="E159" s="75"/>
      <c r="F159" s="75"/>
      <c r="G159" s="73">
        <f t="shared" si="17"/>
        <v>0</v>
      </c>
      <c r="H159" s="42">
        <f t="shared" si="18"/>
        <v>0</v>
      </c>
      <c r="I159" s="42">
        <f t="shared" si="19"/>
        <v>0</v>
      </c>
      <c r="J159" s="42">
        <f t="shared" si="20"/>
        <v>0</v>
      </c>
      <c r="K159" s="25">
        <f>'[1]App.2-CL_MIFRS_DepExp_2013'!K183</f>
        <v>0</v>
      </c>
      <c r="L159" s="42">
        <f t="shared" si="21"/>
        <v>0</v>
      </c>
      <c r="M159" s="42">
        <f t="shared" si="22"/>
        <v>0</v>
      </c>
      <c r="N159" s="25"/>
      <c r="O159" s="42">
        <f t="shared" ref="O159:O219" si="23">IF(ISERROR(+M159+H159-N159), 0, +M159+H159-N159)</f>
        <v>0</v>
      </c>
    </row>
    <row r="160" spans="1:15" ht="15">
      <c r="A160" s="30">
        <v>1805</v>
      </c>
      <c r="B160" s="31" t="s">
        <v>23</v>
      </c>
      <c r="C160" s="25">
        <f>'[1]App.2-CL_MIFRS_DepExp_2013'!C184</f>
        <v>338728.38000000012</v>
      </c>
      <c r="D160" s="25">
        <f>'[1]App.2-CL_MIFRS_DepExp_2013'!D184</f>
        <v>913473.27</v>
      </c>
      <c r="E160" s="75"/>
      <c r="F160" s="75"/>
      <c r="G160" s="73">
        <f t="shared" si="17"/>
        <v>0</v>
      </c>
      <c r="H160" s="42">
        <f t="shared" si="18"/>
        <v>0</v>
      </c>
      <c r="I160" s="42">
        <f t="shared" si="19"/>
        <v>0</v>
      </c>
      <c r="J160" s="42">
        <f t="shared" si="20"/>
        <v>0</v>
      </c>
      <c r="K160" s="25">
        <f>'[1]App.2-CL_MIFRS_DepExp_2013'!K184</f>
        <v>0</v>
      </c>
      <c r="L160" s="42">
        <f t="shared" si="21"/>
        <v>0</v>
      </c>
      <c r="M160" s="42">
        <f t="shared" si="22"/>
        <v>0</v>
      </c>
      <c r="N160" s="25"/>
      <c r="O160" s="42">
        <f t="shared" si="23"/>
        <v>0</v>
      </c>
    </row>
    <row r="161" spans="1:16" ht="15">
      <c r="A161" s="23">
        <v>1808</v>
      </c>
      <c r="B161" s="32" t="s">
        <v>24</v>
      </c>
      <c r="C161" s="25">
        <f>'[1]App.2-CL_MIFRS_DepExp_2013'!C185</f>
        <v>521257.81128205126</v>
      </c>
      <c r="D161" s="25">
        <f>'[1]App.2-CL_MIFRS_DepExp_2013'!D185</f>
        <v>0</v>
      </c>
      <c r="E161" s="75">
        <v>13.661204844871568</v>
      </c>
      <c r="F161" s="75">
        <v>60</v>
      </c>
      <c r="G161" s="73">
        <f t="shared" si="17"/>
        <v>1.6666666666666666E-2</v>
      </c>
      <c r="H161" s="42">
        <f t="shared" si="18"/>
        <v>38156.064358974312</v>
      </c>
      <c r="I161" s="42">
        <f t="shared" si="19"/>
        <v>0</v>
      </c>
      <c r="J161" s="42">
        <f t="shared" si="20"/>
        <v>38156.064358974312</v>
      </c>
      <c r="K161" s="25">
        <f>'[1]App.2-CL_MIFRS_DepExp_2013'!K185</f>
        <v>38156.064358974334</v>
      </c>
      <c r="L161" s="42">
        <f t="shared" si="21"/>
        <v>-2.1827872842550278E-11</v>
      </c>
      <c r="M161" s="42">
        <f t="shared" si="22"/>
        <v>0</v>
      </c>
      <c r="N161" s="25">
        <v>24985.346646245926</v>
      </c>
      <c r="O161" s="42">
        <f t="shared" si="23"/>
        <v>13170.717712728387</v>
      </c>
    </row>
    <row r="162" spans="1:16" ht="15">
      <c r="A162" s="23">
        <v>1808</v>
      </c>
      <c r="B162" s="32" t="s">
        <v>24</v>
      </c>
      <c r="C162" s="25">
        <f>'[1]App.2-CL_MIFRS_DepExp_2013'!C186</f>
        <v>7119.9300000000076</v>
      </c>
      <c r="D162" s="25">
        <f>'[1]App.2-CL_MIFRS_DepExp_2013'!D186</f>
        <v>0</v>
      </c>
      <c r="E162" s="75">
        <v>1.9477964710709887</v>
      </c>
      <c r="F162" s="75">
        <f>F161</f>
        <v>60</v>
      </c>
      <c r="G162" s="73">
        <f t="shared" si="17"/>
        <v>1.6666666666666666E-2</v>
      </c>
      <c r="H162" s="42">
        <f t="shared" si="18"/>
        <v>3655.3767838408394</v>
      </c>
      <c r="I162" s="42">
        <f t="shared" si="19"/>
        <v>0</v>
      </c>
      <c r="J162" s="42">
        <f t="shared" si="20"/>
        <v>3655.3767838408394</v>
      </c>
      <c r="K162" s="25">
        <f>'[1]App.2-CL_MIFRS_DepExp_2013'!K186</f>
        <v>3655.4999999999991</v>
      </c>
      <c r="L162" s="42">
        <f t="shared" si="21"/>
        <v>-0.12321615915971051</v>
      </c>
      <c r="M162" s="42">
        <f t="shared" si="22"/>
        <v>0</v>
      </c>
      <c r="N162" s="25">
        <v>2080.866666666665</v>
      </c>
      <c r="O162" s="42">
        <f t="shared" si="23"/>
        <v>1574.5101171741744</v>
      </c>
    </row>
    <row r="163" spans="1:16" ht="15">
      <c r="A163" s="23">
        <v>1810</v>
      </c>
      <c r="B163" s="32" t="s">
        <v>25</v>
      </c>
      <c r="C163" s="25">
        <f>'[1]App.2-CL_MIFRS_DepExp_2013'!C187</f>
        <v>0</v>
      </c>
      <c r="D163" s="25">
        <f>'[1]App.2-CL_MIFRS_DepExp_2013'!D187</f>
        <v>0</v>
      </c>
      <c r="E163" s="75"/>
      <c r="F163" s="75">
        <v>5</v>
      </c>
      <c r="G163" s="73">
        <f t="shared" si="17"/>
        <v>0.2</v>
      </c>
      <c r="H163" s="42">
        <f t="shared" si="18"/>
        <v>0</v>
      </c>
      <c r="I163" s="42">
        <f t="shared" si="19"/>
        <v>0</v>
      </c>
      <c r="J163" s="42">
        <f t="shared" si="20"/>
        <v>0</v>
      </c>
      <c r="K163" s="25">
        <f>'[1]App.2-CL_MIFRS_DepExp_2013'!K187</f>
        <v>0</v>
      </c>
      <c r="L163" s="42">
        <f t="shared" si="21"/>
        <v>0</v>
      </c>
      <c r="M163" s="42">
        <f t="shared" si="22"/>
        <v>0</v>
      </c>
      <c r="N163" s="25"/>
      <c r="O163" s="42">
        <f t="shared" si="23"/>
        <v>0</v>
      </c>
    </row>
    <row r="164" spans="1:16" ht="15">
      <c r="A164" s="23">
        <v>1815</v>
      </c>
      <c r="B164" s="32" t="s">
        <v>26</v>
      </c>
      <c r="C164" s="25">
        <f>'[1]App.2-CL_MIFRS_DepExp_2013'!C188</f>
        <v>0.15999999997438863</v>
      </c>
      <c r="D164" s="25">
        <f>'[1]App.2-CL_MIFRS_DepExp_2013'!D188</f>
        <v>13961839.850000001</v>
      </c>
      <c r="E164" s="75">
        <v>42.521764038255959</v>
      </c>
      <c r="F164" s="75">
        <v>43.605097091142348</v>
      </c>
      <c r="G164" s="73">
        <f t="shared" si="17"/>
        <v>2.2933098805165451E-2</v>
      </c>
      <c r="H164" s="42">
        <f t="shared" si="18"/>
        <v>3.762778981380921E-3</v>
      </c>
      <c r="I164" s="42">
        <f t="shared" si="19"/>
        <v>160094.12639097319</v>
      </c>
      <c r="J164" s="42">
        <f t="shared" si="20"/>
        <v>160094.13015375216</v>
      </c>
      <c r="K164" s="25">
        <f>'[1]App.2-CL_MIFRS_DepExp_2013'!K188</f>
        <v>667058.92705291603</v>
      </c>
      <c r="L164" s="42">
        <f t="shared" si="21"/>
        <v>-506964.79689916386</v>
      </c>
      <c r="M164" s="42">
        <f t="shared" si="22"/>
        <v>320188.25278194639</v>
      </c>
      <c r="N164" s="25"/>
      <c r="O164" s="42">
        <f t="shared" si="23"/>
        <v>320188.25654472539</v>
      </c>
      <c r="P164" s="2" t="s">
        <v>149</v>
      </c>
    </row>
    <row r="165" spans="1:16" ht="15">
      <c r="A165" s="23">
        <v>1815</v>
      </c>
      <c r="B165" s="32" t="s">
        <v>26</v>
      </c>
      <c r="C165" s="25">
        <f>'[1]App.2-CL_MIFRS_DepExp_2013'!C189</f>
        <v>-0.33999999985098839</v>
      </c>
      <c r="D165" s="25">
        <f>'[1]App.2-CL_MIFRS_DepExp_2013'!D189</f>
        <v>0</v>
      </c>
      <c r="E165" s="75"/>
      <c r="F165" s="75"/>
      <c r="G165" s="73">
        <f t="shared" si="17"/>
        <v>0</v>
      </c>
      <c r="H165" s="42">
        <f t="shared" si="18"/>
        <v>0</v>
      </c>
      <c r="I165" s="42">
        <f t="shared" si="19"/>
        <v>0</v>
      </c>
      <c r="J165" s="42">
        <f t="shared" si="20"/>
        <v>0</v>
      </c>
      <c r="K165" s="25">
        <f>'[1]App.2-CL_MIFRS_DepExp_2013'!K189</f>
        <v>0</v>
      </c>
      <c r="L165" s="42">
        <f t="shared" si="21"/>
        <v>0</v>
      </c>
      <c r="M165" s="42">
        <f t="shared" si="22"/>
        <v>0</v>
      </c>
      <c r="N165" s="25"/>
      <c r="O165" s="42">
        <f t="shared" si="23"/>
        <v>0</v>
      </c>
    </row>
    <row r="166" spans="1:16" ht="15">
      <c r="A166" s="23">
        <v>1815</v>
      </c>
      <c r="B166" s="32" t="s">
        <v>26</v>
      </c>
      <c r="C166" s="25">
        <f>'[1]App.2-CL_MIFRS_DepExp_2013'!C190</f>
        <v>0.16000000014901161</v>
      </c>
      <c r="D166" s="25">
        <f>'[1]App.2-CL_MIFRS_DepExp_2013'!D190</f>
        <v>0</v>
      </c>
      <c r="E166" s="75"/>
      <c r="F166" s="75"/>
      <c r="G166" s="73">
        <f t="shared" si="17"/>
        <v>0</v>
      </c>
      <c r="H166" s="42">
        <f t="shared" si="18"/>
        <v>0</v>
      </c>
      <c r="I166" s="42">
        <f t="shared" si="19"/>
        <v>0</v>
      </c>
      <c r="J166" s="42">
        <f t="shared" si="20"/>
        <v>0</v>
      </c>
      <c r="K166" s="25">
        <f>'[1]App.2-CL_MIFRS_DepExp_2013'!K190</f>
        <v>0</v>
      </c>
      <c r="L166" s="42">
        <f t="shared" si="21"/>
        <v>0</v>
      </c>
      <c r="M166" s="42">
        <f t="shared" si="22"/>
        <v>0</v>
      </c>
      <c r="N166" s="25"/>
      <c r="O166" s="42">
        <f t="shared" si="23"/>
        <v>0</v>
      </c>
    </row>
    <row r="167" spans="1:16" ht="15">
      <c r="A167" s="23">
        <v>1820</v>
      </c>
      <c r="B167" s="24" t="s">
        <v>27</v>
      </c>
      <c r="C167" s="25">
        <f>'[1]App.2-CL_MIFRS_DepExp_2013'!C191</f>
        <v>226962.25661388878</v>
      </c>
      <c r="D167" s="25">
        <f>'[1]App.2-CL_MIFRS_DepExp_2013'!D191</f>
        <v>0</v>
      </c>
      <c r="E167" s="75">
        <v>8.1538775834603499</v>
      </c>
      <c r="F167" s="75">
        <v>40</v>
      </c>
      <c r="G167" s="73">
        <f t="shared" si="17"/>
        <v>2.5000000000000001E-2</v>
      </c>
      <c r="H167" s="42">
        <f t="shared" si="18"/>
        <v>27834.886443999119</v>
      </c>
      <c r="I167" s="42">
        <f t="shared" si="19"/>
        <v>0</v>
      </c>
      <c r="J167" s="42">
        <f t="shared" si="20"/>
        <v>27834.886443999119</v>
      </c>
      <c r="K167" s="25">
        <f>'[1]App.2-CL_MIFRS_DepExp_2013'!K191</f>
        <v>27834.886493055561</v>
      </c>
      <c r="L167" s="42">
        <f t="shared" si="21"/>
        <v>-4.905644163955003E-5</v>
      </c>
      <c r="M167" s="42">
        <f t="shared" si="22"/>
        <v>0</v>
      </c>
      <c r="N167" s="25">
        <v>14702.621666666671</v>
      </c>
      <c r="O167" s="42">
        <f t="shared" si="23"/>
        <v>13132.264777332448</v>
      </c>
    </row>
    <row r="168" spans="1:16" ht="15">
      <c r="A168" s="23">
        <v>1825</v>
      </c>
      <c r="B168" s="32" t="s">
        <v>28</v>
      </c>
      <c r="C168" s="25">
        <f>'[1]App.2-CL_MIFRS_DepExp_2013'!C192</f>
        <v>0</v>
      </c>
      <c r="D168" s="25">
        <f>'[1]App.2-CL_MIFRS_DepExp_2013'!D192</f>
        <v>0</v>
      </c>
      <c r="E168" s="75"/>
      <c r="F168" s="75"/>
      <c r="G168" s="73">
        <f t="shared" si="17"/>
        <v>0</v>
      </c>
      <c r="H168" s="42">
        <f t="shared" si="18"/>
        <v>0</v>
      </c>
      <c r="I168" s="42">
        <f t="shared" si="19"/>
        <v>0</v>
      </c>
      <c r="J168" s="42">
        <f t="shared" si="20"/>
        <v>0</v>
      </c>
      <c r="K168" s="25">
        <f>'[1]App.2-CL_MIFRS_DepExp_2013'!K192</f>
        <v>0</v>
      </c>
      <c r="L168" s="42">
        <f t="shared" si="21"/>
        <v>0</v>
      </c>
      <c r="M168" s="42">
        <f t="shared" si="22"/>
        <v>0</v>
      </c>
      <c r="N168" s="25"/>
      <c r="O168" s="42">
        <f t="shared" si="23"/>
        <v>0</v>
      </c>
    </row>
    <row r="169" spans="1:16" ht="15">
      <c r="A169" s="23">
        <v>1830</v>
      </c>
      <c r="B169" s="32" t="s">
        <v>29</v>
      </c>
      <c r="C169" s="25">
        <f>'[1]App.2-CL_MIFRS_DepExp_2013'!C193</f>
        <v>3981416.2196011208</v>
      </c>
      <c r="D169" s="25">
        <f>'[1]App.2-CL_MIFRS_DepExp_2013'!D193</f>
        <v>201792</v>
      </c>
      <c r="E169" s="75">
        <v>51.414208478972078</v>
      </c>
      <c r="F169" s="75">
        <v>60</v>
      </c>
      <c r="G169" s="73">
        <f t="shared" si="17"/>
        <v>1.6666666666666666E-2</v>
      </c>
      <c r="H169" s="42">
        <f t="shared" si="18"/>
        <v>77438.053358916964</v>
      </c>
      <c r="I169" s="42">
        <f t="shared" si="19"/>
        <v>1681.6</v>
      </c>
      <c r="J169" s="42">
        <f t="shared" si="20"/>
        <v>79119.65335891697</v>
      </c>
      <c r="K169" s="25">
        <f>'[1]App.2-CL_MIFRS_DepExp_2013'!K193</f>
        <v>79119.654819297735</v>
      </c>
      <c r="L169" s="42">
        <f t="shared" si="21"/>
        <v>-1.4603807649109513E-3</v>
      </c>
      <c r="M169" s="42">
        <f t="shared" si="22"/>
        <v>3363.2</v>
      </c>
      <c r="N169" s="25">
        <v>1286.615874689378</v>
      </c>
      <c r="O169" s="42">
        <f t="shared" si="23"/>
        <v>79514.637484227584</v>
      </c>
    </row>
    <row r="170" spans="1:16" ht="15">
      <c r="A170" s="23">
        <v>1830</v>
      </c>
      <c r="B170" s="32" t="s">
        <v>29</v>
      </c>
      <c r="C170" s="25">
        <f>'[1]App.2-CL_MIFRS_DepExp_2013'!C194</f>
        <v>684201.65225184313</v>
      </c>
      <c r="D170" s="25">
        <f>'[1]App.2-CL_MIFRS_DepExp_2013'!D194</f>
        <v>49038</v>
      </c>
      <c r="E170" s="75">
        <v>38.256917545610882</v>
      </c>
      <c r="F170" s="75">
        <v>45</v>
      </c>
      <c r="G170" s="73">
        <f t="shared" si="17"/>
        <v>2.2222222222222223E-2</v>
      </c>
      <c r="H170" s="42">
        <f t="shared" si="18"/>
        <v>17884.390487971759</v>
      </c>
      <c r="I170" s="42">
        <f t="shared" si="19"/>
        <v>544.86666666666667</v>
      </c>
      <c r="J170" s="42">
        <f t="shared" si="20"/>
        <v>18429.257154638424</v>
      </c>
      <c r="K170" s="25">
        <f>'[1]App.2-CL_MIFRS_DepExp_2013'!K194</f>
        <v>18429.257154638424</v>
      </c>
      <c r="L170" s="42">
        <f t="shared" si="21"/>
        <v>0</v>
      </c>
      <c r="M170" s="42">
        <f t="shared" si="22"/>
        <v>1089.7333333333333</v>
      </c>
      <c r="N170" s="25">
        <v>1584.8011640692621</v>
      </c>
      <c r="O170" s="42">
        <f t="shared" si="23"/>
        <v>17389.322657235833</v>
      </c>
    </row>
    <row r="171" spans="1:16" ht="15">
      <c r="A171" s="23">
        <v>1830</v>
      </c>
      <c r="B171" s="32" t="s">
        <v>29</v>
      </c>
      <c r="C171" s="25">
        <f>'[1]App.2-CL_MIFRS_DepExp_2013'!C195</f>
        <v>5176694.6249847375</v>
      </c>
      <c r="D171" s="25">
        <f>'[1]App.2-CL_MIFRS_DepExp_2013'!D195</f>
        <v>382954</v>
      </c>
      <c r="E171" s="75">
        <v>31.668219060948665</v>
      </c>
      <c r="F171" s="75">
        <v>40</v>
      </c>
      <c r="G171" s="73">
        <f t="shared" si="17"/>
        <v>2.5000000000000001E-2</v>
      </c>
      <c r="H171" s="42">
        <f t="shared" si="18"/>
        <v>163466.55348763595</v>
      </c>
      <c r="I171" s="42">
        <f t="shared" si="19"/>
        <v>4786.9250000000002</v>
      </c>
      <c r="J171" s="42">
        <f t="shared" si="20"/>
        <v>168253.47848763593</v>
      </c>
      <c r="K171" s="25">
        <f>'[1]App.2-CL_MIFRS_DepExp_2013'!K195</f>
        <v>168253.47889372142</v>
      </c>
      <c r="L171" s="42">
        <f t="shared" si="21"/>
        <v>-4.0608548442833126E-4</v>
      </c>
      <c r="M171" s="42">
        <f t="shared" si="22"/>
        <v>9573.85</v>
      </c>
      <c r="N171" s="25">
        <v>2593.0740414264437</v>
      </c>
      <c r="O171" s="42">
        <f t="shared" si="23"/>
        <v>170447.32944620951</v>
      </c>
    </row>
    <row r="172" spans="1:16" ht="15">
      <c r="A172" s="23">
        <v>1835</v>
      </c>
      <c r="B172" s="32" t="s">
        <v>30</v>
      </c>
      <c r="C172" s="25">
        <f>'[1]App.2-CL_MIFRS_DepExp_2013'!C196</f>
        <v>1019118.0204613972</v>
      </c>
      <c r="D172" s="25">
        <f>'[1]App.2-CL_MIFRS_DepExp_2013'!D196</f>
        <v>47032</v>
      </c>
      <c r="E172" s="75">
        <v>36.287388123355797</v>
      </c>
      <c r="F172" s="75">
        <v>45</v>
      </c>
      <c r="G172" s="73">
        <f t="shared" si="17"/>
        <v>2.2222222222222223E-2</v>
      </c>
      <c r="H172" s="42">
        <f t="shared" si="18"/>
        <v>28084.634170885896</v>
      </c>
      <c r="I172" s="42">
        <f t="shared" si="19"/>
        <v>522.57777777777778</v>
      </c>
      <c r="J172" s="42">
        <f t="shared" si="20"/>
        <v>28607.211948663673</v>
      </c>
      <c r="K172" s="25">
        <f>'[1]App.2-CL_MIFRS_DepExp_2013'!K196</f>
        <v>28607.211948663669</v>
      </c>
      <c r="L172" s="42">
        <f t="shared" si="21"/>
        <v>3.637978807091713E-12</v>
      </c>
      <c r="M172" s="42">
        <f t="shared" si="22"/>
        <v>1045.1555555555556</v>
      </c>
      <c r="N172" s="25">
        <v>290.19040382830281</v>
      </c>
      <c r="O172" s="42">
        <f t="shared" si="23"/>
        <v>28839.59932261315</v>
      </c>
    </row>
    <row r="173" spans="1:16" ht="15">
      <c r="A173" s="23">
        <v>1835</v>
      </c>
      <c r="B173" s="32" t="s">
        <v>30</v>
      </c>
      <c r="C173" s="25">
        <f>'[1]App.2-CL_MIFRS_DepExp_2013'!C197</f>
        <v>374621.67158788943</v>
      </c>
      <c r="D173" s="25">
        <f>'[1]App.2-CL_MIFRS_DepExp_2013'!D197</f>
        <v>0</v>
      </c>
      <c r="E173" s="75">
        <v>37.800090113491216</v>
      </c>
      <c r="F173" s="75">
        <v>45</v>
      </c>
      <c r="G173" s="73">
        <f t="shared" si="17"/>
        <v>2.2222222222222223E-2</v>
      </c>
      <c r="H173" s="42">
        <f t="shared" si="18"/>
        <v>9910.6026060552522</v>
      </c>
      <c r="I173" s="42">
        <f t="shared" si="19"/>
        <v>0</v>
      </c>
      <c r="J173" s="42">
        <f t="shared" si="20"/>
        <v>9910.6026060552522</v>
      </c>
      <c r="K173" s="25">
        <f>'[1]App.2-CL_MIFRS_DepExp_2013'!K197</f>
        <v>9910.602606055254</v>
      </c>
      <c r="L173" s="42">
        <f t="shared" si="21"/>
        <v>-1.8189894035458565E-12</v>
      </c>
      <c r="M173" s="42">
        <f t="shared" si="22"/>
        <v>0</v>
      </c>
      <c r="N173" s="25"/>
      <c r="O173" s="42">
        <f t="shared" si="23"/>
        <v>9910.6026060552522</v>
      </c>
    </row>
    <row r="174" spans="1:16" ht="15">
      <c r="A174" s="23">
        <v>1835</v>
      </c>
      <c r="B174" s="32" t="s">
        <v>30</v>
      </c>
      <c r="C174" s="25">
        <f>'[1]App.2-CL_MIFRS_DepExp_2013'!C198</f>
        <v>4634014.0908428915</v>
      </c>
      <c r="D174" s="25">
        <f>'[1]App.2-CL_MIFRS_DepExp_2013'!D198</f>
        <v>222184</v>
      </c>
      <c r="E174" s="75">
        <v>52.04780193416579</v>
      </c>
      <c r="F174" s="75">
        <v>60</v>
      </c>
      <c r="G174" s="73">
        <f t="shared" si="17"/>
        <v>1.6666666666666666E-2</v>
      </c>
      <c r="H174" s="42">
        <f t="shared" si="18"/>
        <v>89033.80966413072</v>
      </c>
      <c r="I174" s="42">
        <f t="shared" si="19"/>
        <v>1851.5333333333333</v>
      </c>
      <c r="J174" s="42">
        <f t="shared" si="20"/>
        <v>90885.34299746406</v>
      </c>
      <c r="K174" s="25">
        <f>'[1]App.2-CL_MIFRS_DepExp_2013'!K198</f>
        <v>90885.336687773641</v>
      </c>
      <c r="L174" s="42">
        <f t="shared" si="21"/>
        <v>6.3096904195845127E-3</v>
      </c>
      <c r="M174" s="42">
        <f t="shared" si="22"/>
        <v>3703.0666666666666</v>
      </c>
      <c r="N174" s="25">
        <v>1810.0852550626878</v>
      </c>
      <c r="O174" s="42">
        <f t="shared" si="23"/>
        <v>90926.791075734698</v>
      </c>
    </row>
    <row r="175" spans="1:16" ht="15">
      <c r="A175" s="23">
        <v>1835</v>
      </c>
      <c r="B175" s="32" t="s">
        <v>30</v>
      </c>
      <c r="C175" s="25">
        <f>'[1]App.2-CL_MIFRS_DepExp_2013'!C199</f>
        <v>172958.62413271572</v>
      </c>
      <c r="D175" s="25">
        <f>'[1]App.2-CL_MIFRS_DepExp_2013'!D199</f>
        <v>0</v>
      </c>
      <c r="E175" s="75">
        <v>34.196600226717564</v>
      </c>
      <c r="F175" s="75">
        <v>40</v>
      </c>
      <c r="G175" s="73">
        <f t="shared" si="17"/>
        <v>2.5000000000000001E-2</v>
      </c>
      <c r="H175" s="42">
        <f t="shared" si="18"/>
        <v>5057.772497442139</v>
      </c>
      <c r="I175" s="42">
        <f t="shared" si="19"/>
        <v>0</v>
      </c>
      <c r="J175" s="42">
        <f t="shared" si="20"/>
        <v>5057.772497442139</v>
      </c>
      <c r="K175" s="25">
        <f>'[1]App.2-CL_MIFRS_DepExp_2013'!K199</f>
        <v>5057.7724974421399</v>
      </c>
      <c r="L175" s="42">
        <f t="shared" si="21"/>
        <v>-9.0949470177292824E-13</v>
      </c>
      <c r="M175" s="42">
        <f t="shared" si="22"/>
        <v>0</v>
      </c>
      <c r="N175" s="25"/>
      <c r="O175" s="42">
        <f t="shared" si="23"/>
        <v>5057.772497442139</v>
      </c>
    </row>
    <row r="176" spans="1:16" ht="15">
      <c r="A176" s="23">
        <v>1835</v>
      </c>
      <c r="B176" s="32" t="s">
        <v>30</v>
      </c>
      <c r="C176" s="25">
        <f>'[1]App.2-CL_MIFRS_DepExp_2013'!C200</f>
        <v>36276.524307692307</v>
      </c>
      <c r="D176" s="25">
        <f>'[1]App.2-CL_MIFRS_DepExp_2013'!D200</f>
        <v>0</v>
      </c>
      <c r="E176" s="75">
        <v>24</v>
      </c>
      <c r="F176" s="75">
        <v>30</v>
      </c>
      <c r="G176" s="73">
        <f t="shared" si="17"/>
        <v>3.3333333333333333E-2</v>
      </c>
      <c r="H176" s="42">
        <f t="shared" si="18"/>
        <v>1511.5218461538461</v>
      </c>
      <c r="I176" s="42">
        <f t="shared" si="19"/>
        <v>0</v>
      </c>
      <c r="J176" s="42">
        <f t="shared" si="20"/>
        <v>1511.5218461538461</v>
      </c>
      <c r="K176" s="25">
        <f>'[1]App.2-CL_MIFRS_DepExp_2013'!K200</f>
        <v>1511.5218461538461</v>
      </c>
      <c r="L176" s="42">
        <f t="shared" si="21"/>
        <v>0</v>
      </c>
      <c r="M176" s="42">
        <f t="shared" si="22"/>
        <v>0</v>
      </c>
      <c r="N176" s="25"/>
      <c r="O176" s="42">
        <f t="shared" si="23"/>
        <v>1511.5218461538461</v>
      </c>
    </row>
    <row r="177" spans="1:15" ht="15">
      <c r="A177" s="23">
        <v>1840</v>
      </c>
      <c r="B177" s="32" t="s">
        <v>31</v>
      </c>
      <c r="C177" s="25">
        <f>'[1]App.2-CL_MIFRS_DepExp_2013'!C201</f>
        <v>2898373.2606219603</v>
      </c>
      <c r="D177" s="25">
        <f>'[1]App.2-CL_MIFRS_DepExp_2013'!D201</f>
        <v>188546</v>
      </c>
      <c r="E177" s="75">
        <v>38.440601263855754</v>
      </c>
      <c r="F177" s="75">
        <v>50</v>
      </c>
      <c r="G177" s="73">
        <f t="shared" si="17"/>
        <v>0.02</v>
      </c>
      <c r="H177" s="42">
        <f t="shared" si="18"/>
        <v>75398.749377710468</v>
      </c>
      <c r="I177" s="42">
        <f t="shared" si="19"/>
        <v>1885.46</v>
      </c>
      <c r="J177" s="42">
        <f t="shared" si="20"/>
        <v>77284.209377710475</v>
      </c>
      <c r="K177" s="25">
        <f>'[1]App.2-CL_MIFRS_DepExp_2013'!K201</f>
        <v>77284.213436544815</v>
      </c>
      <c r="L177" s="42">
        <f t="shared" si="21"/>
        <v>-4.0588343399576843E-3</v>
      </c>
      <c r="M177" s="42">
        <f t="shared" si="22"/>
        <v>3770.92</v>
      </c>
      <c r="N177" s="25"/>
      <c r="O177" s="42">
        <f t="shared" si="23"/>
        <v>79169.669377710467</v>
      </c>
    </row>
    <row r="178" spans="1:15" ht="15">
      <c r="A178" s="23">
        <v>1840</v>
      </c>
      <c r="B178" s="32" t="s">
        <v>31</v>
      </c>
      <c r="C178" s="25">
        <f>'[1]App.2-CL_MIFRS_DepExp_2013'!C202</f>
        <v>950676.27773862774</v>
      </c>
      <c r="D178" s="25">
        <f>'[1]App.2-CL_MIFRS_DepExp_2013'!D202</f>
        <v>54194</v>
      </c>
      <c r="E178" s="75">
        <v>45.460362088908575</v>
      </c>
      <c r="F178" s="75">
        <v>55</v>
      </c>
      <c r="G178" s="73">
        <f t="shared" si="17"/>
        <v>1.8181818181818181E-2</v>
      </c>
      <c r="H178" s="42">
        <f t="shared" si="18"/>
        <v>20912.202060321335</v>
      </c>
      <c r="I178" s="42">
        <f t="shared" si="19"/>
        <v>492.67272727272729</v>
      </c>
      <c r="J178" s="42">
        <f t="shared" si="20"/>
        <v>21404.874787594061</v>
      </c>
      <c r="K178" s="25">
        <f>'[1]App.2-CL_MIFRS_DepExp_2013'!K202</f>
        <v>21404.874787594064</v>
      </c>
      <c r="L178" s="42">
        <f t="shared" si="21"/>
        <v>-3.637978807091713E-12</v>
      </c>
      <c r="M178" s="42">
        <f t="shared" si="22"/>
        <v>985.34545454545457</v>
      </c>
      <c r="N178" s="25"/>
      <c r="O178" s="42">
        <f t="shared" si="23"/>
        <v>21897.54751486679</v>
      </c>
    </row>
    <row r="179" spans="1:15" ht="15">
      <c r="A179" s="23">
        <v>1845</v>
      </c>
      <c r="B179" s="32" t="s">
        <v>32</v>
      </c>
      <c r="C179" s="25">
        <f>'[1]App.2-CL_MIFRS_DepExp_2013'!C203</f>
        <v>167469.00328790862</v>
      </c>
      <c r="D179" s="25">
        <f>'[1]App.2-CL_MIFRS_DepExp_2013'!D203</f>
        <v>0</v>
      </c>
      <c r="E179" s="75">
        <v>16.183998756613065</v>
      </c>
      <c r="F179" s="75">
        <v>25</v>
      </c>
      <c r="G179" s="73">
        <f t="shared" si="17"/>
        <v>0.04</v>
      </c>
      <c r="H179" s="42">
        <f t="shared" si="18"/>
        <v>10347.813652635006</v>
      </c>
      <c r="I179" s="42">
        <f t="shared" si="19"/>
        <v>0</v>
      </c>
      <c r="J179" s="42">
        <f t="shared" si="20"/>
        <v>10347.813652635006</v>
      </c>
      <c r="K179" s="25">
        <f>'[1]App.2-CL_MIFRS_DepExp_2013'!K203</f>
        <v>10347.813356045757</v>
      </c>
      <c r="L179" s="42">
        <f t="shared" si="21"/>
        <v>2.965892490465194E-4</v>
      </c>
      <c r="M179" s="42">
        <f t="shared" si="22"/>
        <v>0</v>
      </c>
      <c r="N179" s="25">
        <v>3013.1545044934664</v>
      </c>
      <c r="O179" s="42">
        <f t="shared" si="23"/>
        <v>7334.6591481415398</v>
      </c>
    </row>
    <row r="180" spans="1:15" ht="15">
      <c r="A180" s="23">
        <v>1845</v>
      </c>
      <c r="B180" s="32" t="s">
        <v>32</v>
      </c>
      <c r="C180" s="25">
        <f>'[1]App.2-CL_MIFRS_DepExp_2013'!C204</f>
        <v>5097786.1946118064</v>
      </c>
      <c r="D180" s="25">
        <f>'[1]App.2-CL_MIFRS_DepExp_2013'!D204</f>
        <v>165000</v>
      </c>
      <c r="E180" s="75">
        <v>29.679133533051822</v>
      </c>
      <c r="F180" s="75">
        <v>40</v>
      </c>
      <c r="G180" s="73">
        <f t="shared" si="17"/>
        <v>2.5000000000000001E-2</v>
      </c>
      <c r="H180" s="42">
        <f t="shared" si="18"/>
        <v>171763.30936126271</v>
      </c>
      <c r="I180" s="42">
        <f t="shared" si="19"/>
        <v>2062.5</v>
      </c>
      <c r="J180" s="42">
        <f t="shared" si="20"/>
        <v>173825.80936126271</v>
      </c>
      <c r="K180" s="25">
        <f>'[1]App.2-CL_MIFRS_DepExp_2013'!K204</f>
        <v>173825.81369552482</v>
      </c>
      <c r="L180" s="42">
        <f t="shared" si="21"/>
        <v>-4.3342621065676212E-3</v>
      </c>
      <c r="M180" s="42">
        <f t="shared" si="22"/>
        <v>4125</v>
      </c>
      <c r="N180" s="25">
        <v>874.18442239568685</v>
      </c>
      <c r="O180" s="42">
        <f t="shared" si="23"/>
        <v>175014.12493886703</v>
      </c>
    </row>
    <row r="181" spans="1:15" ht="15">
      <c r="A181" s="23">
        <v>1845</v>
      </c>
      <c r="B181" s="32" t="s">
        <v>32</v>
      </c>
      <c r="C181" s="25">
        <f>'[1]App.2-CL_MIFRS_DepExp_2013'!C205</f>
        <v>716871.34379782062</v>
      </c>
      <c r="D181" s="25">
        <f>'[1]App.2-CL_MIFRS_DepExp_2013'!D205</f>
        <v>110000</v>
      </c>
      <c r="E181" s="75">
        <v>22.18547704375559</v>
      </c>
      <c r="F181" s="75">
        <v>30</v>
      </c>
      <c r="G181" s="73">
        <f t="shared" si="17"/>
        <v>3.3333333333333333E-2</v>
      </c>
      <c r="H181" s="42">
        <f t="shared" si="18"/>
        <v>32312.640489269714</v>
      </c>
      <c r="I181" s="42">
        <f t="shared" si="19"/>
        <v>1833.3333333333333</v>
      </c>
      <c r="J181" s="42">
        <f t="shared" si="20"/>
        <v>34145.973822603046</v>
      </c>
      <c r="K181" s="25">
        <f>'[1]App.2-CL_MIFRS_DepExp_2013'!K205</f>
        <v>34145.97371442405</v>
      </c>
      <c r="L181" s="42">
        <f t="shared" si="21"/>
        <v>1.0817899601534009E-4</v>
      </c>
      <c r="M181" s="42">
        <f t="shared" si="22"/>
        <v>3666.6666666666665</v>
      </c>
      <c r="N181" s="25">
        <v>35.276650833333719</v>
      </c>
      <c r="O181" s="42">
        <f t="shared" si="23"/>
        <v>35944.030505103045</v>
      </c>
    </row>
    <row r="182" spans="1:15" ht="15">
      <c r="A182" s="23">
        <v>1850</v>
      </c>
      <c r="B182" s="32" t="s">
        <v>74</v>
      </c>
      <c r="C182" s="25">
        <f>'[1]App.2-CL_MIFRS_DepExp_2013'!C206</f>
        <v>2328224.4980437979</v>
      </c>
      <c r="D182" s="25">
        <f>'[1]App.2-CL_MIFRS_DepExp_2013'!D206</f>
        <v>142403</v>
      </c>
      <c r="E182" s="75">
        <v>29.660523703055915</v>
      </c>
      <c r="F182" s="75">
        <v>40</v>
      </c>
      <c r="G182" s="73">
        <f t="shared" si="17"/>
        <v>2.5000000000000001E-2</v>
      </c>
      <c r="H182" s="42">
        <f t="shared" si="18"/>
        <v>78495.731274088117</v>
      </c>
      <c r="I182" s="42">
        <f t="shared" si="19"/>
        <v>1780.0374999999999</v>
      </c>
      <c r="J182" s="42">
        <f t="shared" si="20"/>
        <v>80275.768774088123</v>
      </c>
      <c r="K182" s="25">
        <f>'[1]App.2-CL_MIFRS_DepExp_2013'!K206</f>
        <v>80275.758566114688</v>
      </c>
      <c r="L182" s="42">
        <f t="shared" si="21"/>
        <v>1.020797343517188E-2</v>
      </c>
      <c r="M182" s="42">
        <f t="shared" si="22"/>
        <v>3560.0749999999998</v>
      </c>
      <c r="N182" s="25">
        <v>1686.940980410538</v>
      </c>
      <c r="O182" s="42">
        <f t="shared" si="23"/>
        <v>80368.865293677576</v>
      </c>
    </row>
    <row r="183" spans="1:15" ht="15">
      <c r="A183" s="23">
        <v>1850</v>
      </c>
      <c r="B183" s="32" t="s">
        <v>33</v>
      </c>
      <c r="C183" s="25">
        <f>'[1]App.2-CL_MIFRS_DepExp_2013'!C207</f>
        <v>3240879.4239591551</v>
      </c>
      <c r="D183" s="25">
        <f>'[1]App.2-CL_MIFRS_DepExp_2013'!D207</f>
        <v>142403</v>
      </c>
      <c r="E183" s="75">
        <v>28.867804665561518</v>
      </c>
      <c r="F183" s="75">
        <v>40</v>
      </c>
      <c r="G183" s="73">
        <f t="shared" si="17"/>
        <v>2.5000000000000001E-2</v>
      </c>
      <c r="H183" s="42">
        <f t="shared" si="18"/>
        <v>112266.22396490833</v>
      </c>
      <c r="I183" s="42">
        <f t="shared" si="19"/>
        <v>1780.0374999999999</v>
      </c>
      <c r="J183" s="42">
        <f t="shared" si="20"/>
        <v>114046.26146490834</v>
      </c>
      <c r="K183" s="25">
        <f>'[1]App.2-CL_MIFRS_DepExp_2013'!K207</f>
        <v>114046.26146490831</v>
      </c>
      <c r="L183" s="42">
        <f t="shared" si="21"/>
        <v>2.9103830456733704E-11</v>
      </c>
      <c r="M183" s="42">
        <f t="shared" si="22"/>
        <v>3560.0749999999998</v>
      </c>
      <c r="N183" s="25">
        <v>3273.2436960505875</v>
      </c>
      <c r="O183" s="42">
        <f t="shared" si="23"/>
        <v>112553.05526885774</v>
      </c>
    </row>
    <row r="184" spans="1:15" ht="15">
      <c r="A184" s="23">
        <v>1850</v>
      </c>
      <c r="B184" s="32" t="s">
        <v>33</v>
      </c>
      <c r="C184" s="25">
        <f>'[1]App.2-CL_MIFRS_DepExp_2013'!C208</f>
        <v>0</v>
      </c>
      <c r="D184" s="25">
        <f>'[1]App.2-CL_MIFRS_DepExp_2013'!D208</f>
        <v>0</v>
      </c>
      <c r="E184" s="75">
        <v>0</v>
      </c>
      <c r="F184" s="75">
        <v>35</v>
      </c>
      <c r="G184" s="73">
        <f t="shared" si="17"/>
        <v>2.8571428571428571E-2</v>
      </c>
      <c r="H184" s="42">
        <f t="shared" si="18"/>
        <v>0</v>
      </c>
      <c r="I184" s="42">
        <f t="shared" si="19"/>
        <v>0</v>
      </c>
      <c r="J184" s="42">
        <f t="shared" si="20"/>
        <v>0</v>
      </c>
      <c r="K184" s="25">
        <f>'[1]App.2-CL_MIFRS_DepExp_2013'!K208</f>
        <v>0</v>
      </c>
      <c r="L184" s="42">
        <f t="shared" si="21"/>
        <v>0</v>
      </c>
      <c r="M184" s="42">
        <f t="shared" si="22"/>
        <v>0</v>
      </c>
      <c r="N184" s="25"/>
      <c r="O184" s="42">
        <f t="shared" si="23"/>
        <v>0</v>
      </c>
    </row>
    <row r="185" spans="1:15" ht="15">
      <c r="A185" s="23">
        <v>1855</v>
      </c>
      <c r="B185" s="32" t="s">
        <v>75</v>
      </c>
      <c r="C185" s="25">
        <f>'[1]App.2-CL_MIFRS_DepExp_2013'!C209</f>
        <v>1816353.9197225121</v>
      </c>
      <c r="D185" s="25">
        <f>'[1]App.2-CL_MIFRS_DepExp_2013'!D209</f>
        <v>145620</v>
      </c>
      <c r="E185" s="75">
        <v>27.919546773556586</v>
      </c>
      <c r="F185" s="75">
        <v>40</v>
      </c>
      <c r="G185" s="73">
        <f t="shared" si="17"/>
        <v>2.5000000000000001E-2</v>
      </c>
      <c r="H185" s="42">
        <f t="shared" si="18"/>
        <v>65056.712218653694</v>
      </c>
      <c r="I185" s="42">
        <f t="shared" si="19"/>
        <v>1820.25</v>
      </c>
      <c r="J185" s="42">
        <f t="shared" si="20"/>
        <v>66876.962218653702</v>
      </c>
      <c r="K185" s="25">
        <f>'[1]App.2-CL_MIFRS_DepExp_2013'!K209</f>
        <v>66876.948597444018</v>
      </c>
      <c r="L185" s="42">
        <f t="shared" si="21"/>
        <v>1.3621209684060887E-2</v>
      </c>
      <c r="M185" s="42">
        <f t="shared" si="22"/>
        <v>3640.5</v>
      </c>
      <c r="N185" s="25"/>
      <c r="O185" s="42">
        <f t="shared" si="23"/>
        <v>68697.212218653702</v>
      </c>
    </row>
    <row r="186" spans="1:15" ht="15">
      <c r="A186" s="23">
        <v>1855</v>
      </c>
      <c r="B186" s="32" t="s">
        <v>75</v>
      </c>
      <c r="C186" s="25">
        <f>'[1]App.2-CL_MIFRS_DepExp_2013'!C210</f>
        <v>250196.32134310389</v>
      </c>
      <c r="D186" s="25">
        <f>'[1]App.2-CL_MIFRS_DepExp_2013'!D210</f>
        <v>45334</v>
      </c>
      <c r="E186" s="75">
        <v>49.618679120940371</v>
      </c>
      <c r="F186" s="75">
        <v>60</v>
      </c>
      <c r="G186" s="73">
        <f t="shared" si="17"/>
        <v>1.6666666666666666E-2</v>
      </c>
      <c r="H186" s="42">
        <f t="shared" si="18"/>
        <v>5042.3817355813999</v>
      </c>
      <c r="I186" s="42">
        <f t="shared" si="19"/>
        <v>377.78333333333336</v>
      </c>
      <c r="J186" s="42">
        <f t="shared" si="20"/>
        <v>5420.1650689147336</v>
      </c>
      <c r="K186" s="25">
        <f>'[1]App.2-CL_MIFRS_DepExp_2013'!K210</f>
        <v>5420.1650689147336</v>
      </c>
      <c r="L186" s="42">
        <f t="shared" si="21"/>
        <v>0</v>
      </c>
      <c r="M186" s="42">
        <f t="shared" si="22"/>
        <v>755.56666666666672</v>
      </c>
      <c r="N186" s="25"/>
      <c r="O186" s="42">
        <f t="shared" si="23"/>
        <v>5797.9484022480665</v>
      </c>
    </row>
    <row r="187" spans="1:15" ht="15">
      <c r="A187" s="23">
        <v>1860</v>
      </c>
      <c r="B187" s="32" t="s">
        <v>35</v>
      </c>
      <c r="C187" s="25">
        <f>'[1]App.2-CL_MIFRS_DepExp_2013'!C211</f>
        <v>633676.26064430317</v>
      </c>
      <c r="D187" s="25">
        <f>'[1]App.2-CL_MIFRS_DepExp_2013'!D211</f>
        <v>113750</v>
      </c>
      <c r="E187" s="75">
        <v>9.3228688098394752</v>
      </c>
      <c r="F187" s="75">
        <v>15</v>
      </c>
      <c r="G187" s="73">
        <f t="shared" si="17"/>
        <v>6.6666666666666666E-2</v>
      </c>
      <c r="H187" s="42">
        <f t="shared" si="18"/>
        <v>67970.093065721696</v>
      </c>
      <c r="I187" s="42">
        <f t="shared" si="19"/>
        <v>3791.6666666666665</v>
      </c>
      <c r="J187" s="42">
        <f t="shared" si="20"/>
        <v>71761.759732388367</v>
      </c>
      <c r="K187" s="25">
        <f>'[1]App.2-CL_MIFRS_DepExp_2013'!K211</f>
        <v>71761.742271144554</v>
      </c>
      <c r="L187" s="42">
        <f t="shared" si="21"/>
        <v>1.7461243813158944E-2</v>
      </c>
      <c r="M187" s="42">
        <f t="shared" si="22"/>
        <v>7583.333333333333</v>
      </c>
      <c r="N187" s="25">
        <v>34261.910959582907</v>
      </c>
      <c r="O187" s="42">
        <f t="shared" si="23"/>
        <v>41291.515439472118</v>
      </c>
    </row>
    <row r="188" spans="1:15" ht="15">
      <c r="A188" s="23">
        <v>1860</v>
      </c>
      <c r="B188" s="32" t="s">
        <v>35</v>
      </c>
      <c r="C188" s="25">
        <f>'[1]App.2-CL_MIFRS_DepExp_2013'!C212</f>
        <v>219034.09518098991</v>
      </c>
      <c r="D188" s="25">
        <f>'[1]App.2-CL_MIFRS_DepExp_2013'!D212</f>
        <v>8750</v>
      </c>
      <c r="E188" s="75">
        <v>32.1732530671852</v>
      </c>
      <c r="F188" s="75">
        <v>40</v>
      </c>
      <c r="G188" s="73">
        <f t="shared" si="17"/>
        <v>2.5000000000000001E-2</v>
      </c>
      <c r="H188" s="42">
        <f t="shared" si="18"/>
        <v>6807.9561219251291</v>
      </c>
      <c r="I188" s="42">
        <f t="shared" si="19"/>
        <v>109.375</v>
      </c>
      <c r="J188" s="42">
        <f t="shared" si="20"/>
        <v>6917.3311219251291</v>
      </c>
      <c r="K188" s="25">
        <f>'[1]App.2-CL_MIFRS_DepExp_2013'!K212</f>
        <v>6917.3311219251282</v>
      </c>
      <c r="L188" s="42">
        <f t="shared" si="21"/>
        <v>9.0949470177292824E-13</v>
      </c>
      <c r="M188" s="42">
        <f t="shared" si="22"/>
        <v>218.75</v>
      </c>
      <c r="N188" s="25"/>
      <c r="O188" s="42">
        <f t="shared" si="23"/>
        <v>7026.7061219251291</v>
      </c>
    </row>
    <row r="189" spans="1:15" ht="15">
      <c r="A189" s="23">
        <v>1860</v>
      </c>
      <c r="B189" s="32" t="s">
        <v>35</v>
      </c>
      <c r="C189" s="25">
        <f>'[1]App.2-CL_MIFRS_DepExp_2013'!C213</f>
        <v>214493.94064286005</v>
      </c>
      <c r="D189" s="25">
        <f>'[1]App.2-CL_MIFRS_DepExp_2013'!D213</f>
        <v>0</v>
      </c>
      <c r="E189" s="75">
        <v>9.1320505488153909</v>
      </c>
      <c r="F189" s="75">
        <v>20</v>
      </c>
      <c r="G189" s="73">
        <f t="shared" si="17"/>
        <v>0.05</v>
      </c>
      <c r="H189" s="42">
        <f t="shared" si="18"/>
        <v>23488.03694156995</v>
      </c>
      <c r="I189" s="42">
        <f t="shared" si="19"/>
        <v>0</v>
      </c>
      <c r="J189" s="42">
        <f t="shared" si="20"/>
        <v>23488.03694156995</v>
      </c>
      <c r="K189" s="25">
        <f>'[1]App.2-CL_MIFRS_DepExp_2013'!K213</f>
        <v>23488.03694156995</v>
      </c>
      <c r="L189" s="42">
        <f t="shared" si="21"/>
        <v>0</v>
      </c>
      <c r="M189" s="42">
        <f t="shared" si="22"/>
        <v>0</v>
      </c>
      <c r="N189" s="25"/>
      <c r="O189" s="42">
        <f t="shared" si="23"/>
        <v>23488.03694156995</v>
      </c>
    </row>
    <row r="190" spans="1:15" ht="15">
      <c r="A190" s="23">
        <v>1860</v>
      </c>
      <c r="B190" s="32" t="s">
        <v>35</v>
      </c>
      <c r="C190" s="25">
        <f>'[1]App.2-CL_MIFRS_DepExp_2013'!C214</f>
        <v>128746.79353432904</v>
      </c>
      <c r="D190" s="25">
        <f>'[1]App.2-CL_MIFRS_DepExp_2013'!D214</f>
        <v>0</v>
      </c>
      <c r="E190" s="75">
        <v>10.266575550463942</v>
      </c>
      <c r="F190" s="75">
        <v>20</v>
      </c>
      <c r="G190" s="73">
        <f t="shared" si="17"/>
        <v>0.05</v>
      </c>
      <c r="H190" s="42">
        <f t="shared" si="18"/>
        <v>12540.383392835503</v>
      </c>
      <c r="I190" s="42">
        <f t="shared" si="19"/>
        <v>0</v>
      </c>
      <c r="J190" s="42">
        <f t="shared" si="20"/>
        <v>12540.383392835503</v>
      </c>
      <c r="K190" s="25">
        <f>'[1]App.2-CL_MIFRS_DepExp_2013'!K214</f>
        <v>12540.383392835502</v>
      </c>
      <c r="L190" s="42">
        <f t="shared" si="21"/>
        <v>1.8189894035458565E-12</v>
      </c>
      <c r="M190" s="42">
        <f t="shared" si="22"/>
        <v>0</v>
      </c>
      <c r="N190" s="25"/>
      <c r="O190" s="42">
        <f t="shared" si="23"/>
        <v>12540.383392835503</v>
      </c>
    </row>
    <row r="191" spans="1:15" ht="15">
      <c r="A191" s="23">
        <v>1860</v>
      </c>
      <c r="B191" s="32" t="s">
        <v>35</v>
      </c>
      <c r="C191" s="25">
        <f>'[1]App.2-CL_MIFRS_DepExp_2013'!C215</f>
        <v>2328886.9631960839</v>
      </c>
      <c r="D191" s="25">
        <f>'[1]App.2-CL_MIFRS_DepExp_2013'!D215</f>
        <v>52500</v>
      </c>
      <c r="E191" s="75">
        <v>5.6529216479995057</v>
      </c>
      <c r="F191" s="75">
        <v>10</v>
      </c>
      <c r="G191" s="73">
        <f t="shared" si="17"/>
        <v>0.1</v>
      </c>
      <c r="H191" s="42">
        <f t="shared" si="18"/>
        <v>411979.34594056266</v>
      </c>
      <c r="I191" s="42">
        <f t="shared" si="19"/>
        <v>2625</v>
      </c>
      <c r="J191" s="42">
        <f t="shared" si="20"/>
        <v>414604.34594056266</v>
      </c>
      <c r="K191" s="25">
        <f>'[1]App.2-CL_MIFRS_DepExp_2013'!K215</f>
        <v>414604.39205240807</v>
      </c>
      <c r="L191" s="42">
        <f t="shared" si="21"/>
        <v>-4.6111845411360264E-2</v>
      </c>
      <c r="M191" s="42">
        <f t="shared" si="22"/>
        <v>5250</v>
      </c>
      <c r="N191" s="25"/>
      <c r="O191" s="42">
        <f t="shared" si="23"/>
        <v>417229.34594056266</v>
      </c>
    </row>
    <row r="192" spans="1:15" ht="15">
      <c r="A192" s="30">
        <v>1890</v>
      </c>
      <c r="B192" s="31" t="s">
        <v>36</v>
      </c>
      <c r="C192" s="25">
        <f>'[1]App.2-CL_MIFRS_DepExp_2013'!C216</f>
        <v>468946.32000000007</v>
      </c>
      <c r="D192" s="25">
        <f>'[1]App.2-CL_MIFRS_DepExp_2013'!D216</f>
        <v>0</v>
      </c>
      <c r="E192" s="75"/>
      <c r="F192" s="75"/>
      <c r="G192" s="73">
        <f t="shared" si="17"/>
        <v>0</v>
      </c>
      <c r="H192" s="42">
        <f t="shared" si="18"/>
        <v>0</v>
      </c>
      <c r="I192" s="42">
        <f t="shared" si="19"/>
        <v>0</v>
      </c>
      <c r="J192" s="42">
        <f t="shared" si="20"/>
        <v>0</v>
      </c>
      <c r="K192" s="25">
        <f>'[1]App.2-CL_MIFRS_DepExp_2013'!K216</f>
        <v>0</v>
      </c>
      <c r="L192" s="42">
        <f t="shared" si="21"/>
        <v>0</v>
      </c>
      <c r="M192" s="42">
        <f t="shared" si="22"/>
        <v>0</v>
      </c>
      <c r="N192" s="25"/>
      <c r="O192" s="42">
        <f t="shared" si="23"/>
        <v>0</v>
      </c>
    </row>
    <row r="193" spans="1:15" ht="15">
      <c r="A193" s="30">
        <v>1905</v>
      </c>
      <c r="B193" s="31" t="s">
        <v>23</v>
      </c>
      <c r="C193" s="25">
        <f>'[1]App.2-CL_MIFRS_DepExp_2013'!C217</f>
        <v>0</v>
      </c>
      <c r="D193" s="25">
        <f>'[1]App.2-CL_MIFRS_DepExp_2013'!D217</f>
        <v>0</v>
      </c>
      <c r="E193" s="75"/>
      <c r="F193" s="75"/>
      <c r="G193" s="73">
        <f t="shared" si="17"/>
        <v>0</v>
      </c>
      <c r="H193" s="42">
        <f t="shared" si="18"/>
        <v>0</v>
      </c>
      <c r="I193" s="42">
        <f t="shared" si="19"/>
        <v>0</v>
      </c>
      <c r="J193" s="42">
        <f t="shared" si="20"/>
        <v>0</v>
      </c>
      <c r="K193" s="25">
        <f>'[1]App.2-CL_MIFRS_DepExp_2013'!K217</f>
        <v>0</v>
      </c>
      <c r="L193" s="42">
        <f t="shared" si="21"/>
        <v>0</v>
      </c>
      <c r="M193" s="42">
        <f t="shared" si="22"/>
        <v>0</v>
      </c>
      <c r="N193" s="25"/>
      <c r="O193" s="42">
        <f t="shared" si="23"/>
        <v>0</v>
      </c>
    </row>
    <row r="194" spans="1:15" ht="15">
      <c r="A194" s="23">
        <v>1908</v>
      </c>
      <c r="B194" s="32" t="s">
        <v>37</v>
      </c>
      <c r="C194" s="25">
        <f>'[1]App.2-CL_MIFRS_DepExp_2013'!C218</f>
        <v>78348.484111111116</v>
      </c>
      <c r="D194" s="25">
        <f>'[1]App.2-CL_MIFRS_DepExp_2013'!D218</f>
        <v>0</v>
      </c>
      <c r="E194" s="75">
        <v>4.5499267025995751</v>
      </c>
      <c r="F194" s="75">
        <v>10</v>
      </c>
      <c r="G194" s="73">
        <f t="shared" si="17"/>
        <v>0.1</v>
      </c>
      <c r="H194" s="42">
        <f t="shared" si="18"/>
        <v>17219.724455417523</v>
      </c>
      <c r="I194" s="42">
        <f t="shared" si="19"/>
        <v>0</v>
      </c>
      <c r="J194" s="42">
        <f t="shared" si="20"/>
        <v>17219.724455417523</v>
      </c>
      <c r="K194" s="25">
        <f>'[1]App.2-CL_MIFRS_DepExp_2013'!K218</f>
        <v>17219.725444444444</v>
      </c>
      <c r="L194" s="42">
        <f t="shared" si="21"/>
        <v>-9.8902692116098478E-4</v>
      </c>
      <c r="M194" s="42">
        <f t="shared" si="22"/>
        <v>0</v>
      </c>
      <c r="N194" s="25">
        <v>3188.8888888888896</v>
      </c>
      <c r="O194" s="42">
        <f t="shared" si="23"/>
        <v>14030.835566528633</v>
      </c>
    </row>
    <row r="195" spans="1:15" ht="15">
      <c r="A195" s="23">
        <v>1908</v>
      </c>
      <c r="B195" s="32" t="s">
        <v>37</v>
      </c>
      <c r="C195" s="25">
        <f>'[1]App.2-CL_MIFRS_DepExp_2013'!C219</f>
        <v>379430.45923809509</v>
      </c>
      <c r="D195" s="25">
        <f>'[1]App.2-CL_MIFRS_DepExp_2013'!D219</f>
        <v>90000</v>
      </c>
      <c r="E195" s="75">
        <v>19.480898969952662</v>
      </c>
      <c r="F195" s="75">
        <v>30</v>
      </c>
      <c r="G195" s="73">
        <f t="shared" si="17"/>
        <v>3.3333333333333333E-2</v>
      </c>
      <c r="H195" s="42">
        <f t="shared" si="18"/>
        <v>19477.050819026812</v>
      </c>
      <c r="I195" s="42">
        <f t="shared" si="19"/>
        <v>1500</v>
      </c>
      <c r="J195" s="42">
        <f t="shared" si="20"/>
        <v>20977.050819026812</v>
      </c>
      <c r="K195" s="25">
        <f>'[1]App.2-CL_MIFRS_DepExp_2013'!K219</f>
        <v>20977.06604761905</v>
      </c>
      <c r="L195" s="42">
        <f t="shared" si="21"/>
        <v>-1.5228592237690464E-2</v>
      </c>
      <c r="M195" s="42">
        <f t="shared" si="22"/>
        <v>3000</v>
      </c>
      <c r="N195" s="25"/>
      <c r="O195" s="42">
        <f t="shared" si="23"/>
        <v>22477.050819026812</v>
      </c>
    </row>
    <row r="196" spans="1:15" ht="15">
      <c r="A196" s="23">
        <v>1910</v>
      </c>
      <c r="B196" s="32" t="s">
        <v>25</v>
      </c>
      <c r="C196" s="25">
        <f>'[1]App.2-CL_MIFRS_DepExp_2013'!C220</f>
        <v>0</v>
      </c>
      <c r="D196" s="25">
        <f>'[1]App.2-CL_MIFRS_DepExp_2013'!D220</f>
        <v>0</v>
      </c>
      <c r="E196" s="75"/>
      <c r="F196" s="75"/>
      <c r="G196" s="73">
        <f t="shared" si="17"/>
        <v>0</v>
      </c>
      <c r="H196" s="42">
        <f t="shared" si="18"/>
        <v>0</v>
      </c>
      <c r="I196" s="42">
        <f t="shared" si="19"/>
        <v>0</v>
      </c>
      <c r="J196" s="42">
        <f t="shared" si="20"/>
        <v>0</v>
      </c>
      <c r="K196" s="25">
        <f>'[1]App.2-CL_MIFRS_DepExp_2013'!K220</f>
        <v>0</v>
      </c>
      <c r="L196" s="42">
        <f t="shared" si="21"/>
        <v>0</v>
      </c>
      <c r="M196" s="42">
        <f t="shared" si="22"/>
        <v>0</v>
      </c>
      <c r="N196" s="25"/>
      <c r="O196" s="42">
        <f t="shared" si="23"/>
        <v>0</v>
      </c>
    </row>
    <row r="197" spans="1:15" ht="15">
      <c r="A197" s="23">
        <v>1915</v>
      </c>
      <c r="B197" s="32" t="s">
        <v>38</v>
      </c>
      <c r="C197" s="25">
        <f>'[1]App.2-CL_MIFRS_DepExp_2013'!C221</f>
        <v>28354.77999999997</v>
      </c>
      <c r="D197" s="25">
        <f>'[1]App.2-CL_MIFRS_DepExp_2013'!D221</f>
        <v>0</v>
      </c>
      <c r="E197" s="75">
        <v>5.1428006580224146</v>
      </c>
      <c r="F197" s="75">
        <v>10</v>
      </c>
      <c r="G197" s="73">
        <f t="shared" si="17"/>
        <v>0.1</v>
      </c>
      <c r="H197" s="42">
        <f t="shared" si="18"/>
        <v>5513.4899999999934</v>
      </c>
      <c r="I197" s="42">
        <f t="shared" si="19"/>
        <v>0</v>
      </c>
      <c r="J197" s="42">
        <f t="shared" si="20"/>
        <v>5513.4899999999934</v>
      </c>
      <c r="K197" s="25">
        <f>'[1]App.2-CL_MIFRS_DepExp_2013'!K221</f>
        <v>5513.4899999999989</v>
      </c>
      <c r="L197" s="42">
        <f t="shared" si="21"/>
        <v>-5.4569682106375694E-12</v>
      </c>
      <c r="M197" s="42">
        <f t="shared" si="22"/>
        <v>0</v>
      </c>
      <c r="N197" s="25">
        <v>167.38999999999996</v>
      </c>
      <c r="O197" s="42">
        <f t="shared" si="23"/>
        <v>5346.0999999999931</v>
      </c>
    </row>
    <row r="198" spans="1:15" ht="15">
      <c r="A198" s="23">
        <v>1915</v>
      </c>
      <c r="B198" s="32" t="s">
        <v>39</v>
      </c>
      <c r="C198" s="25">
        <f>'[1]App.2-CL_MIFRS_DepExp_2013'!C222</f>
        <v>0</v>
      </c>
      <c r="D198" s="25">
        <f>'[1]App.2-CL_MIFRS_DepExp_2013'!D222</f>
        <v>0</v>
      </c>
      <c r="E198" s="75"/>
      <c r="F198" s="75"/>
      <c r="G198" s="73">
        <f t="shared" si="17"/>
        <v>0</v>
      </c>
      <c r="H198" s="42">
        <f t="shared" si="18"/>
        <v>0</v>
      </c>
      <c r="I198" s="42">
        <f t="shared" si="19"/>
        <v>0</v>
      </c>
      <c r="J198" s="42">
        <f t="shared" si="20"/>
        <v>0</v>
      </c>
      <c r="K198" s="25">
        <f>'[1]App.2-CL_MIFRS_DepExp_2013'!K222</f>
        <v>0</v>
      </c>
      <c r="L198" s="42">
        <f t="shared" si="21"/>
        <v>0</v>
      </c>
      <c r="M198" s="42">
        <f t="shared" si="22"/>
        <v>0</v>
      </c>
      <c r="N198" s="25"/>
      <c r="O198" s="42">
        <f t="shared" si="23"/>
        <v>0</v>
      </c>
    </row>
    <row r="199" spans="1:15" ht="15">
      <c r="A199" s="23">
        <v>1920</v>
      </c>
      <c r="B199" s="32" t="s">
        <v>40</v>
      </c>
      <c r="C199" s="25">
        <f>'[1]App.2-CL_MIFRS_DepExp_2013'!C223</f>
        <v>0</v>
      </c>
      <c r="D199" s="25">
        <f>'[1]App.2-CL_MIFRS_DepExp_2013'!D223</f>
        <v>0</v>
      </c>
      <c r="E199" s="75"/>
      <c r="F199" s="75"/>
      <c r="G199" s="73">
        <f t="shared" si="17"/>
        <v>0</v>
      </c>
      <c r="H199" s="42">
        <f t="shared" si="18"/>
        <v>0</v>
      </c>
      <c r="I199" s="42">
        <f t="shared" si="19"/>
        <v>0</v>
      </c>
      <c r="J199" s="42">
        <f t="shared" si="20"/>
        <v>0</v>
      </c>
      <c r="K199" s="25">
        <f>'[1]App.2-CL_MIFRS_DepExp_2013'!K223</f>
        <v>0</v>
      </c>
      <c r="L199" s="42">
        <f t="shared" si="21"/>
        <v>0</v>
      </c>
      <c r="M199" s="42">
        <f t="shared" si="22"/>
        <v>0</v>
      </c>
      <c r="N199" s="25"/>
      <c r="O199" s="42">
        <f t="shared" si="23"/>
        <v>0</v>
      </c>
    </row>
    <row r="200" spans="1:15" ht="15">
      <c r="A200" s="33">
        <v>1920</v>
      </c>
      <c r="B200" s="24" t="s">
        <v>41</v>
      </c>
      <c r="C200" s="25">
        <f>'[1]App.2-CL_MIFRS_DepExp_2013'!C224</f>
        <v>0</v>
      </c>
      <c r="D200" s="25">
        <f>'[1]App.2-CL_MIFRS_DepExp_2013'!D224</f>
        <v>0</v>
      </c>
      <c r="E200" s="75"/>
      <c r="F200" s="75"/>
      <c r="G200" s="73">
        <f t="shared" si="17"/>
        <v>0</v>
      </c>
      <c r="H200" s="42">
        <f t="shared" si="18"/>
        <v>0</v>
      </c>
      <c r="I200" s="42">
        <f t="shared" si="19"/>
        <v>0</v>
      </c>
      <c r="J200" s="42">
        <f t="shared" si="20"/>
        <v>0</v>
      </c>
      <c r="K200" s="25">
        <f>'[1]App.2-CL_MIFRS_DepExp_2013'!K224</f>
        <v>0</v>
      </c>
      <c r="L200" s="42">
        <f t="shared" si="21"/>
        <v>0</v>
      </c>
      <c r="M200" s="42">
        <f t="shared" si="22"/>
        <v>0</v>
      </c>
      <c r="N200" s="25"/>
      <c r="O200" s="42">
        <f t="shared" si="23"/>
        <v>0</v>
      </c>
    </row>
    <row r="201" spans="1:15" ht="15">
      <c r="A201" s="33">
        <v>1920</v>
      </c>
      <c r="B201" s="24" t="s">
        <v>42</v>
      </c>
      <c r="C201" s="25">
        <f>'[1]App.2-CL_MIFRS_DepExp_2013'!C225</f>
        <v>231677.86714285717</v>
      </c>
      <c r="D201" s="25">
        <f>'[1]App.2-CL_MIFRS_DepExp_2013'!D225</f>
        <v>30000</v>
      </c>
      <c r="E201" s="75">
        <v>2.9652585672420804</v>
      </c>
      <c r="F201" s="75">
        <v>5</v>
      </c>
      <c r="G201" s="73">
        <f t="shared" si="17"/>
        <v>0.2</v>
      </c>
      <c r="H201" s="42">
        <f t="shared" si="18"/>
        <v>78130.747079616558</v>
      </c>
      <c r="I201" s="42">
        <f t="shared" si="19"/>
        <v>3000</v>
      </c>
      <c r="J201" s="42">
        <f t="shared" si="20"/>
        <v>81130.747079616558</v>
      </c>
      <c r="K201" s="25">
        <f>'[1]App.2-CL_MIFRS_DepExp_2013'!K225</f>
        <v>81130.748428571416</v>
      </c>
      <c r="L201" s="42">
        <f t="shared" si="21"/>
        <v>-1.3489548582583666E-3</v>
      </c>
      <c r="M201" s="42">
        <f t="shared" si="22"/>
        <v>6000</v>
      </c>
      <c r="N201" s="25">
        <v>1698.3990000000003</v>
      </c>
      <c r="O201" s="42">
        <f t="shared" si="23"/>
        <v>82432.348079616553</v>
      </c>
    </row>
    <row r="202" spans="1:15" ht="15">
      <c r="A202" s="23">
        <v>1930</v>
      </c>
      <c r="B202" s="32" t="s">
        <v>43</v>
      </c>
      <c r="C202" s="25">
        <f>'[1]App.2-CL_MIFRS_DepExp_2013'!C226</f>
        <v>751926.70773245627</v>
      </c>
      <c r="D202" s="25">
        <f>'[1]App.2-CL_MIFRS_DepExp_2013'!D226</f>
        <v>105000</v>
      </c>
      <c r="E202" s="75">
        <v>7.1064936588701109</v>
      </c>
      <c r="F202" s="75">
        <v>12</v>
      </c>
      <c r="G202" s="73">
        <f t="shared" si="17"/>
        <v>8.3333333333333329E-2</v>
      </c>
      <c r="H202" s="42">
        <f t="shared" si="18"/>
        <v>105808.39775941038</v>
      </c>
      <c r="I202" s="42">
        <f t="shared" si="19"/>
        <v>4375</v>
      </c>
      <c r="J202" s="42">
        <f t="shared" si="20"/>
        <v>110183.39775941038</v>
      </c>
      <c r="K202" s="25">
        <f>'[1]App.2-CL_MIFRS_DepExp_2013'!K226</f>
        <v>110183.34263377193</v>
      </c>
      <c r="L202" s="42">
        <f t="shared" si="21"/>
        <v>5.5125638449680991E-2</v>
      </c>
      <c r="M202" s="42">
        <f t="shared" si="22"/>
        <v>8750</v>
      </c>
      <c r="N202" s="25">
        <v>1427.8966666666674</v>
      </c>
      <c r="O202" s="42">
        <f t="shared" si="23"/>
        <v>113130.50109274371</v>
      </c>
    </row>
    <row r="203" spans="1:15" ht="15">
      <c r="A203" s="23">
        <v>1930</v>
      </c>
      <c r="B203" s="32" t="s">
        <v>43</v>
      </c>
      <c r="C203" s="25">
        <f>'[1]App.2-CL_MIFRS_DepExp_2013'!C227</f>
        <v>95550.04319298247</v>
      </c>
      <c r="D203" s="25">
        <f>'[1]App.2-CL_MIFRS_DepExp_2013'!D227</f>
        <v>30000</v>
      </c>
      <c r="E203" s="75">
        <v>7.6259719611618992</v>
      </c>
      <c r="F203" s="75">
        <v>10</v>
      </c>
      <c r="G203" s="73">
        <f t="shared" si="17"/>
        <v>0.1</v>
      </c>
      <c r="H203" s="42">
        <f t="shared" si="18"/>
        <v>12529.556059162902</v>
      </c>
      <c r="I203" s="42">
        <f t="shared" si="19"/>
        <v>1500</v>
      </c>
      <c r="J203" s="42">
        <f t="shared" si="20"/>
        <v>14029.556059162902</v>
      </c>
      <c r="K203" s="25">
        <f>'[1]App.2-CL_MIFRS_DepExp_2013'!K227</f>
        <v>14029.555403508772</v>
      </c>
      <c r="L203" s="42">
        <f t="shared" si="21"/>
        <v>6.556541302416008E-4</v>
      </c>
      <c r="M203" s="42">
        <f t="shared" si="22"/>
        <v>3000</v>
      </c>
      <c r="N203" s="25"/>
      <c r="O203" s="42">
        <f t="shared" si="23"/>
        <v>15529.556059162902</v>
      </c>
    </row>
    <row r="204" spans="1:15" ht="15">
      <c r="A204" s="23">
        <v>1935</v>
      </c>
      <c r="B204" s="32" t="s">
        <v>44</v>
      </c>
      <c r="C204" s="25">
        <f>'[1]App.2-CL_MIFRS_DepExp_2013'!C228</f>
        <v>0</v>
      </c>
      <c r="D204" s="25">
        <f>'[1]App.2-CL_MIFRS_DepExp_2013'!D228</f>
        <v>0</v>
      </c>
      <c r="E204" s="75"/>
      <c r="F204" s="75">
        <v>10</v>
      </c>
      <c r="G204" s="73">
        <f t="shared" si="17"/>
        <v>0.1</v>
      </c>
      <c r="H204" s="42">
        <f t="shared" si="18"/>
        <v>0</v>
      </c>
      <c r="I204" s="42">
        <f t="shared" si="19"/>
        <v>0</v>
      </c>
      <c r="J204" s="42">
        <f t="shared" si="20"/>
        <v>0</v>
      </c>
      <c r="K204" s="25">
        <f>'[1]App.2-CL_MIFRS_DepExp_2013'!K228</f>
        <v>0</v>
      </c>
      <c r="L204" s="42">
        <f t="shared" si="21"/>
        <v>0</v>
      </c>
      <c r="M204" s="42">
        <f t="shared" si="22"/>
        <v>0</v>
      </c>
      <c r="N204" s="25"/>
      <c r="O204" s="42">
        <f t="shared" si="23"/>
        <v>0</v>
      </c>
    </row>
    <row r="205" spans="1:15" ht="15">
      <c r="A205" s="23">
        <v>1940</v>
      </c>
      <c r="B205" s="32" t="s">
        <v>45</v>
      </c>
      <c r="C205" s="25">
        <f>'[1]App.2-CL_MIFRS_DepExp_2013'!C229</f>
        <v>132546.08702941181</v>
      </c>
      <c r="D205" s="25">
        <f>'[1]App.2-CL_MIFRS_DepExp_2013'!D229</f>
        <v>30000</v>
      </c>
      <c r="E205" s="75">
        <v>4.8482928051640242</v>
      </c>
      <c r="F205" s="75">
        <v>10</v>
      </c>
      <c r="G205" s="73">
        <f t="shared" si="17"/>
        <v>0.1</v>
      </c>
      <c r="H205" s="42">
        <f t="shared" si="18"/>
        <v>27338.713307132366</v>
      </c>
      <c r="I205" s="42">
        <f t="shared" si="19"/>
        <v>1500</v>
      </c>
      <c r="J205" s="42">
        <f t="shared" si="20"/>
        <v>28838.713307132366</v>
      </c>
      <c r="K205" s="25">
        <f>'[1]App.2-CL_MIFRS_DepExp_2013'!K229</f>
        <v>28838.714235294119</v>
      </c>
      <c r="L205" s="42">
        <f t="shared" si="21"/>
        <v>-9.2816175310872495E-4</v>
      </c>
      <c r="M205" s="42">
        <f t="shared" si="22"/>
        <v>3000</v>
      </c>
      <c r="N205" s="25">
        <v>2380.34</v>
      </c>
      <c r="O205" s="42">
        <f t="shared" si="23"/>
        <v>27958.373307132366</v>
      </c>
    </row>
    <row r="206" spans="1:15" ht="15">
      <c r="A206" s="23">
        <v>1945</v>
      </c>
      <c r="B206" s="32" t="s">
        <v>46</v>
      </c>
      <c r="C206" s="25">
        <f>'[1]App.2-CL_MIFRS_DepExp_2013'!C230</f>
        <v>6439.3100000000013</v>
      </c>
      <c r="D206" s="25">
        <f>'[1]App.2-CL_MIFRS_DepExp_2013'!D230</f>
        <v>0</v>
      </c>
      <c r="E206" s="75">
        <v>2</v>
      </c>
      <c r="F206" s="75">
        <v>8</v>
      </c>
      <c r="G206" s="73">
        <f t="shared" si="17"/>
        <v>0.125</v>
      </c>
      <c r="H206" s="42">
        <f t="shared" si="18"/>
        <v>3219.6550000000007</v>
      </c>
      <c r="I206" s="42">
        <f t="shared" si="19"/>
        <v>0</v>
      </c>
      <c r="J206" s="42">
        <f t="shared" si="20"/>
        <v>3219.6550000000007</v>
      </c>
      <c r="K206" s="25">
        <f>'[1]App.2-CL_MIFRS_DepExp_2013'!K230</f>
        <v>3219.6549999999997</v>
      </c>
      <c r="L206" s="42">
        <f t="shared" si="21"/>
        <v>9.0949470177292824E-13</v>
      </c>
      <c r="M206" s="42">
        <f t="shared" si="22"/>
        <v>0</v>
      </c>
      <c r="N206" s="25"/>
      <c r="O206" s="42">
        <f t="shared" si="23"/>
        <v>3219.6550000000007</v>
      </c>
    </row>
    <row r="207" spans="1:15" ht="15">
      <c r="A207" s="23">
        <v>1950</v>
      </c>
      <c r="B207" s="32" t="s">
        <v>47</v>
      </c>
      <c r="C207" s="25">
        <f>'[1]App.2-CL_MIFRS_DepExp_2013'!C231</f>
        <v>0</v>
      </c>
      <c r="D207" s="25">
        <f>'[1]App.2-CL_MIFRS_DepExp_2013'!D231</f>
        <v>0</v>
      </c>
      <c r="E207" s="75"/>
      <c r="F207" s="75"/>
      <c r="G207" s="73">
        <f t="shared" si="17"/>
        <v>0</v>
      </c>
      <c r="H207" s="42">
        <f t="shared" si="18"/>
        <v>0</v>
      </c>
      <c r="I207" s="42">
        <f t="shared" si="19"/>
        <v>0</v>
      </c>
      <c r="J207" s="42">
        <f t="shared" si="20"/>
        <v>0</v>
      </c>
      <c r="K207" s="25">
        <f>'[1]App.2-CL_MIFRS_DepExp_2013'!K231</f>
        <v>0</v>
      </c>
      <c r="L207" s="42">
        <f t="shared" si="21"/>
        <v>0</v>
      </c>
      <c r="M207" s="42">
        <f t="shared" si="22"/>
        <v>0</v>
      </c>
      <c r="N207" s="25"/>
      <c r="O207" s="42">
        <f t="shared" si="23"/>
        <v>0</v>
      </c>
    </row>
    <row r="208" spans="1:15" ht="15">
      <c r="A208" s="23">
        <v>1955</v>
      </c>
      <c r="B208" s="32" t="s">
        <v>48</v>
      </c>
      <c r="C208" s="25">
        <f>'[1]App.2-CL_MIFRS_DepExp_2013'!C232</f>
        <v>72.399999999994179</v>
      </c>
      <c r="D208" s="25">
        <f>'[1]App.2-CL_MIFRS_DepExp_2013'!D232</f>
        <v>0</v>
      </c>
      <c r="E208" s="75">
        <v>2</v>
      </c>
      <c r="F208" s="75">
        <v>10</v>
      </c>
      <c r="G208" s="73">
        <f t="shared" si="17"/>
        <v>0.1</v>
      </c>
      <c r="H208" s="42">
        <f t="shared" si="18"/>
        <v>36.19999999999709</v>
      </c>
      <c r="I208" s="42">
        <f t="shared" si="19"/>
        <v>0</v>
      </c>
      <c r="J208" s="42">
        <f t="shared" si="20"/>
        <v>36.19999999999709</v>
      </c>
      <c r="K208" s="25">
        <f>'[1]App.2-CL_MIFRS_DepExp_2013'!K232</f>
        <v>36.199999999999989</v>
      </c>
      <c r="L208" s="42">
        <f t="shared" si="21"/>
        <v>-2.8990143619012088E-12</v>
      </c>
      <c r="M208" s="42">
        <f t="shared" si="22"/>
        <v>0</v>
      </c>
      <c r="N208" s="25"/>
      <c r="O208" s="42">
        <f t="shared" si="23"/>
        <v>36.19999999999709</v>
      </c>
    </row>
    <row r="209" spans="1:16" ht="15">
      <c r="A209" s="35">
        <v>1955</v>
      </c>
      <c r="B209" s="36" t="s">
        <v>49</v>
      </c>
      <c r="C209" s="25">
        <f>'[1]App.2-CL_MIFRS_DepExp_2013'!C233</f>
        <v>0</v>
      </c>
      <c r="D209" s="25">
        <f>'[1]App.2-CL_MIFRS_DepExp_2013'!D233</f>
        <v>0</v>
      </c>
      <c r="E209" s="75"/>
      <c r="F209" s="75"/>
      <c r="G209" s="73">
        <f t="shared" si="17"/>
        <v>0</v>
      </c>
      <c r="H209" s="42">
        <f t="shared" si="18"/>
        <v>0</v>
      </c>
      <c r="I209" s="42">
        <f t="shared" si="19"/>
        <v>0</v>
      </c>
      <c r="J209" s="42">
        <f t="shared" si="20"/>
        <v>0</v>
      </c>
      <c r="K209" s="25">
        <f>'[1]App.2-CL_MIFRS_DepExp_2013'!K233</f>
        <v>0</v>
      </c>
      <c r="L209" s="42">
        <f t="shared" si="21"/>
        <v>0</v>
      </c>
      <c r="M209" s="42">
        <f t="shared" si="22"/>
        <v>0</v>
      </c>
      <c r="N209" s="25"/>
      <c r="O209" s="42">
        <f t="shared" si="23"/>
        <v>0</v>
      </c>
    </row>
    <row r="210" spans="1:16" ht="15">
      <c r="A210" s="33">
        <v>1960</v>
      </c>
      <c r="B210" s="24" t="s">
        <v>50</v>
      </c>
      <c r="C210" s="25">
        <f>'[1]App.2-CL_MIFRS_DepExp_2013'!C234</f>
        <v>2352.7200000000012</v>
      </c>
      <c r="D210" s="25">
        <f>'[1]App.2-CL_MIFRS_DepExp_2013'!D234</f>
        <v>0</v>
      </c>
      <c r="E210" s="75">
        <v>3</v>
      </c>
      <c r="F210" s="75">
        <v>10</v>
      </c>
      <c r="G210" s="73">
        <f t="shared" si="17"/>
        <v>0.1</v>
      </c>
      <c r="H210" s="42">
        <f t="shared" si="18"/>
        <v>784.24000000000035</v>
      </c>
      <c r="I210" s="42">
        <f t="shared" si="19"/>
        <v>0</v>
      </c>
      <c r="J210" s="42">
        <f t="shared" si="20"/>
        <v>784.24000000000035</v>
      </c>
      <c r="K210" s="25">
        <f>'[1]App.2-CL_MIFRS_DepExp_2013'!K234</f>
        <v>784.23999999999978</v>
      </c>
      <c r="L210" s="42">
        <f t="shared" si="21"/>
        <v>5.6843418860808015E-13</v>
      </c>
      <c r="M210" s="42">
        <f t="shared" si="22"/>
        <v>0</v>
      </c>
      <c r="N210" s="25"/>
      <c r="O210" s="42">
        <f t="shared" si="23"/>
        <v>784.24000000000035</v>
      </c>
    </row>
    <row r="211" spans="1:16" ht="25.5">
      <c r="A211" s="33">
        <v>1970</v>
      </c>
      <c r="B211" s="32" t="s">
        <v>51</v>
      </c>
      <c r="C211" s="25">
        <f>'[1]App.2-CL_MIFRS_DepExp_2013'!C235</f>
        <v>19051.554999999993</v>
      </c>
      <c r="D211" s="25">
        <f>'[1]App.2-CL_MIFRS_DepExp_2013'!D235</f>
        <v>0</v>
      </c>
      <c r="E211" s="75">
        <v>1.2865646176674126</v>
      </c>
      <c r="F211" s="75">
        <v>10</v>
      </c>
      <c r="G211" s="73">
        <f t="shared" si="17"/>
        <v>0.1</v>
      </c>
      <c r="H211" s="42">
        <f t="shared" si="18"/>
        <v>14808.082499999991</v>
      </c>
      <c r="I211" s="42">
        <f t="shared" si="19"/>
        <v>0</v>
      </c>
      <c r="J211" s="42">
        <f t="shared" si="20"/>
        <v>14808.082499999991</v>
      </c>
      <c r="K211" s="25">
        <f>'[1]App.2-CL_MIFRS_DepExp_2013'!K235</f>
        <v>14808.0825</v>
      </c>
      <c r="L211" s="42">
        <f t="shared" si="21"/>
        <v>-9.0949470177292824E-12</v>
      </c>
      <c r="M211" s="42">
        <f t="shared" si="22"/>
        <v>0</v>
      </c>
      <c r="N211" s="25">
        <v>10564.61</v>
      </c>
      <c r="O211" s="42">
        <f t="shared" si="23"/>
        <v>4243.4724999999908</v>
      </c>
    </row>
    <row r="212" spans="1:16" ht="15">
      <c r="A212" s="23">
        <v>1975</v>
      </c>
      <c r="B212" s="32" t="s">
        <v>52</v>
      </c>
      <c r="C212" s="25">
        <f>'[1]App.2-CL_MIFRS_DepExp_2013'!C236</f>
        <v>0</v>
      </c>
      <c r="D212" s="25">
        <f>'[1]App.2-CL_MIFRS_DepExp_2013'!D236</f>
        <v>0</v>
      </c>
      <c r="E212" s="75"/>
      <c r="F212" s="75"/>
      <c r="G212" s="73">
        <f t="shared" si="17"/>
        <v>0</v>
      </c>
      <c r="H212" s="42">
        <f t="shared" si="18"/>
        <v>0</v>
      </c>
      <c r="I212" s="42">
        <f t="shared" si="19"/>
        <v>0</v>
      </c>
      <c r="J212" s="42">
        <f t="shared" si="20"/>
        <v>0</v>
      </c>
      <c r="K212" s="25">
        <f>'[1]App.2-CL_MIFRS_DepExp_2013'!K236</f>
        <v>0</v>
      </c>
      <c r="L212" s="42">
        <f t="shared" si="21"/>
        <v>0</v>
      </c>
      <c r="M212" s="42">
        <f t="shared" si="22"/>
        <v>0</v>
      </c>
      <c r="N212" s="25"/>
      <c r="O212" s="42">
        <f t="shared" si="23"/>
        <v>0</v>
      </c>
    </row>
    <row r="213" spans="1:16" ht="15">
      <c r="A213" s="23">
        <v>1980</v>
      </c>
      <c r="B213" s="32" t="s">
        <v>53</v>
      </c>
      <c r="C213" s="25">
        <f>'[1]App.2-CL_MIFRS_DepExp_2013'!C237</f>
        <v>152949.89068116632</v>
      </c>
      <c r="D213" s="25">
        <f>'[1]App.2-CL_MIFRS_DepExp_2013'!D237</f>
        <v>50000</v>
      </c>
      <c r="E213" s="75">
        <v>11.342946536178609</v>
      </c>
      <c r="F213" s="75">
        <v>15</v>
      </c>
      <c r="G213" s="73">
        <f t="shared" si="17"/>
        <v>6.6666666666666666E-2</v>
      </c>
      <c r="H213" s="42">
        <f t="shared" si="18"/>
        <v>13484.141020441986</v>
      </c>
      <c r="I213" s="42">
        <f t="shared" si="19"/>
        <v>1666.6666666666667</v>
      </c>
      <c r="J213" s="42">
        <f t="shared" si="20"/>
        <v>15150.807687108652</v>
      </c>
      <c r="K213" s="25">
        <f>'[1]App.2-CL_MIFRS_DepExp_2013'!K237</f>
        <v>15150.805659416827</v>
      </c>
      <c r="L213" s="42">
        <f t="shared" si="21"/>
        <v>2.0276918257877696E-3</v>
      </c>
      <c r="M213" s="42">
        <f t="shared" si="22"/>
        <v>3333.3333333333335</v>
      </c>
      <c r="N213" s="25"/>
      <c r="O213" s="42">
        <f t="shared" si="23"/>
        <v>16817.47435377532</v>
      </c>
    </row>
    <row r="214" spans="1:16" ht="15">
      <c r="A214" s="23">
        <v>1985</v>
      </c>
      <c r="B214" s="32" t="s">
        <v>54</v>
      </c>
      <c r="C214" s="25">
        <f>'[1]App.2-CL_MIFRS_DepExp_2013'!C238</f>
        <v>0</v>
      </c>
      <c r="D214" s="25">
        <f>'[1]App.2-CL_MIFRS_DepExp_2013'!D238</f>
        <v>0</v>
      </c>
      <c r="E214" s="75"/>
      <c r="F214" s="75"/>
      <c r="G214" s="73">
        <f t="shared" si="17"/>
        <v>0</v>
      </c>
      <c r="H214" s="42">
        <f t="shared" si="18"/>
        <v>0</v>
      </c>
      <c r="I214" s="42">
        <f t="shared" si="19"/>
        <v>0</v>
      </c>
      <c r="J214" s="42">
        <f t="shared" si="20"/>
        <v>0</v>
      </c>
      <c r="K214" s="25">
        <f>'[1]App.2-CL_MIFRS_DepExp_2013'!K238</f>
        <v>0</v>
      </c>
      <c r="L214" s="42">
        <f t="shared" si="21"/>
        <v>0</v>
      </c>
      <c r="M214" s="42">
        <f t="shared" si="22"/>
        <v>0</v>
      </c>
      <c r="N214" s="25"/>
      <c r="O214" s="42">
        <f t="shared" si="23"/>
        <v>0</v>
      </c>
    </row>
    <row r="215" spans="1:16" ht="15">
      <c r="A215" s="23">
        <v>1990</v>
      </c>
      <c r="B215" s="37" t="s">
        <v>55</v>
      </c>
      <c r="C215" s="25">
        <f>'[1]App.2-CL_MIFRS_DepExp_2013'!C239</f>
        <v>0</v>
      </c>
      <c r="D215" s="25">
        <f>'[1]App.2-CL_MIFRS_DepExp_2013'!D239</f>
        <v>0</v>
      </c>
      <c r="E215" s="75"/>
      <c r="F215" s="75"/>
      <c r="G215" s="73">
        <f t="shared" si="17"/>
        <v>0</v>
      </c>
      <c r="H215" s="42">
        <f t="shared" si="18"/>
        <v>0</v>
      </c>
      <c r="I215" s="42">
        <f t="shared" si="19"/>
        <v>0</v>
      </c>
      <c r="J215" s="42">
        <f t="shared" si="20"/>
        <v>0</v>
      </c>
      <c r="K215" s="25">
        <f>'[1]App.2-CL_MIFRS_DepExp_2013'!K239</f>
        <v>0</v>
      </c>
      <c r="L215" s="42">
        <f t="shared" si="21"/>
        <v>0</v>
      </c>
      <c r="M215" s="42">
        <f t="shared" si="22"/>
        <v>0</v>
      </c>
      <c r="N215" s="25"/>
      <c r="O215" s="42">
        <f t="shared" si="23"/>
        <v>0</v>
      </c>
    </row>
    <row r="216" spans="1:16" ht="15">
      <c r="A216" s="23">
        <v>1995</v>
      </c>
      <c r="B216" s="32" t="s">
        <v>56</v>
      </c>
      <c r="C216" s="25">
        <f>'[1]App.2-CL_MIFRS_DepExp_2013'!C240</f>
        <v>-3548456.2218394084</v>
      </c>
      <c r="D216" s="25">
        <f>'[1]App.2-CL_MIFRS_DepExp_2013'!D240</f>
        <v>-150000</v>
      </c>
      <c r="E216" s="75">
        <v>34.492317895514688</v>
      </c>
      <c r="F216" s="75">
        <v>42.733966259517672</v>
      </c>
      <c r="G216" s="73">
        <f t="shared" si="17"/>
        <v>2.3400589449786464E-2</v>
      </c>
      <c r="H216" s="42">
        <f t="shared" si="18"/>
        <v>-102876.71105747412</v>
      </c>
      <c r="I216" s="42">
        <f t="shared" si="19"/>
        <v>-1755.044208733985</v>
      </c>
      <c r="J216" s="42">
        <f t="shared" si="20"/>
        <v>-104631.75526620811</v>
      </c>
      <c r="K216" s="25">
        <f>'[1]App.2-CL_MIFRS_DepExp_2013'!K240</f>
        <v>-104631.75444530572</v>
      </c>
      <c r="L216" s="42">
        <f t="shared" si="21"/>
        <v>-8.2090239448007196E-4</v>
      </c>
      <c r="M216" s="42">
        <f t="shared" si="22"/>
        <v>-3510.08841746797</v>
      </c>
      <c r="N216" s="25"/>
      <c r="O216" s="42">
        <f t="shared" si="23"/>
        <v>-106386.79947494209</v>
      </c>
    </row>
    <row r="217" spans="1:16" ht="15">
      <c r="A217" s="38">
        <v>2075</v>
      </c>
      <c r="B217" s="39" t="s">
        <v>175</v>
      </c>
      <c r="C217" s="25">
        <f>'[1]App.2-CL_MIFRS_DepExp_2013'!C241</f>
        <v>242861.14952895753</v>
      </c>
      <c r="D217" s="25">
        <f>'[1]App.2-CL_MIFRS_DepExp_2013'!D241</f>
        <v>0</v>
      </c>
      <c r="E217" s="75">
        <v>16.340140348574181</v>
      </c>
      <c r="F217" s="75">
        <v>20</v>
      </c>
      <c r="G217" s="73">
        <f t="shared" si="17"/>
        <v>0.05</v>
      </c>
      <c r="H217" s="42">
        <f t="shared" si="18"/>
        <v>14862.855786312097</v>
      </c>
      <c r="I217" s="42">
        <f t="shared" si="19"/>
        <v>0</v>
      </c>
      <c r="J217" s="42">
        <f t="shared" si="20"/>
        <v>14862.855786312097</v>
      </c>
      <c r="K217" s="25">
        <f>'[1]App.2-CL_MIFRS_DepExp_2013'!K241</f>
        <v>14862.85523552123</v>
      </c>
      <c r="L217" s="42">
        <f t="shared" si="21"/>
        <v>5.5079086632758845E-4</v>
      </c>
      <c r="M217" s="42">
        <f t="shared" si="22"/>
        <v>0</v>
      </c>
      <c r="N217" s="25"/>
      <c r="O217" s="42">
        <f t="shared" si="23"/>
        <v>14862.855786312097</v>
      </c>
    </row>
    <row r="218" spans="1:16" ht="15">
      <c r="A218" s="38">
        <v>2055</v>
      </c>
      <c r="B218" s="39" t="s">
        <v>176</v>
      </c>
      <c r="C218" s="25">
        <f>'[1]App.2-CL_MIFRS_DepExp_2013'!C242</f>
        <v>0</v>
      </c>
      <c r="D218" s="25">
        <f>'[1]App.2-CL_MIFRS_DepExp_2013'!D242</f>
        <v>0</v>
      </c>
      <c r="E218" s="85">
        <v>42.521764038255959</v>
      </c>
      <c r="F218" s="85">
        <v>43.605097091142348</v>
      </c>
      <c r="G218" s="73">
        <f t="shared" si="17"/>
        <v>2.2933098805165451E-2</v>
      </c>
      <c r="H218" s="42"/>
      <c r="I218" s="42"/>
      <c r="J218" s="42"/>
      <c r="K218" s="25">
        <f>'[1]App.2-CL_MIFRS_DepExp_2013'!K242</f>
        <v>0</v>
      </c>
      <c r="L218" s="42">
        <f t="shared" si="21"/>
        <v>0</v>
      </c>
      <c r="M218" s="42">
        <f t="shared" si="22"/>
        <v>0</v>
      </c>
      <c r="N218" s="25"/>
      <c r="O218" s="42"/>
    </row>
    <row r="219" spans="1:16" ht="15.75" thickBot="1">
      <c r="A219" s="38">
        <v>1609</v>
      </c>
      <c r="B219" s="39" t="s">
        <v>177</v>
      </c>
      <c r="C219" s="25">
        <f>'[1]App.2-CL_MIFRS_DepExp_2013'!C243</f>
        <v>1632414.262962963</v>
      </c>
      <c r="D219" s="25">
        <f>'[1]App.2-CL_MIFRS_DepExp_2013'!D243</f>
        <v>436468</v>
      </c>
      <c r="E219" s="85">
        <v>27.512332989229805</v>
      </c>
      <c r="F219" s="85">
        <v>25</v>
      </c>
      <c r="G219" s="73">
        <f t="shared" si="17"/>
        <v>0.04</v>
      </c>
      <c r="H219" s="42">
        <f t="shared" si="18"/>
        <v>59333.909036431069</v>
      </c>
      <c r="I219" s="42">
        <f t="shared" si="19"/>
        <v>8729.36</v>
      </c>
      <c r="J219" s="42">
        <f t="shared" si="20"/>
        <v>68063.269036431069</v>
      </c>
      <c r="K219" s="25">
        <f>'[1]App.2-CL_MIFRS_DepExp_2013'!K243</f>
        <v>95706.244444444455</v>
      </c>
      <c r="L219" s="42">
        <f t="shared" si="21"/>
        <v>-27642.975408013386</v>
      </c>
      <c r="M219" s="42">
        <f t="shared" si="22"/>
        <v>17458.72</v>
      </c>
      <c r="N219" s="25"/>
      <c r="O219" s="42">
        <f t="shared" si="23"/>
        <v>76792.62903643107</v>
      </c>
      <c r="P219" s="2" t="s">
        <v>184</v>
      </c>
    </row>
    <row r="220" spans="1:16" ht="14.25" thickTop="1" thickBot="1">
      <c r="A220" s="87"/>
      <c r="B220" s="88" t="s">
        <v>73</v>
      </c>
      <c r="C220" s="42">
        <f>SUM(C158:C219)</f>
        <v>39184374.939029217</v>
      </c>
      <c r="D220" s="42">
        <f>SUM(D158:D219)</f>
        <v>17783281.120000001</v>
      </c>
      <c r="E220" s="89"/>
      <c r="F220" s="90"/>
      <c r="G220" s="91"/>
      <c r="H220" s="42">
        <f t="shared" ref="H220:M220" si="24">SUM(H158:H219)</f>
        <v>1929486.6348152596</v>
      </c>
      <c r="I220" s="42">
        <f t="shared" si="24"/>
        <v>230055.72768728971</v>
      </c>
      <c r="J220" s="42">
        <f t="shared" si="24"/>
        <v>2159542.3625025502</v>
      </c>
      <c r="K220" s="42">
        <f t="shared" si="24"/>
        <v>2694150.2489848058</v>
      </c>
      <c r="L220" s="42">
        <f t="shared" si="24"/>
        <v>-534607.88648225646</v>
      </c>
      <c r="M220" s="42">
        <f t="shared" si="24"/>
        <v>460111.45537457941</v>
      </c>
      <c r="N220" s="42">
        <f>SUM(N158:N219)</f>
        <v>127939.54448797741</v>
      </c>
      <c r="O220" s="42">
        <f t="shared" ref="O220" si="25">SUM(O158:O219)</f>
        <v>2261658.5457018614</v>
      </c>
    </row>
    <row r="221" spans="1:16" ht="15">
      <c r="A221" s="92"/>
      <c r="B221" s="93" t="s">
        <v>108</v>
      </c>
      <c r="C221" s="94"/>
      <c r="D221" s="94"/>
      <c r="E221" s="94"/>
      <c r="G221" s="95"/>
      <c r="H221" s="94"/>
      <c r="I221" s="94"/>
      <c r="J221" s="25">
        <v>0</v>
      </c>
      <c r="K221" s="94"/>
      <c r="L221" s="94"/>
      <c r="M221" s="94"/>
      <c r="N221" s="94"/>
      <c r="O221" s="94"/>
    </row>
    <row r="222" spans="1:16">
      <c r="B222" s="93" t="s">
        <v>73</v>
      </c>
      <c r="C222" s="94"/>
      <c r="D222" s="94"/>
      <c r="E222" s="94"/>
      <c r="J222" s="42">
        <f>+J220+J221</f>
        <v>2159542.3625025502</v>
      </c>
      <c r="K222" s="96"/>
    </row>
    <row r="229" spans="1:5">
      <c r="A229" s="2" t="s">
        <v>149</v>
      </c>
      <c r="B229" s="2" t="s">
        <v>179</v>
      </c>
    </row>
    <row r="230" spans="1:5">
      <c r="B230" s="2" t="s">
        <v>180</v>
      </c>
    </row>
    <row r="231" spans="1:5">
      <c r="B231" s="2" t="s">
        <v>181</v>
      </c>
      <c r="C231" s="126">
        <v>-26682.357082116643</v>
      </c>
    </row>
    <row r="232" spans="1:5">
      <c r="B232" s="134" t="s">
        <v>182</v>
      </c>
      <c r="C232" s="143">
        <v>-320188.28498539969</v>
      </c>
    </row>
    <row r="233" spans="1:5">
      <c r="C233" s="126">
        <f>SUM(C231:C232)</f>
        <v>-346870.64206751634</v>
      </c>
    </row>
    <row r="234" spans="1:5">
      <c r="B234" s="134" t="s">
        <v>183</v>
      </c>
      <c r="C234" s="143">
        <v>-160094.14249269984</v>
      </c>
    </row>
    <row r="235" spans="1:5">
      <c r="C235" s="126">
        <f>SUM(C233:C234)</f>
        <v>-506964.78456021618</v>
      </c>
      <c r="D235" s="144">
        <f>L164</f>
        <v>-506964.79689916386</v>
      </c>
      <c r="E235" s="145">
        <f>C235-D235</f>
        <v>1.2338947679381818E-2</v>
      </c>
    </row>
    <row r="238" spans="1:5">
      <c r="A238" s="2" t="s">
        <v>184</v>
      </c>
      <c r="B238" s="2" t="s">
        <v>185</v>
      </c>
    </row>
    <row r="239" spans="1:5">
      <c r="B239" s="2" t="s">
        <v>186</v>
      </c>
    </row>
    <row r="240" spans="1:5">
      <c r="B240" s="2" t="s">
        <v>181</v>
      </c>
      <c r="C240" s="126">
        <v>-1454.8933333333334</v>
      </c>
    </row>
    <row r="241" spans="2:5">
      <c r="B241" s="134" t="s">
        <v>182</v>
      </c>
      <c r="C241" s="143">
        <v>-17458.72</v>
      </c>
    </row>
    <row r="242" spans="2:5">
      <c r="C242" s="126">
        <f>SUM(C240:C241)</f>
        <v>-18913.613333333335</v>
      </c>
    </row>
    <row r="243" spans="2:5">
      <c r="B243" s="134" t="s">
        <v>183</v>
      </c>
      <c r="C243" s="143">
        <v>-8729.36</v>
      </c>
    </row>
    <row r="244" spans="2:5">
      <c r="C244" s="126">
        <f>SUM(C242:C243)</f>
        <v>-27642.973333333335</v>
      </c>
      <c r="D244" s="144">
        <f>L219</f>
        <v>-27642.975408013386</v>
      </c>
      <c r="E244" s="145">
        <f>C244-D244</f>
        <v>2.0746800510096364E-3</v>
      </c>
    </row>
    <row r="246" spans="2:5">
      <c r="D246" s="144">
        <f>SUM(D235:D245)</f>
        <v>-534607.77230717731</v>
      </c>
    </row>
  </sheetData>
  <mergeCells count="27">
    <mergeCell ref="A152:O152"/>
    <mergeCell ref="A153:O153"/>
    <mergeCell ref="A156:A157"/>
    <mergeCell ref="B156:B157"/>
    <mergeCell ref="K156:K157"/>
    <mergeCell ref="N156:N157"/>
    <mergeCell ref="B68:L70"/>
    <mergeCell ref="A72:O72"/>
    <mergeCell ref="A73:O73"/>
    <mergeCell ref="A74:O74"/>
    <mergeCell ref="A77:A78"/>
    <mergeCell ref="B77:B78"/>
    <mergeCell ref="K77:K78"/>
    <mergeCell ref="N77:N78"/>
    <mergeCell ref="B66:O66"/>
    <mergeCell ref="A9:O9"/>
    <mergeCell ref="A10:O10"/>
    <mergeCell ref="A11:O11"/>
    <mergeCell ref="A14:A15"/>
    <mergeCell ref="B14:B15"/>
    <mergeCell ref="K14:K15"/>
    <mergeCell ref="N14:N15"/>
    <mergeCell ref="B61:O61"/>
    <mergeCell ref="B62:O62"/>
    <mergeCell ref="B63:O63"/>
    <mergeCell ref="B64:O64"/>
    <mergeCell ref="B65:O65"/>
  </mergeCells>
  <dataValidations count="1">
    <dataValidation allowBlank="1" showInputMessage="1" showErrorMessage="1" promptTitle="Date Format" prompt="E.g:  &quot;August 1, 2011&quot;" sqref="L65566 L131102 L196638 L262174 L327710 L393246 L458782 L524318 L589854 L655390 L720926 L786462 L851998 L917534 L983070"/>
  </dataValidations>
  <pageMargins left="0.70866141732283472" right="0.70866141732283472" top="0.23622047244094491" bottom="0.15748031496062992" header="0.23622047244094491" footer="0.11811023622047245"/>
  <pageSetup scale="41" orientation="landscape" r:id="rId1"/>
  <rowBreaks count="1" manualBreakCount="1">
    <brk id="71"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L146"/>
  <sheetViews>
    <sheetView topLeftCell="A123" workbookViewId="0">
      <selection activeCell="A162" sqref="A162"/>
    </sheetView>
  </sheetViews>
  <sheetFormatPr defaultRowHeight="12.75"/>
  <cols>
    <col min="1" max="1" width="9.140625" style="2"/>
    <col min="2" max="2" width="40.28515625" style="2" bestFit="1" customWidth="1"/>
    <col min="3" max="3" width="12.7109375" style="2" customWidth="1"/>
    <col min="4" max="4" width="10.140625" style="2" customWidth="1"/>
    <col min="5" max="5" width="12.28515625" style="2" customWidth="1"/>
    <col min="6" max="7" width="15.7109375" style="2" customWidth="1"/>
    <col min="8" max="8" width="12.7109375" style="2" customWidth="1"/>
    <col min="9" max="9" width="12.85546875" style="2" customWidth="1"/>
    <col min="10" max="10" width="15" style="2" customWidth="1"/>
    <col min="11" max="255" width="9.140625" style="2"/>
    <col min="256" max="256" width="2.7109375" style="2" customWidth="1"/>
    <col min="257" max="257" width="9.140625" style="2"/>
    <col min="258" max="258" width="40.28515625" style="2" bestFit="1" customWidth="1"/>
    <col min="259" max="259" width="10" style="2" customWidth="1"/>
    <col min="260" max="260" width="10.140625" style="2" customWidth="1"/>
    <col min="261" max="261" width="12.28515625" style="2" customWidth="1"/>
    <col min="262" max="262" width="15.7109375" style="2" customWidth="1"/>
    <col min="263" max="263" width="12.85546875" style="2" customWidth="1"/>
    <col min="264" max="264" width="12.7109375" style="2" customWidth="1"/>
    <col min="265" max="265" width="12.85546875" style="2" customWidth="1"/>
    <col min="266" max="266" width="14.42578125" style="2" customWidth="1"/>
    <col min="267" max="511" width="9.140625" style="2"/>
    <col min="512" max="512" width="2.7109375" style="2" customWidth="1"/>
    <col min="513" max="513" width="9.140625" style="2"/>
    <col min="514" max="514" width="40.28515625" style="2" bestFit="1" customWidth="1"/>
    <col min="515" max="515" width="10" style="2" customWidth="1"/>
    <col min="516" max="516" width="10.140625" style="2" customWidth="1"/>
    <col min="517" max="517" width="12.28515625" style="2" customWidth="1"/>
    <col min="518" max="518" width="15.7109375" style="2" customWidth="1"/>
    <col min="519" max="519" width="12.85546875" style="2" customWidth="1"/>
    <col min="520" max="520" width="12.7109375" style="2" customWidth="1"/>
    <col min="521" max="521" width="12.85546875" style="2" customWidth="1"/>
    <col min="522" max="522" width="14.42578125" style="2" customWidth="1"/>
    <col min="523" max="767" width="9.140625" style="2"/>
    <col min="768" max="768" width="2.7109375" style="2" customWidth="1"/>
    <col min="769" max="769" width="9.140625" style="2"/>
    <col min="770" max="770" width="40.28515625" style="2" bestFit="1" customWidth="1"/>
    <col min="771" max="771" width="10" style="2" customWidth="1"/>
    <col min="772" max="772" width="10.140625" style="2" customWidth="1"/>
    <col min="773" max="773" width="12.28515625" style="2" customWidth="1"/>
    <col min="774" max="774" width="15.7109375" style="2" customWidth="1"/>
    <col min="775" max="775" width="12.85546875" style="2" customWidth="1"/>
    <col min="776" max="776" width="12.7109375" style="2" customWidth="1"/>
    <col min="777" max="777" width="12.85546875" style="2" customWidth="1"/>
    <col min="778" max="778" width="14.42578125" style="2" customWidth="1"/>
    <col min="779" max="1023" width="9.140625" style="2"/>
    <col min="1024" max="1024" width="2.7109375" style="2" customWidth="1"/>
    <col min="1025" max="1025" width="9.140625" style="2"/>
    <col min="1026" max="1026" width="40.28515625" style="2" bestFit="1" customWidth="1"/>
    <col min="1027" max="1027" width="10" style="2" customWidth="1"/>
    <col min="1028" max="1028" width="10.140625" style="2" customWidth="1"/>
    <col min="1029" max="1029" width="12.28515625" style="2" customWidth="1"/>
    <col min="1030" max="1030" width="15.7109375" style="2" customWidth="1"/>
    <col min="1031" max="1031" width="12.85546875" style="2" customWidth="1"/>
    <col min="1032" max="1032" width="12.7109375" style="2" customWidth="1"/>
    <col min="1033" max="1033" width="12.85546875" style="2" customWidth="1"/>
    <col min="1034" max="1034" width="14.42578125" style="2" customWidth="1"/>
    <col min="1035" max="1279" width="9.140625" style="2"/>
    <col min="1280" max="1280" width="2.7109375" style="2" customWidth="1"/>
    <col min="1281" max="1281" width="9.140625" style="2"/>
    <col min="1282" max="1282" width="40.28515625" style="2" bestFit="1" customWidth="1"/>
    <col min="1283" max="1283" width="10" style="2" customWidth="1"/>
    <col min="1284" max="1284" width="10.140625" style="2" customWidth="1"/>
    <col min="1285" max="1285" width="12.28515625" style="2" customWidth="1"/>
    <col min="1286" max="1286" width="15.7109375" style="2" customWidth="1"/>
    <col min="1287" max="1287" width="12.85546875" style="2" customWidth="1"/>
    <col min="1288" max="1288" width="12.7109375" style="2" customWidth="1"/>
    <col min="1289" max="1289" width="12.85546875" style="2" customWidth="1"/>
    <col min="1290" max="1290" width="14.42578125" style="2" customWidth="1"/>
    <col min="1291" max="1535" width="9.140625" style="2"/>
    <col min="1536" max="1536" width="2.7109375" style="2" customWidth="1"/>
    <col min="1537" max="1537" width="9.140625" style="2"/>
    <col min="1538" max="1538" width="40.28515625" style="2" bestFit="1" customWidth="1"/>
    <col min="1539" max="1539" width="10" style="2" customWidth="1"/>
    <col min="1540" max="1540" width="10.140625" style="2" customWidth="1"/>
    <col min="1541" max="1541" width="12.28515625" style="2" customWidth="1"/>
    <col min="1542" max="1542" width="15.7109375" style="2" customWidth="1"/>
    <col min="1543" max="1543" width="12.85546875" style="2" customWidth="1"/>
    <col min="1544" max="1544" width="12.7109375" style="2" customWidth="1"/>
    <col min="1545" max="1545" width="12.85546875" style="2" customWidth="1"/>
    <col min="1546" max="1546" width="14.42578125" style="2" customWidth="1"/>
    <col min="1547" max="1791" width="9.140625" style="2"/>
    <col min="1792" max="1792" width="2.7109375" style="2" customWidth="1"/>
    <col min="1793" max="1793" width="9.140625" style="2"/>
    <col min="1794" max="1794" width="40.28515625" style="2" bestFit="1" customWidth="1"/>
    <col min="1795" max="1795" width="10" style="2" customWidth="1"/>
    <col min="1796" max="1796" width="10.140625" style="2" customWidth="1"/>
    <col min="1797" max="1797" width="12.28515625" style="2" customWidth="1"/>
    <col min="1798" max="1798" width="15.7109375" style="2" customWidth="1"/>
    <col min="1799" max="1799" width="12.85546875" style="2" customWidth="1"/>
    <col min="1800" max="1800" width="12.7109375" style="2" customWidth="1"/>
    <col min="1801" max="1801" width="12.85546875" style="2" customWidth="1"/>
    <col min="1802" max="1802" width="14.42578125" style="2" customWidth="1"/>
    <col min="1803" max="2047" width="9.140625" style="2"/>
    <col min="2048" max="2048" width="2.7109375" style="2" customWidth="1"/>
    <col min="2049" max="2049" width="9.140625" style="2"/>
    <col min="2050" max="2050" width="40.28515625" style="2" bestFit="1" customWidth="1"/>
    <col min="2051" max="2051" width="10" style="2" customWidth="1"/>
    <col min="2052" max="2052" width="10.140625" style="2" customWidth="1"/>
    <col min="2053" max="2053" width="12.28515625" style="2" customWidth="1"/>
    <col min="2054" max="2054" width="15.7109375" style="2" customWidth="1"/>
    <col min="2055" max="2055" width="12.85546875" style="2" customWidth="1"/>
    <col min="2056" max="2056" width="12.7109375" style="2" customWidth="1"/>
    <col min="2057" max="2057" width="12.85546875" style="2" customWidth="1"/>
    <col min="2058" max="2058" width="14.42578125" style="2" customWidth="1"/>
    <col min="2059" max="2303" width="9.140625" style="2"/>
    <col min="2304" max="2304" width="2.7109375" style="2" customWidth="1"/>
    <col min="2305" max="2305" width="9.140625" style="2"/>
    <col min="2306" max="2306" width="40.28515625" style="2" bestFit="1" customWidth="1"/>
    <col min="2307" max="2307" width="10" style="2" customWidth="1"/>
    <col min="2308" max="2308" width="10.140625" style="2" customWidth="1"/>
    <col min="2309" max="2309" width="12.28515625" style="2" customWidth="1"/>
    <col min="2310" max="2310" width="15.7109375" style="2" customWidth="1"/>
    <col min="2311" max="2311" width="12.85546875" style="2" customWidth="1"/>
    <col min="2312" max="2312" width="12.7109375" style="2" customWidth="1"/>
    <col min="2313" max="2313" width="12.85546875" style="2" customWidth="1"/>
    <col min="2314" max="2314" width="14.42578125" style="2" customWidth="1"/>
    <col min="2315" max="2559" width="9.140625" style="2"/>
    <col min="2560" max="2560" width="2.7109375" style="2" customWidth="1"/>
    <col min="2561" max="2561" width="9.140625" style="2"/>
    <col min="2562" max="2562" width="40.28515625" style="2" bestFit="1" customWidth="1"/>
    <col min="2563" max="2563" width="10" style="2" customWidth="1"/>
    <col min="2564" max="2564" width="10.140625" style="2" customWidth="1"/>
    <col min="2565" max="2565" width="12.28515625" style="2" customWidth="1"/>
    <col min="2566" max="2566" width="15.7109375" style="2" customWidth="1"/>
    <col min="2567" max="2567" width="12.85546875" style="2" customWidth="1"/>
    <col min="2568" max="2568" width="12.7109375" style="2" customWidth="1"/>
    <col min="2569" max="2569" width="12.85546875" style="2" customWidth="1"/>
    <col min="2570" max="2570" width="14.42578125" style="2" customWidth="1"/>
    <col min="2571" max="2815" width="9.140625" style="2"/>
    <col min="2816" max="2816" width="2.7109375" style="2" customWidth="1"/>
    <col min="2817" max="2817" width="9.140625" style="2"/>
    <col min="2818" max="2818" width="40.28515625" style="2" bestFit="1" customWidth="1"/>
    <col min="2819" max="2819" width="10" style="2" customWidth="1"/>
    <col min="2820" max="2820" width="10.140625" style="2" customWidth="1"/>
    <col min="2821" max="2821" width="12.28515625" style="2" customWidth="1"/>
    <col min="2822" max="2822" width="15.7109375" style="2" customWidth="1"/>
    <col min="2823" max="2823" width="12.85546875" style="2" customWidth="1"/>
    <col min="2824" max="2824" width="12.7109375" style="2" customWidth="1"/>
    <col min="2825" max="2825" width="12.85546875" style="2" customWidth="1"/>
    <col min="2826" max="2826" width="14.42578125" style="2" customWidth="1"/>
    <col min="2827" max="3071" width="9.140625" style="2"/>
    <col min="3072" max="3072" width="2.7109375" style="2" customWidth="1"/>
    <col min="3073" max="3073" width="9.140625" style="2"/>
    <col min="3074" max="3074" width="40.28515625" style="2" bestFit="1" customWidth="1"/>
    <col min="3075" max="3075" width="10" style="2" customWidth="1"/>
    <col min="3076" max="3076" width="10.140625" style="2" customWidth="1"/>
    <col min="3077" max="3077" width="12.28515625" style="2" customWidth="1"/>
    <col min="3078" max="3078" width="15.7109375" style="2" customWidth="1"/>
    <col min="3079" max="3079" width="12.85546875" style="2" customWidth="1"/>
    <col min="3080" max="3080" width="12.7109375" style="2" customWidth="1"/>
    <col min="3081" max="3081" width="12.85546875" style="2" customWidth="1"/>
    <col min="3082" max="3082" width="14.42578125" style="2" customWidth="1"/>
    <col min="3083" max="3327" width="9.140625" style="2"/>
    <col min="3328" max="3328" width="2.7109375" style="2" customWidth="1"/>
    <col min="3329" max="3329" width="9.140625" style="2"/>
    <col min="3330" max="3330" width="40.28515625" style="2" bestFit="1" customWidth="1"/>
    <col min="3331" max="3331" width="10" style="2" customWidth="1"/>
    <col min="3332" max="3332" width="10.140625" style="2" customWidth="1"/>
    <col min="3333" max="3333" width="12.28515625" style="2" customWidth="1"/>
    <col min="3334" max="3334" width="15.7109375" style="2" customWidth="1"/>
    <col min="3335" max="3335" width="12.85546875" style="2" customWidth="1"/>
    <col min="3336" max="3336" width="12.7109375" style="2" customWidth="1"/>
    <col min="3337" max="3337" width="12.85546875" style="2" customWidth="1"/>
    <col min="3338" max="3338" width="14.42578125" style="2" customWidth="1"/>
    <col min="3339" max="3583" width="9.140625" style="2"/>
    <col min="3584" max="3584" width="2.7109375" style="2" customWidth="1"/>
    <col min="3585" max="3585" width="9.140625" style="2"/>
    <col min="3586" max="3586" width="40.28515625" style="2" bestFit="1" customWidth="1"/>
    <col min="3587" max="3587" width="10" style="2" customWidth="1"/>
    <col min="3588" max="3588" width="10.140625" style="2" customWidth="1"/>
    <col min="3589" max="3589" width="12.28515625" style="2" customWidth="1"/>
    <col min="3590" max="3590" width="15.7109375" style="2" customWidth="1"/>
    <col min="3591" max="3591" width="12.85546875" style="2" customWidth="1"/>
    <col min="3592" max="3592" width="12.7109375" style="2" customWidth="1"/>
    <col min="3593" max="3593" width="12.85546875" style="2" customWidth="1"/>
    <col min="3594" max="3594" width="14.42578125" style="2" customWidth="1"/>
    <col min="3595" max="3839" width="9.140625" style="2"/>
    <col min="3840" max="3840" width="2.7109375" style="2" customWidth="1"/>
    <col min="3841" max="3841" width="9.140625" style="2"/>
    <col min="3842" max="3842" width="40.28515625" style="2" bestFit="1" customWidth="1"/>
    <col min="3843" max="3843" width="10" style="2" customWidth="1"/>
    <col min="3844" max="3844" width="10.140625" style="2" customWidth="1"/>
    <col min="3845" max="3845" width="12.28515625" style="2" customWidth="1"/>
    <col min="3846" max="3846" width="15.7109375" style="2" customWidth="1"/>
    <col min="3847" max="3847" width="12.85546875" style="2" customWidth="1"/>
    <col min="3848" max="3848" width="12.7109375" style="2" customWidth="1"/>
    <col min="3849" max="3849" width="12.85546875" style="2" customWidth="1"/>
    <col min="3850" max="3850" width="14.42578125" style="2" customWidth="1"/>
    <col min="3851" max="4095" width="9.140625" style="2"/>
    <col min="4096" max="4096" width="2.7109375" style="2" customWidth="1"/>
    <col min="4097" max="4097" width="9.140625" style="2"/>
    <col min="4098" max="4098" width="40.28515625" style="2" bestFit="1" customWidth="1"/>
    <col min="4099" max="4099" width="10" style="2" customWidth="1"/>
    <col min="4100" max="4100" width="10.140625" style="2" customWidth="1"/>
    <col min="4101" max="4101" width="12.28515625" style="2" customWidth="1"/>
    <col min="4102" max="4102" width="15.7109375" style="2" customWidth="1"/>
    <col min="4103" max="4103" width="12.85546875" style="2" customWidth="1"/>
    <col min="4104" max="4104" width="12.7109375" style="2" customWidth="1"/>
    <col min="4105" max="4105" width="12.85546875" style="2" customWidth="1"/>
    <col min="4106" max="4106" width="14.42578125" style="2" customWidth="1"/>
    <col min="4107" max="4351" width="9.140625" style="2"/>
    <col min="4352" max="4352" width="2.7109375" style="2" customWidth="1"/>
    <col min="4353" max="4353" width="9.140625" style="2"/>
    <col min="4354" max="4354" width="40.28515625" style="2" bestFit="1" customWidth="1"/>
    <col min="4355" max="4355" width="10" style="2" customWidth="1"/>
    <col min="4356" max="4356" width="10.140625" style="2" customWidth="1"/>
    <col min="4357" max="4357" width="12.28515625" style="2" customWidth="1"/>
    <col min="4358" max="4358" width="15.7109375" style="2" customWidth="1"/>
    <col min="4359" max="4359" width="12.85546875" style="2" customWidth="1"/>
    <col min="4360" max="4360" width="12.7109375" style="2" customWidth="1"/>
    <col min="4361" max="4361" width="12.85546875" style="2" customWidth="1"/>
    <col min="4362" max="4362" width="14.42578125" style="2" customWidth="1"/>
    <col min="4363" max="4607" width="9.140625" style="2"/>
    <col min="4608" max="4608" width="2.7109375" style="2" customWidth="1"/>
    <col min="4609" max="4609" width="9.140625" style="2"/>
    <col min="4610" max="4610" width="40.28515625" style="2" bestFit="1" customWidth="1"/>
    <col min="4611" max="4611" width="10" style="2" customWidth="1"/>
    <col min="4612" max="4612" width="10.140625" style="2" customWidth="1"/>
    <col min="4613" max="4613" width="12.28515625" style="2" customWidth="1"/>
    <col min="4614" max="4614" width="15.7109375" style="2" customWidth="1"/>
    <col min="4615" max="4615" width="12.85546875" style="2" customWidth="1"/>
    <col min="4616" max="4616" width="12.7109375" style="2" customWidth="1"/>
    <col min="4617" max="4617" width="12.85546875" style="2" customWidth="1"/>
    <col min="4618" max="4618" width="14.42578125" style="2" customWidth="1"/>
    <col min="4619" max="4863" width="9.140625" style="2"/>
    <col min="4864" max="4864" width="2.7109375" style="2" customWidth="1"/>
    <col min="4865" max="4865" width="9.140625" style="2"/>
    <col min="4866" max="4866" width="40.28515625" style="2" bestFit="1" customWidth="1"/>
    <col min="4867" max="4867" width="10" style="2" customWidth="1"/>
    <col min="4868" max="4868" width="10.140625" style="2" customWidth="1"/>
    <col min="4869" max="4869" width="12.28515625" style="2" customWidth="1"/>
    <col min="4870" max="4870" width="15.7109375" style="2" customWidth="1"/>
    <col min="4871" max="4871" width="12.85546875" style="2" customWidth="1"/>
    <col min="4872" max="4872" width="12.7109375" style="2" customWidth="1"/>
    <col min="4873" max="4873" width="12.85546875" style="2" customWidth="1"/>
    <col min="4874" max="4874" width="14.42578125" style="2" customWidth="1"/>
    <col min="4875" max="5119" width="9.140625" style="2"/>
    <col min="5120" max="5120" width="2.7109375" style="2" customWidth="1"/>
    <col min="5121" max="5121" width="9.140625" style="2"/>
    <col min="5122" max="5122" width="40.28515625" style="2" bestFit="1" customWidth="1"/>
    <col min="5123" max="5123" width="10" style="2" customWidth="1"/>
    <col min="5124" max="5124" width="10.140625" style="2" customWidth="1"/>
    <col min="5125" max="5125" width="12.28515625" style="2" customWidth="1"/>
    <col min="5126" max="5126" width="15.7109375" style="2" customWidth="1"/>
    <col min="5127" max="5127" width="12.85546875" style="2" customWidth="1"/>
    <col min="5128" max="5128" width="12.7109375" style="2" customWidth="1"/>
    <col min="5129" max="5129" width="12.85546875" style="2" customWidth="1"/>
    <col min="5130" max="5130" width="14.42578125" style="2" customWidth="1"/>
    <col min="5131" max="5375" width="9.140625" style="2"/>
    <col min="5376" max="5376" width="2.7109375" style="2" customWidth="1"/>
    <col min="5377" max="5377" width="9.140625" style="2"/>
    <col min="5378" max="5378" width="40.28515625" style="2" bestFit="1" customWidth="1"/>
    <col min="5379" max="5379" width="10" style="2" customWidth="1"/>
    <col min="5380" max="5380" width="10.140625" style="2" customWidth="1"/>
    <col min="5381" max="5381" width="12.28515625" style="2" customWidth="1"/>
    <col min="5382" max="5382" width="15.7109375" style="2" customWidth="1"/>
    <col min="5383" max="5383" width="12.85546875" style="2" customWidth="1"/>
    <col min="5384" max="5384" width="12.7109375" style="2" customWidth="1"/>
    <col min="5385" max="5385" width="12.85546875" style="2" customWidth="1"/>
    <col min="5386" max="5386" width="14.42578125" style="2" customWidth="1"/>
    <col min="5387" max="5631" width="9.140625" style="2"/>
    <col min="5632" max="5632" width="2.7109375" style="2" customWidth="1"/>
    <col min="5633" max="5633" width="9.140625" style="2"/>
    <col min="5634" max="5634" width="40.28515625" style="2" bestFit="1" customWidth="1"/>
    <col min="5635" max="5635" width="10" style="2" customWidth="1"/>
    <col min="5636" max="5636" width="10.140625" style="2" customWidth="1"/>
    <col min="5637" max="5637" width="12.28515625" style="2" customWidth="1"/>
    <col min="5638" max="5638" width="15.7109375" style="2" customWidth="1"/>
    <col min="5639" max="5639" width="12.85546875" style="2" customWidth="1"/>
    <col min="5640" max="5640" width="12.7109375" style="2" customWidth="1"/>
    <col min="5641" max="5641" width="12.85546875" style="2" customWidth="1"/>
    <col min="5642" max="5642" width="14.42578125" style="2" customWidth="1"/>
    <col min="5643" max="5887" width="9.140625" style="2"/>
    <col min="5888" max="5888" width="2.7109375" style="2" customWidth="1"/>
    <col min="5889" max="5889" width="9.140625" style="2"/>
    <col min="5890" max="5890" width="40.28515625" style="2" bestFit="1" customWidth="1"/>
    <col min="5891" max="5891" width="10" style="2" customWidth="1"/>
    <col min="5892" max="5892" width="10.140625" style="2" customWidth="1"/>
    <col min="5893" max="5893" width="12.28515625" style="2" customWidth="1"/>
    <col min="5894" max="5894" width="15.7109375" style="2" customWidth="1"/>
    <col min="5895" max="5895" width="12.85546875" style="2" customWidth="1"/>
    <col min="5896" max="5896" width="12.7109375" style="2" customWidth="1"/>
    <col min="5897" max="5897" width="12.85546875" style="2" customWidth="1"/>
    <col min="5898" max="5898" width="14.42578125" style="2" customWidth="1"/>
    <col min="5899" max="6143" width="9.140625" style="2"/>
    <col min="6144" max="6144" width="2.7109375" style="2" customWidth="1"/>
    <col min="6145" max="6145" width="9.140625" style="2"/>
    <col min="6146" max="6146" width="40.28515625" style="2" bestFit="1" customWidth="1"/>
    <col min="6147" max="6147" width="10" style="2" customWidth="1"/>
    <col min="6148" max="6148" width="10.140625" style="2" customWidth="1"/>
    <col min="6149" max="6149" width="12.28515625" style="2" customWidth="1"/>
    <col min="6150" max="6150" width="15.7109375" style="2" customWidth="1"/>
    <col min="6151" max="6151" width="12.85546875" style="2" customWidth="1"/>
    <col min="6152" max="6152" width="12.7109375" style="2" customWidth="1"/>
    <col min="6153" max="6153" width="12.85546875" style="2" customWidth="1"/>
    <col min="6154" max="6154" width="14.42578125" style="2" customWidth="1"/>
    <col min="6155" max="6399" width="9.140625" style="2"/>
    <col min="6400" max="6400" width="2.7109375" style="2" customWidth="1"/>
    <col min="6401" max="6401" width="9.140625" style="2"/>
    <col min="6402" max="6402" width="40.28515625" style="2" bestFit="1" customWidth="1"/>
    <col min="6403" max="6403" width="10" style="2" customWidth="1"/>
    <col min="6404" max="6404" width="10.140625" style="2" customWidth="1"/>
    <col min="6405" max="6405" width="12.28515625" style="2" customWidth="1"/>
    <col min="6406" max="6406" width="15.7109375" style="2" customWidth="1"/>
    <col min="6407" max="6407" width="12.85546875" style="2" customWidth="1"/>
    <col min="6408" max="6408" width="12.7109375" style="2" customWidth="1"/>
    <col min="6409" max="6409" width="12.85546875" style="2" customWidth="1"/>
    <col min="6410" max="6410" width="14.42578125" style="2" customWidth="1"/>
    <col min="6411" max="6655" width="9.140625" style="2"/>
    <col min="6656" max="6656" width="2.7109375" style="2" customWidth="1"/>
    <col min="6657" max="6657" width="9.140625" style="2"/>
    <col min="6658" max="6658" width="40.28515625" style="2" bestFit="1" customWidth="1"/>
    <col min="6659" max="6659" width="10" style="2" customWidth="1"/>
    <col min="6660" max="6660" width="10.140625" style="2" customWidth="1"/>
    <col min="6661" max="6661" width="12.28515625" style="2" customWidth="1"/>
    <col min="6662" max="6662" width="15.7109375" style="2" customWidth="1"/>
    <col min="6663" max="6663" width="12.85546875" style="2" customWidth="1"/>
    <col min="6664" max="6664" width="12.7109375" style="2" customWidth="1"/>
    <col min="6665" max="6665" width="12.85546875" style="2" customWidth="1"/>
    <col min="6666" max="6666" width="14.42578125" style="2" customWidth="1"/>
    <col min="6667" max="6911" width="9.140625" style="2"/>
    <col min="6912" max="6912" width="2.7109375" style="2" customWidth="1"/>
    <col min="6913" max="6913" width="9.140625" style="2"/>
    <col min="6914" max="6914" width="40.28515625" style="2" bestFit="1" customWidth="1"/>
    <col min="6915" max="6915" width="10" style="2" customWidth="1"/>
    <col min="6916" max="6916" width="10.140625" style="2" customWidth="1"/>
    <col min="6917" max="6917" width="12.28515625" style="2" customWidth="1"/>
    <col min="6918" max="6918" width="15.7109375" style="2" customWidth="1"/>
    <col min="6919" max="6919" width="12.85546875" style="2" customWidth="1"/>
    <col min="6920" max="6920" width="12.7109375" style="2" customWidth="1"/>
    <col min="6921" max="6921" width="12.85546875" style="2" customWidth="1"/>
    <col min="6922" max="6922" width="14.42578125" style="2" customWidth="1"/>
    <col min="6923" max="7167" width="9.140625" style="2"/>
    <col min="7168" max="7168" width="2.7109375" style="2" customWidth="1"/>
    <col min="7169" max="7169" width="9.140625" style="2"/>
    <col min="7170" max="7170" width="40.28515625" style="2" bestFit="1" customWidth="1"/>
    <col min="7171" max="7171" width="10" style="2" customWidth="1"/>
    <col min="7172" max="7172" width="10.140625" style="2" customWidth="1"/>
    <col min="7173" max="7173" width="12.28515625" style="2" customWidth="1"/>
    <col min="7174" max="7174" width="15.7109375" style="2" customWidth="1"/>
    <col min="7175" max="7175" width="12.85546875" style="2" customWidth="1"/>
    <col min="7176" max="7176" width="12.7109375" style="2" customWidth="1"/>
    <col min="7177" max="7177" width="12.85546875" style="2" customWidth="1"/>
    <col min="7178" max="7178" width="14.42578125" style="2" customWidth="1"/>
    <col min="7179" max="7423" width="9.140625" style="2"/>
    <col min="7424" max="7424" width="2.7109375" style="2" customWidth="1"/>
    <col min="7425" max="7425" width="9.140625" style="2"/>
    <col min="7426" max="7426" width="40.28515625" style="2" bestFit="1" customWidth="1"/>
    <col min="7427" max="7427" width="10" style="2" customWidth="1"/>
    <col min="7428" max="7428" width="10.140625" style="2" customWidth="1"/>
    <col min="7429" max="7429" width="12.28515625" style="2" customWidth="1"/>
    <col min="7430" max="7430" width="15.7109375" style="2" customWidth="1"/>
    <col min="7431" max="7431" width="12.85546875" style="2" customWidth="1"/>
    <col min="7432" max="7432" width="12.7109375" style="2" customWidth="1"/>
    <col min="7433" max="7433" width="12.85546875" style="2" customWidth="1"/>
    <col min="7434" max="7434" width="14.42578125" style="2" customWidth="1"/>
    <col min="7435" max="7679" width="9.140625" style="2"/>
    <col min="7680" max="7680" width="2.7109375" style="2" customWidth="1"/>
    <col min="7681" max="7681" width="9.140625" style="2"/>
    <col min="7682" max="7682" width="40.28515625" style="2" bestFit="1" customWidth="1"/>
    <col min="7683" max="7683" width="10" style="2" customWidth="1"/>
    <col min="7684" max="7684" width="10.140625" style="2" customWidth="1"/>
    <col min="7685" max="7685" width="12.28515625" style="2" customWidth="1"/>
    <col min="7686" max="7686" width="15.7109375" style="2" customWidth="1"/>
    <col min="7687" max="7687" width="12.85546875" style="2" customWidth="1"/>
    <col min="7688" max="7688" width="12.7109375" style="2" customWidth="1"/>
    <col min="7689" max="7689" width="12.85546875" style="2" customWidth="1"/>
    <col min="7690" max="7690" width="14.42578125" style="2" customWidth="1"/>
    <col min="7691" max="7935" width="9.140625" style="2"/>
    <col min="7936" max="7936" width="2.7109375" style="2" customWidth="1"/>
    <col min="7937" max="7937" width="9.140625" style="2"/>
    <col min="7938" max="7938" width="40.28515625" style="2" bestFit="1" customWidth="1"/>
    <col min="7939" max="7939" width="10" style="2" customWidth="1"/>
    <col min="7940" max="7940" width="10.140625" style="2" customWidth="1"/>
    <col min="7941" max="7941" width="12.28515625" style="2" customWidth="1"/>
    <col min="7942" max="7942" width="15.7109375" style="2" customWidth="1"/>
    <col min="7943" max="7943" width="12.85546875" style="2" customWidth="1"/>
    <col min="7944" max="7944" width="12.7109375" style="2" customWidth="1"/>
    <col min="7945" max="7945" width="12.85546875" style="2" customWidth="1"/>
    <col min="7946" max="7946" width="14.42578125" style="2" customWidth="1"/>
    <col min="7947" max="8191" width="9.140625" style="2"/>
    <col min="8192" max="8192" width="2.7109375" style="2" customWidth="1"/>
    <col min="8193" max="8193" width="9.140625" style="2"/>
    <col min="8194" max="8194" width="40.28515625" style="2" bestFit="1" customWidth="1"/>
    <col min="8195" max="8195" width="10" style="2" customWidth="1"/>
    <col min="8196" max="8196" width="10.140625" style="2" customWidth="1"/>
    <col min="8197" max="8197" width="12.28515625" style="2" customWidth="1"/>
    <col min="8198" max="8198" width="15.7109375" style="2" customWidth="1"/>
    <col min="8199" max="8199" width="12.85546875" style="2" customWidth="1"/>
    <col min="8200" max="8200" width="12.7109375" style="2" customWidth="1"/>
    <col min="8201" max="8201" width="12.85546875" style="2" customWidth="1"/>
    <col min="8202" max="8202" width="14.42578125" style="2" customWidth="1"/>
    <col min="8203" max="8447" width="9.140625" style="2"/>
    <col min="8448" max="8448" width="2.7109375" style="2" customWidth="1"/>
    <col min="8449" max="8449" width="9.140625" style="2"/>
    <col min="8450" max="8450" width="40.28515625" style="2" bestFit="1" customWidth="1"/>
    <col min="8451" max="8451" width="10" style="2" customWidth="1"/>
    <col min="8452" max="8452" width="10.140625" style="2" customWidth="1"/>
    <col min="8453" max="8453" width="12.28515625" style="2" customWidth="1"/>
    <col min="8454" max="8454" width="15.7109375" style="2" customWidth="1"/>
    <col min="8455" max="8455" width="12.85546875" style="2" customWidth="1"/>
    <col min="8456" max="8456" width="12.7109375" style="2" customWidth="1"/>
    <col min="8457" max="8457" width="12.85546875" style="2" customWidth="1"/>
    <col min="8458" max="8458" width="14.42578125" style="2" customWidth="1"/>
    <col min="8459" max="8703" width="9.140625" style="2"/>
    <col min="8704" max="8704" width="2.7109375" style="2" customWidth="1"/>
    <col min="8705" max="8705" width="9.140625" style="2"/>
    <col min="8706" max="8706" width="40.28515625" style="2" bestFit="1" customWidth="1"/>
    <col min="8707" max="8707" width="10" style="2" customWidth="1"/>
    <col min="8708" max="8708" width="10.140625" style="2" customWidth="1"/>
    <col min="8709" max="8709" width="12.28515625" style="2" customWidth="1"/>
    <col min="8710" max="8710" width="15.7109375" style="2" customWidth="1"/>
    <col min="8711" max="8711" width="12.85546875" style="2" customWidth="1"/>
    <col min="8712" max="8712" width="12.7109375" style="2" customWidth="1"/>
    <col min="8713" max="8713" width="12.85546875" style="2" customWidth="1"/>
    <col min="8714" max="8714" width="14.42578125" style="2" customWidth="1"/>
    <col min="8715" max="8959" width="9.140625" style="2"/>
    <col min="8960" max="8960" width="2.7109375" style="2" customWidth="1"/>
    <col min="8961" max="8961" width="9.140625" style="2"/>
    <col min="8962" max="8962" width="40.28515625" style="2" bestFit="1" customWidth="1"/>
    <col min="8963" max="8963" width="10" style="2" customWidth="1"/>
    <col min="8964" max="8964" width="10.140625" style="2" customWidth="1"/>
    <col min="8965" max="8965" width="12.28515625" style="2" customWidth="1"/>
    <col min="8966" max="8966" width="15.7109375" style="2" customWidth="1"/>
    <col min="8967" max="8967" width="12.85546875" style="2" customWidth="1"/>
    <col min="8968" max="8968" width="12.7109375" style="2" customWidth="1"/>
    <col min="8969" max="8969" width="12.85546875" style="2" customWidth="1"/>
    <col min="8970" max="8970" width="14.42578125" style="2" customWidth="1"/>
    <col min="8971" max="9215" width="9.140625" style="2"/>
    <col min="9216" max="9216" width="2.7109375" style="2" customWidth="1"/>
    <col min="9217" max="9217" width="9.140625" style="2"/>
    <col min="9218" max="9218" width="40.28515625" style="2" bestFit="1" customWidth="1"/>
    <col min="9219" max="9219" width="10" style="2" customWidth="1"/>
    <col min="9220" max="9220" width="10.140625" style="2" customWidth="1"/>
    <col min="9221" max="9221" width="12.28515625" style="2" customWidth="1"/>
    <col min="9222" max="9222" width="15.7109375" style="2" customWidth="1"/>
    <col min="9223" max="9223" width="12.85546875" style="2" customWidth="1"/>
    <col min="9224" max="9224" width="12.7109375" style="2" customWidth="1"/>
    <col min="9225" max="9225" width="12.85546875" style="2" customWidth="1"/>
    <col min="9226" max="9226" width="14.42578125" style="2" customWidth="1"/>
    <col min="9227" max="9471" width="9.140625" style="2"/>
    <col min="9472" max="9472" width="2.7109375" style="2" customWidth="1"/>
    <col min="9473" max="9473" width="9.140625" style="2"/>
    <col min="9474" max="9474" width="40.28515625" style="2" bestFit="1" customWidth="1"/>
    <col min="9475" max="9475" width="10" style="2" customWidth="1"/>
    <col min="9476" max="9476" width="10.140625" style="2" customWidth="1"/>
    <col min="9477" max="9477" width="12.28515625" style="2" customWidth="1"/>
    <col min="9478" max="9478" width="15.7109375" style="2" customWidth="1"/>
    <col min="9479" max="9479" width="12.85546875" style="2" customWidth="1"/>
    <col min="9480" max="9480" width="12.7109375" style="2" customWidth="1"/>
    <col min="9481" max="9481" width="12.85546875" style="2" customWidth="1"/>
    <col min="9482" max="9482" width="14.42578125" style="2" customWidth="1"/>
    <col min="9483" max="9727" width="9.140625" style="2"/>
    <col min="9728" max="9728" width="2.7109375" style="2" customWidth="1"/>
    <col min="9729" max="9729" width="9.140625" style="2"/>
    <col min="9730" max="9730" width="40.28515625" style="2" bestFit="1" customWidth="1"/>
    <col min="9731" max="9731" width="10" style="2" customWidth="1"/>
    <col min="9732" max="9732" width="10.140625" style="2" customWidth="1"/>
    <col min="9733" max="9733" width="12.28515625" style="2" customWidth="1"/>
    <col min="9734" max="9734" width="15.7109375" style="2" customWidth="1"/>
    <col min="9735" max="9735" width="12.85546875" style="2" customWidth="1"/>
    <col min="9736" max="9736" width="12.7109375" style="2" customWidth="1"/>
    <col min="9737" max="9737" width="12.85546875" style="2" customWidth="1"/>
    <col min="9738" max="9738" width="14.42578125" style="2" customWidth="1"/>
    <col min="9739" max="9983" width="9.140625" style="2"/>
    <col min="9984" max="9984" width="2.7109375" style="2" customWidth="1"/>
    <col min="9985" max="9985" width="9.140625" style="2"/>
    <col min="9986" max="9986" width="40.28515625" style="2" bestFit="1" customWidth="1"/>
    <col min="9987" max="9987" width="10" style="2" customWidth="1"/>
    <col min="9988" max="9988" width="10.140625" style="2" customWidth="1"/>
    <col min="9989" max="9989" width="12.28515625" style="2" customWidth="1"/>
    <col min="9990" max="9990" width="15.7109375" style="2" customWidth="1"/>
    <col min="9991" max="9991" width="12.85546875" style="2" customWidth="1"/>
    <col min="9992" max="9992" width="12.7109375" style="2" customWidth="1"/>
    <col min="9993" max="9993" width="12.85546875" style="2" customWidth="1"/>
    <col min="9994" max="9994" width="14.42578125" style="2" customWidth="1"/>
    <col min="9995" max="10239" width="9.140625" style="2"/>
    <col min="10240" max="10240" width="2.7109375" style="2" customWidth="1"/>
    <col min="10241" max="10241" width="9.140625" style="2"/>
    <col min="10242" max="10242" width="40.28515625" style="2" bestFit="1" customWidth="1"/>
    <col min="10243" max="10243" width="10" style="2" customWidth="1"/>
    <col min="10244" max="10244" width="10.140625" style="2" customWidth="1"/>
    <col min="10245" max="10245" width="12.28515625" style="2" customWidth="1"/>
    <col min="10246" max="10246" width="15.7109375" style="2" customWidth="1"/>
    <col min="10247" max="10247" width="12.85546875" style="2" customWidth="1"/>
    <col min="10248" max="10248" width="12.7109375" style="2" customWidth="1"/>
    <col min="10249" max="10249" width="12.85546875" style="2" customWidth="1"/>
    <col min="10250" max="10250" width="14.42578125" style="2" customWidth="1"/>
    <col min="10251" max="10495" width="9.140625" style="2"/>
    <col min="10496" max="10496" width="2.7109375" style="2" customWidth="1"/>
    <col min="10497" max="10497" width="9.140625" style="2"/>
    <col min="10498" max="10498" width="40.28515625" style="2" bestFit="1" customWidth="1"/>
    <col min="10499" max="10499" width="10" style="2" customWidth="1"/>
    <col min="10500" max="10500" width="10.140625" style="2" customWidth="1"/>
    <col min="10501" max="10501" width="12.28515625" style="2" customWidth="1"/>
    <col min="10502" max="10502" width="15.7109375" style="2" customWidth="1"/>
    <col min="10503" max="10503" width="12.85546875" style="2" customWidth="1"/>
    <col min="10504" max="10504" width="12.7109375" style="2" customWidth="1"/>
    <col min="10505" max="10505" width="12.85546875" style="2" customWidth="1"/>
    <col min="10506" max="10506" width="14.42578125" style="2" customWidth="1"/>
    <col min="10507" max="10751" width="9.140625" style="2"/>
    <col min="10752" max="10752" width="2.7109375" style="2" customWidth="1"/>
    <col min="10753" max="10753" width="9.140625" style="2"/>
    <col min="10754" max="10754" width="40.28515625" style="2" bestFit="1" customWidth="1"/>
    <col min="10755" max="10755" width="10" style="2" customWidth="1"/>
    <col min="10756" max="10756" width="10.140625" style="2" customWidth="1"/>
    <col min="10757" max="10757" width="12.28515625" style="2" customWidth="1"/>
    <col min="10758" max="10758" width="15.7109375" style="2" customWidth="1"/>
    <col min="10759" max="10759" width="12.85546875" style="2" customWidth="1"/>
    <col min="10760" max="10760" width="12.7109375" style="2" customWidth="1"/>
    <col min="10761" max="10761" width="12.85546875" style="2" customWidth="1"/>
    <col min="10762" max="10762" width="14.42578125" style="2" customWidth="1"/>
    <col min="10763" max="11007" width="9.140625" style="2"/>
    <col min="11008" max="11008" width="2.7109375" style="2" customWidth="1"/>
    <col min="11009" max="11009" width="9.140625" style="2"/>
    <col min="11010" max="11010" width="40.28515625" style="2" bestFit="1" customWidth="1"/>
    <col min="11011" max="11011" width="10" style="2" customWidth="1"/>
    <col min="11012" max="11012" width="10.140625" style="2" customWidth="1"/>
    <col min="11013" max="11013" width="12.28515625" style="2" customWidth="1"/>
    <col min="11014" max="11014" width="15.7109375" style="2" customWidth="1"/>
    <col min="11015" max="11015" width="12.85546875" style="2" customWidth="1"/>
    <col min="11016" max="11016" width="12.7109375" style="2" customWidth="1"/>
    <col min="11017" max="11017" width="12.85546875" style="2" customWidth="1"/>
    <col min="11018" max="11018" width="14.42578125" style="2" customWidth="1"/>
    <col min="11019" max="11263" width="9.140625" style="2"/>
    <col min="11264" max="11264" width="2.7109375" style="2" customWidth="1"/>
    <col min="11265" max="11265" width="9.140625" style="2"/>
    <col min="11266" max="11266" width="40.28515625" style="2" bestFit="1" customWidth="1"/>
    <col min="11267" max="11267" width="10" style="2" customWidth="1"/>
    <col min="11268" max="11268" width="10.140625" style="2" customWidth="1"/>
    <col min="11269" max="11269" width="12.28515625" style="2" customWidth="1"/>
    <col min="11270" max="11270" width="15.7109375" style="2" customWidth="1"/>
    <col min="11271" max="11271" width="12.85546875" style="2" customWidth="1"/>
    <col min="11272" max="11272" width="12.7109375" style="2" customWidth="1"/>
    <col min="11273" max="11273" width="12.85546875" style="2" customWidth="1"/>
    <col min="11274" max="11274" width="14.42578125" style="2" customWidth="1"/>
    <col min="11275" max="11519" width="9.140625" style="2"/>
    <col min="11520" max="11520" width="2.7109375" style="2" customWidth="1"/>
    <col min="11521" max="11521" width="9.140625" style="2"/>
    <col min="11522" max="11522" width="40.28515625" style="2" bestFit="1" customWidth="1"/>
    <col min="11523" max="11523" width="10" style="2" customWidth="1"/>
    <col min="11524" max="11524" width="10.140625" style="2" customWidth="1"/>
    <col min="11525" max="11525" width="12.28515625" style="2" customWidth="1"/>
    <col min="11526" max="11526" width="15.7109375" style="2" customWidth="1"/>
    <col min="11527" max="11527" width="12.85546875" style="2" customWidth="1"/>
    <col min="11528" max="11528" width="12.7109375" style="2" customWidth="1"/>
    <col min="11529" max="11529" width="12.85546875" style="2" customWidth="1"/>
    <col min="11530" max="11530" width="14.42578125" style="2" customWidth="1"/>
    <col min="11531" max="11775" width="9.140625" style="2"/>
    <col min="11776" max="11776" width="2.7109375" style="2" customWidth="1"/>
    <col min="11777" max="11777" width="9.140625" style="2"/>
    <col min="11778" max="11778" width="40.28515625" style="2" bestFit="1" customWidth="1"/>
    <col min="11779" max="11779" width="10" style="2" customWidth="1"/>
    <col min="11780" max="11780" width="10.140625" style="2" customWidth="1"/>
    <col min="11781" max="11781" width="12.28515625" style="2" customWidth="1"/>
    <col min="11782" max="11782" width="15.7109375" style="2" customWidth="1"/>
    <col min="11783" max="11783" width="12.85546875" style="2" customWidth="1"/>
    <col min="11784" max="11784" width="12.7109375" style="2" customWidth="1"/>
    <col min="11785" max="11785" width="12.85546875" style="2" customWidth="1"/>
    <col min="11786" max="11786" width="14.42578125" style="2" customWidth="1"/>
    <col min="11787" max="12031" width="9.140625" style="2"/>
    <col min="12032" max="12032" width="2.7109375" style="2" customWidth="1"/>
    <col min="12033" max="12033" width="9.140625" style="2"/>
    <col min="12034" max="12034" width="40.28515625" style="2" bestFit="1" customWidth="1"/>
    <col min="12035" max="12035" width="10" style="2" customWidth="1"/>
    <col min="12036" max="12036" width="10.140625" style="2" customWidth="1"/>
    <col min="12037" max="12037" width="12.28515625" style="2" customWidth="1"/>
    <col min="12038" max="12038" width="15.7109375" style="2" customWidth="1"/>
    <col min="12039" max="12039" width="12.85546875" style="2" customWidth="1"/>
    <col min="12040" max="12040" width="12.7109375" style="2" customWidth="1"/>
    <col min="12041" max="12041" width="12.85546875" style="2" customWidth="1"/>
    <col min="12042" max="12042" width="14.42578125" style="2" customWidth="1"/>
    <col min="12043" max="12287" width="9.140625" style="2"/>
    <col min="12288" max="12288" width="2.7109375" style="2" customWidth="1"/>
    <col min="12289" max="12289" width="9.140625" style="2"/>
    <col min="12290" max="12290" width="40.28515625" style="2" bestFit="1" customWidth="1"/>
    <col min="12291" max="12291" width="10" style="2" customWidth="1"/>
    <col min="12292" max="12292" width="10.140625" style="2" customWidth="1"/>
    <col min="12293" max="12293" width="12.28515625" style="2" customWidth="1"/>
    <col min="12294" max="12294" width="15.7109375" style="2" customWidth="1"/>
    <col min="12295" max="12295" width="12.85546875" style="2" customWidth="1"/>
    <col min="12296" max="12296" width="12.7109375" style="2" customWidth="1"/>
    <col min="12297" max="12297" width="12.85546875" style="2" customWidth="1"/>
    <col min="12298" max="12298" width="14.42578125" style="2" customWidth="1"/>
    <col min="12299" max="12543" width="9.140625" style="2"/>
    <col min="12544" max="12544" width="2.7109375" style="2" customWidth="1"/>
    <col min="12545" max="12545" width="9.140625" style="2"/>
    <col min="12546" max="12546" width="40.28515625" style="2" bestFit="1" customWidth="1"/>
    <col min="12547" max="12547" width="10" style="2" customWidth="1"/>
    <col min="12548" max="12548" width="10.140625" style="2" customWidth="1"/>
    <col min="12549" max="12549" width="12.28515625" style="2" customWidth="1"/>
    <col min="12550" max="12550" width="15.7109375" style="2" customWidth="1"/>
    <col min="12551" max="12551" width="12.85546875" style="2" customWidth="1"/>
    <col min="12552" max="12552" width="12.7109375" style="2" customWidth="1"/>
    <col min="12553" max="12553" width="12.85546875" style="2" customWidth="1"/>
    <col min="12554" max="12554" width="14.42578125" style="2" customWidth="1"/>
    <col min="12555" max="12799" width="9.140625" style="2"/>
    <col min="12800" max="12800" width="2.7109375" style="2" customWidth="1"/>
    <col min="12801" max="12801" width="9.140625" style="2"/>
    <col min="12802" max="12802" width="40.28515625" style="2" bestFit="1" customWidth="1"/>
    <col min="12803" max="12803" width="10" style="2" customWidth="1"/>
    <col min="12804" max="12804" width="10.140625" style="2" customWidth="1"/>
    <col min="12805" max="12805" width="12.28515625" style="2" customWidth="1"/>
    <col min="12806" max="12806" width="15.7109375" style="2" customWidth="1"/>
    <col min="12807" max="12807" width="12.85546875" style="2" customWidth="1"/>
    <col min="12808" max="12808" width="12.7109375" style="2" customWidth="1"/>
    <col min="12809" max="12809" width="12.85546875" style="2" customWidth="1"/>
    <col min="12810" max="12810" width="14.42578125" style="2" customWidth="1"/>
    <col min="12811" max="13055" width="9.140625" style="2"/>
    <col min="13056" max="13056" width="2.7109375" style="2" customWidth="1"/>
    <col min="13057" max="13057" width="9.140625" style="2"/>
    <col min="13058" max="13058" width="40.28515625" style="2" bestFit="1" customWidth="1"/>
    <col min="13059" max="13059" width="10" style="2" customWidth="1"/>
    <col min="13060" max="13060" width="10.140625" style="2" customWidth="1"/>
    <col min="13061" max="13061" width="12.28515625" style="2" customWidth="1"/>
    <col min="13062" max="13062" width="15.7109375" style="2" customWidth="1"/>
    <col min="13063" max="13063" width="12.85546875" style="2" customWidth="1"/>
    <col min="13064" max="13064" width="12.7109375" style="2" customWidth="1"/>
    <col min="13065" max="13065" width="12.85546875" style="2" customWidth="1"/>
    <col min="13066" max="13066" width="14.42578125" style="2" customWidth="1"/>
    <col min="13067" max="13311" width="9.140625" style="2"/>
    <col min="13312" max="13312" width="2.7109375" style="2" customWidth="1"/>
    <col min="13313" max="13313" width="9.140625" style="2"/>
    <col min="13314" max="13314" width="40.28515625" style="2" bestFit="1" customWidth="1"/>
    <col min="13315" max="13315" width="10" style="2" customWidth="1"/>
    <col min="13316" max="13316" width="10.140625" style="2" customWidth="1"/>
    <col min="13317" max="13317" width="12.28515625" style="2" customWidth="1"/>
    <col min="13318" max="13318" width="15.7109375" style="2" customWidth="1"/>
    <col min="13319" max="13319" width="12.85546875" style="2" customWidth="1"/>
    <col min="13320" max="13320" width="12.7109375" style="2" customWidth="1"/>
    <col min="13321" max="13321" width="12.85546875" style="2" customWidth="1"/>
    <col min="13322" max="13322" width="14.42578125" style="2" customWidth="1"/>
    <col min="13323" max="13567" width="9.140625" style="2"/>
    <col min="13568" max="13568" width="2.7109375" style="2" customWidth="1"/>
    <col min="13569" max="13569" width="9.140625" style="2"/>
    <col min="13570" max="13570" width="40.28515625" style="2" bestFit="1" customWidth="1"/>
    <col min="13571" max="13571" width="10" style="2" customWidth="1"/>
    <col min="13572" max="13572" width="10.140625" style="2" customWidth="1"/>
    <col min="13573" max="13573" width="12.28515625" style="2" customWidth="1"/>
    <col min="13574" max="13574" width="15.7109375" style="2" customWidth="1"/>
    <col min="13575" max="13575" width="12.85546875" style="2" customWidth="1"/>
    <col min="13576" max="13576" width="12.7109375" style="2" customWidth="1"/>
    <col min="13577" max="13577" width="12.85546875" style="2" customWidth="1"/>
    <col min="13578" max="13578" width="14.42578125" style="2" customWidth="1"/>
    <col min="13579" max="13823" width="9.140625" style="2"/>
    <col min="13824" max="13824" width="2.7109375" style="2" customWidth="1"/>
    <col min="13825" max="13825" width="9.140625" style="2"/>
    <col min="13826" max="13826" width="40.28515625" style="2" bestFit="1" customWidth="1"/>
    <col min="13827" max="13827" width="10" style="2" customWidth="1"/>
    <col min="13828" max="13828" width="10.140625" style="2" customWidth="1"/>
    <col min="13829" max="13829" width="12.28515625" style="2" customWidth="1"/>
    <col min="13830" max="13830" width="15.7109375" style="2" customWidth="1"/>
    <col min="13831" max="13831" width="12.85546875" style="2" customWidth="1"/>
    <col min="13832" max="13832" width="12.7109375" style="2" customWidth="1"/>
    <col min="13833" max="13833" width="12.85546875" style="2" customWidth="1"/>
    <col min="13834" max="13834" width="14.42578125" style="2" customWidth="1"/>
    <col min="13835" max="14079" width="9.140625" style="2"/>
    <col min="14080" max="14080" width="2.7109375" style="2" customWidth="1"/>
    <col min="14081" max="14081" width="9.140625" style="2"/>
    <col min="14082" max="14082" width="40.28515625" style="2" bestFit="1" customWidth="1"/>
    <col min="14083" max="14083" width="10" style="2" customWidth="1"/>
    <col min="14084" max="14084" width="10.140625" style="2" customWidth="1"/>
    <col min="14085" max="14085" width="12.28515625" style="2" customWidth="1"/>
    <col min="14086" max="14086" width="15.7109375" style="2" customWidth="1"/>
    <col min="14087" max="14087" width="12.85546875" style="2" customWidth="1"/>
    <col min="14088" max="14088" width="12.7109375" style="2" customWidth="1"/>
    <col min="14089" max="14089" width="12.85546875" style="2" customWidth="1"/>
    <col min="14090" max="14090" width="14.42578125" style="2" customWidth="1"/>
    <col min="14091" max="14335" width="9.140625" style="2"/>
    <col min="14336" max="14336" width="2.7109375" style="2" customWidth="1"/>
    <col min="14337" max="14337" width="9.140625" style="2"/>
    <col min="14338" max="14338" width="40.28515625" style="2" bestFit="1" customWidth="1"/>
    <col min="14339" max="14339" width="10" style="2" customWidth="1"/>
    <col min="14340" max="14340" width="10.140625" style="2" customWidth="1"/>
    <col min="14341" max="14341" width="12.28515625" style="2" customWidth="1"/>
    <col min="14342" max="14342" width="15.7109375" style="2" customWidth="1"/>
    <col min="14343" max="14343" width="12.85546875" style="2" customWidth="1"/>
    <col min="14344" max="14344" width="12.7109375" style="2" customWidth="1"/>
    <col min="14345" max="14345" width="12.85546875" style="2" customWidth="1"/>
    <col min="14346" max="14346" width="14.42578125" style="2" customWidth="1"/>
    <col min="14347" max="14591" width="9.140625" style="2"/>
    <col min="14592" max="14592" width="2.7109375" style="2" customWidth="1"/>
    <col min="14593" max="14593" width="9.140625" style="2"/>
    <col min="14594" max="14594" width="40.28515625" style="2" bestFit="1" customWidth="1"/>
    <col min="14595" max="14595" width="10" style="2" customWidth="1"/>
    <col min="14596" max="14596" width="10.140625" style="2" customWidth="1"/>
    <col min="14597" max="14597" width="12.28515625" style="2" customWidth="1"/>
    <col min="14598" max="14598" width="15.7109375" style="2" customWidth="1"/>
    <col min="14599" max="14599" width="12.85546875" style="2" customWidth="1"/>
    <col min="14600" max="14600" width="12.7109375" style="2" customWidth="1"/>
    <col min="14601" max="14601" width="12.85546875" style="2" customWidth="1"/>
    <col min="14602" max="14602" width="14.42578125" style="2" customWidth="1"/>
    <col min="14603" max="14847" width="9.140625" style="2"/>
    <col min="14848" max="14848" width="2.7109375" style="2" customWidth="1"/>
    <col min="14849" max="14849" width="9.140625" style="2"/>
    <col min="14850" max="14850" width="40.28515625" style="2" bestFit="1" customWidth="1"/>
    <col min="14851" max="14851" width="10" style="2" customWidth="1"/>
    <col min="14852" max="14852" width="10.140625" style="2" customWidth="1"/>
    <col min="14853" max="14853" width="12.28515625" style="2" customWidth="1"/>
    <col min="14854" max="14854" width="15.7109375" style="2" customWidth="1"/>
    <col min="14855" max="14855" width="12.85546875" style="2" customWidth="1"/>
    <col min="14856" max="14856" width="12.7109375" style="2" customWidth="1"/>
    <col min="14857" max="14857" width="12.85546875" style="2" customWidth="1"/>
    <col min="14858" max="14858" width="14.42578125" style="2" customWidth="1"/>
    <col min="14859" max="15103" width="9.140625" style="2"/>
    <col min="15104" max="15104" width="2.7109375" style="2" customWidth="1"/>
    <col min="15105" max="15105" width="9.140625" style="2"/>
    <col min="15106" max="15106" width="40.28515625" style="2" bestFit="1" customWidth="1"/>
    <col min="15107" max="15107" width="10" style="2" customWidth="1"/>
    <col min="15108" max="15108" width="10.140625" style="2" customWidth="1"/>
    <col min="15109" max="15109" width="12.28515625" style="2" customWidth="1"/>
    <col min="15110" max="15110" width="15.7109375" style="2" customWidth="1"/>
    <col min="15111" max="15111" width="12.85546875" style="2" customWidth="1"/>
    <col min="15112" max="15112" width="12.7109375" style="2" customWidth="1"/>
    <col min="15113" max="15113" width="12.85546875" style="2" customWidth="1"/>
    <col min="15114" max="15114" width="14.42578125" style="2" customWidth="1"/>
    <col min="15115" max="15359" width="9.140625" style="2"/>
    <col min="15360" max="15360" width="2.7109375" style="2" customWidth="1"/>
    <col min="15361" max="15361" width="9.140625" style="2"/>
    <col min="15362" max="15362" width="40.28515625" style="2" bestFit="1" customWidth="1"/>
    <col min="15363" max="15363" width="10" style="2" customWidth="1"/>
    <col min="15364" max="15364" width="10.140625" style="2" customWidth="1"/>
    <col min="15365" max="15365" width="12.28515625" style="2" customWidth="1"/>
    <col min="15366" max="15366" width="15.7109375" style="2" customWidth="1"/>
    <col min="15367" max="15367" width="12.85546875" style="2" customWidth="1"/>
    <col min="15368" max="15368" width="12.7109375" style="2" customWidth="1"/>
    <col min="15369" max="15369" width="12.85546875" style="2" customWidth="1"/>
    <col min="15370" max="15370" width="14.42578125" style="2" customWidth="1"/>
    <col min="15371" max="15615" width="9.140625" style="2"/>
    <col min="15616" max="15616" width="2.7109375" style="2" customWidth="1"/>
    <col min="15617" max="15617" width="9.140625" style="2"/>
    <col min="15618" max="15618" width="40.28515625" style="2" bestFit="1" customWidth="1"/>
    <col min="15619" max="15619" width="10" style="2" customWidth="1"/>
    <col min="15620" max="15620" width="10.140625" style="2" customWidth="1"/>
    <col min="15621" max="15621" width="12.28515625" style="2" customWidth="1"/>
    <col min="15622" max="15622" width="15.7109375" style="2" customWidth="1"/>
    <col min="15623" max="15623" width="12.85546875" style="2" customWidth="1"/>
    <col min="15624" max="15624" width="12.7109375" style="2" customWidth="1"/>
    <col min="15625" max="15625" width="12.85546875" style="2" customWidth="1"/>
    <col min="15626" max="15626" width="14.42578125" style="2" customWidth="1"/>
    <col min="15627" max="15871" width="9.140625" style="2"/>
    <col min="15872" max="15872" width="2.7109375" style="2" customWidth="1"/>
    <col min="15873" max="15873" width="9.140625" style="2"/>
    <col min="15874" max="15874" width="40.28515625" style="2" bestFit="1" customWidth="1"/>
    <col min="15875" max="15875" width="10" style="2" customWidth="1"/>
    <col min="15876" max="15876" width="10.140625" style="2" customWidth="1"/>
    <col min="15877" max="15877" width="12.28515625" style="2" customWidth="1"/>
    <col min="15878" max="15878" width="15.7109375" style="2" customWidth="1"/>
    <col min="15879" max="15879" width="12.85546875" style="2" customWidth="1"/>
    <col min="15880" max="15880" width="12.7109375" style="2" customWidth="1"/>
    <col min="15881" max="15881" width="12.85546875" style="2" customWidth="1"/>
    <col min="15882" max="15882" width="14.42578125" style="2" customWidth="1"/>
    <col min="15883" max="16127" width="9.140625" style="2"/>
    <col min="16128" max="16128" width="2.7109375" style="2" customWidth="1"/>
    <col min="16129" max="16129" width="9.140625" style="2"/>
    <col min="16130" max="16130" width="40.28515625" style="2" bestFit="1" customWidth="1"/>
    <col min="16131" max="16131" width="10" style="2" customWidth="1"/>
    <col min="16132" max="16132" width="10.140625" style="2" customWidth="1"/>
    <col min="16133" max="16133" width="12.28515625" style="2" customWidth="1"/>
    <col min="16134" max="16134" width="15.7109375" style="2" customWidth="1"/>
    <col min="16135" max="16135" width="12.85546875" style="2" customWidth="1"/>
    <col min="16136" max="16136" width="12.7109375" style="2" customWidth="1"/>
    <col min="16137" max="16137" width="12.85546875" style="2" customWidth="1"/>
    <col min="16138" max="16138" width="14.42578125" style="2" customWidth="1"/>
    <col min="16139" max="16384" width="9.140625" style="2"/>
  </cols>
  <sheetData>
    <row r="1" spans="1:11">
      <c r="I1" s="4" t="s">
        <v>0</v>
      </c>
      <c r="J1" s="8">
        <v>0</v>
      </c>
      <c r="K1" s="103"/>
    </row>
    <row r="2" spans="1:11">
      <c r="I2" s="4" t="s">
        <v>1</v>
      </c>
      <c r="J2" s="6"/>
      <c r="K2" s="103"/>
    </row>
    <row r="3" spans="1:11">
      <c r="I3" s="4" t="s">
        <v>2</v>
      </c>
      <c r="J3" s="6"/>
      <c r="K3" s="103"/>
    </row>
    <row r="4" spans="1:11">
      <c r="A4" s="2" t="s">
        <v>123</v>
      </c>
      <c r="I4" s="4" t="s">
        <v>3</v>
      </c>
      <c r="J4" s="6"/>
      <c r="K4" s="103"/>
    </row>
    <row r="5" spans="1:11">
      <c r="I5" s="4" t="s">
        <v>4</v>
      </c>
      <c r="J5" s="7"/>
      <c r="K5" s="103"/>
    </row>
    <row r="6" spans="1:11">
      <c r="I6" s="4"/>
      <c r="J6" s="8"/>
      <c r="K6" s="103"/>
    </row>
    <row r="7" spans="1:11">
      <c r="I7" s="4" t="s">
        <v>5</v>
      </c>
      <c r="J7" s="7"/>
      <c r="K7" s="104"/>
    </row>
    <row r="9" spans="1:11" ht="18" customHeight="1">
      <c r="A9" s="235" t="s">
        <v>124</v>
      </c>
      <c r="B9" s="235"/>
      <c r="C9" s="235"/>
      <c r="D9" s="235"/>
      <c r="E9" s="235"/>
      <c r="F9" s="235"/>
      <c r="G9" s="235"/>
      <c r="H9" s="235"/>
      <c r="I9" s="235"/>
      <c r="J9" s="235"/>
    </row>
    <row r="10" spans="1:11" ht="18" customHeight="1">
      <c r="A10" s="235" t="s">
        <v>78</v>
      </c>
      <c r="B10" s="235"/>
      <c r="C10" s="235"/>
      <c r="D10" s="235"/>
      <c r="E10" s="235"/>
      <c r="F10" s="235"/>
      <c r="G10" s="235"/>
      <c r="H10" s="235"/>
      <c r="I10" s="235"/>
      <c r="J10" s="235"/>
    </row>
    <row r="11" spans="1:11" ht="15" customHeight="1">
      <c r="A11" s="236" t="s">
        <v>79</v>
      </c>
      <c r="B11" s="236"/>
      <c r="C11" s="236"/>
      <c r="D11" s="236"/>
      <c r="E11" s="236"/>
      <c r="F11" s="236"/>
      <c r="G11" s="236"/>
      <c r="H11" s="236"/>
      <c r="I11" s="236"/>
      <c r="J11" s="236"/>
    </row>
    <row r="12" spans="1:11" ht="18">
      <c r="A12" s="60"/>
      <c r="B12" s="60"/>
      <c r="C12" s="105" t="s">
        <v>80</v>
      </c>
      <c r="D12" s="106">
        <v>2014</v>
      </c>
      <c r="E12" s="61" t="s">
        <v>81</v>
      </c>
      <c r="F12" s="60"/>
      <c r="G12" s="60"/>
      <c r="H12" s="60"/>
    </row>
    <row r="13" spans="1:11" ht="13.5" thickBot="1"/>
    <row r="14" spans="1:11" ht="51" customHeight="1">
      <c r="A14" s="225" t="s">
        <v>82</v>
      </c>
      <c r="B14" s="227" t="s">
        <v>13</v>
      </c>
      <c r="C14" s="62" t="s">
        <v>15</v>
      </c>
      <c r="D14" s="62" t="s">
        <v>125</v>
      </c>
      <c r="E14" s="62" t="s">
        <v>86</v>
      </c>
      <c r="F14" s="64" t="s">
        <v>126</v>
      </c>
      <c r="G14" s="229" t="s">
        <v>120</v>
      </c>
      <c r="H14" s="64" t="s">
        <v>91</v>
      </c>
    </row>
    <row r="15" spans="1:11" ht="51.75" thickBot="1">
      <c r="A15" s="226"/>
      <c r="B15" s="228"/>
      <c r="C15" s="65" t="s">
        <v>96</v>
      </c>
      <c r="D15" s="65" t="s">
        <v>98</v>
      </c>
      <c r="E15" s="65" t="s">
        <v>99</v>
      </c>
      <c r="F15" s="107" t="s">
        <v>127</v>
      </c>
      <c r="G15" s="230"/>
      <c r="H15" s="68" t="s">
        <v>128</v>
      </c>
    </row>
    <row r="16" spans="1:11" ht="25.5">
      <c r="A16" s="70">
        <v>1611</v>
      </c>
      <c r="B16" s="71" t="s">
        <v>19</v>
      </c>
      <c r="C16" s="25"/>
      <c r="D16" s="72"/>
      <c r="E16" s="73">
        <f t="shared" ref="E16:E55" si="0">IF(D16=0,0,1/D16)</f>
        <v>0</v>
      </c>
      <c r="F16" s="42">
        <f>IF(D16=0,'[1]App.2-CL_MIFRS_DepExp_2013'!O16,+'[1]App.2-CL_MIFRS_DepExp_2013'!O16+((C16*0.5)/D16))</f>
        <v>0</v>
      </c>
      <c r="G16" s="25"/>
      <c r="H16" s="42">
        <f t="shared" ref="H16:H55" si="1">IF(ISERROR(+F16-G16), 0, +F16-G16)</f>
        <v>0</v>
      </c>
    </row>
    <row r="17" spans="1:8" ht="25.5">
      <c r="A17" s="74">
        <v>1612</v>
      </c>
      <c r="B17" s="24" t="s">
        <v>21</v>
      </c>
      <c r="C17" s="25"/>
      <c r="D17" s="75"/>
      <c r="E17" s="76">
        <f t="shared" si="0"/>
        <v>0</v>
      </c>
      <c r="F17" s="42">
        <f>IF(D17=0,'[1]App.2-CL_MIFRS_DepExp_2013'!O17,+'[1]App.2-CL_MIFRS_DepExp_2013'!O17+((C17*0.5)/D17))</f>
        <v>0</v>
      </c>
      <c r="G17" s="25"/>
      <c r="H17" s="42">
        <f t="shared" si="1"/>
        <v>0</v>
      </c>
    </row>
    <row r="18" spans="1:8" ht="15">
      <c r="A18" s="77">
        <v>1805</v>
      </c>
      <c r="B18" s="31" t="s">
        <v>23</v>
      </c>
      <c r="C18" s="25"/>
      <c r="D18" s="75"/>
      <c r="E18" s="76">
        <f t="shared" si="0"/>
        <v>0</v>
      </c>
      <c r="F18" s="42">
        <f>IF(D18=0,'[1]App.2-CL_MIFRS_DepExp_2013'!O18,+'[1]App.2-CL_MIFRS_DepExp_2013'!O18+((C18*0.5)/D18))</f>
        <v>0</v>
      </c>
      <c r="G18" s="25"/>
      <c r="H18" s="42">
        <f t="shared" si="1"/>
        <v>0</v>
      </c>
    </row>
    <row r="19" spans="1:8" ht="15">
      <c r="A19" s="74">
        <v>1808</v>
      </c>
      <c r="B19" s="32" t="s">
        <v>24</v>
      </c>
      <c r="C19" s="25"/>
      <c r="D19" s="75"/>
      <c r="E19" s="76">
        <f t="shared" si="0"/>
        <v>0</v>
      </c>
      <c r="F19" s="42">
        <f>IF(D19=0,'[1]App.2-CL_MIFRS_DepExp_2013'!O19,+'[1]App.2-CL_MIFRS_DepExp_2013'!O19+((C19*0.5)/D19))</f>
        <v>0</v>
      </c>
      <c r="G19" s="25"/>
      <c r="H19" s="42">
        <f t="shared" si="1"/>
        <v>0</v>
      </c>
    </row>
    <row r="20" spans="1:8" ht="15">
      <c r="A20" s="74">
        <v>1810</v>
      </c>
      <c r="B20" s="32" t="s">
        <v>25</v>
      </c>
      <c r="C20" s="25"/>
      <c r="D20" s="75"/>
      <c r="E20" s="76">
        <f t="shared" si="0"/>
        <v>0</v>
      </c>
      <c r="F20" s="42">
        <f>IF(D20=0,'[1]App.2-CL_MIFRS_DepExp_2013'!O20,+'[1]App.2-CL_MIFRS_DepExp_2013'!O20+((C20*0.5)/D20))</f>
        <v>0</v>
      </c>
      <c r="G20" s="25"/>
      <c r="H20" s="42">
        <f t="shared" si="1"/>
        <v>0</v>
      </c>
    </row>
    <row r="21" spans="1:8" ht="15">
      <c r="A21" s="74">
        <v>1815</v>
      </c>
      <c r="B21" s="32" t="s">
        <v>26</v>
      </c>
      <c r="C21" s="25"/>
      <c r="D21" s="75"/>
      <c r="E21" s="76">
        <f t="shared" si="0"/>
        <v>0</v>
      </c>
      <c r="F21" s="42">
        <f>IF(D21=0,'[1]App.2-CL_MIFRS_DepExp_2013'!O21,+'[1]App.2-CL_MIFRS_DepExp_2013'!O21+((C21*0.5)/D21))</f>
        <v>0</v>
      </c>
      <c r="G21" s="25"/>
      <c r="H21" s="42">
        <f t="shared" si="1"/>
        <v>0</v>
      </c>
    </row>
    <row r="22" spans="1:8" ht="15">
      <c r="A22" s="74">
        <v>1820</v>
      </c>
      <c r="B22" s="24" t="s">
        <v>27</v>
      </c>
      <c r="C22" s="25"/>
      <c r="D22" s="75"/>
      <c r="E22" s="76">
        <f t="shared" si="0"/>
        <v>0</v>
      </c>
      <c r="F22" s="42">
        <f>IF(D22=0,'[1]App.2-CL_MIFRS_DepExp_2013'!O22,+'[1]App.2-CL_MIFRS_DepExp_2013'!O22+((C22*0.5)/D22))</f>
        <v>0</v>
      </c>
      <c r="G22" s="25"/>
      <c r="H22" s="42">
        <f t="shared" si="1"/>
        <v>0</v>
      </c>
    </row>
    <row r="23" spans="1:8" ht="15">
      <c r="A23" s="74">
        <v>1825</v>
      </c>
      <c r="B23" s="32" t="s">
        <v>28</v>
      </c>
      <c r="C23" s="25"/>
      <c r="D23" s="75"/>
      <c r="E23" s="76">
        <f t="shared" si="0"/>
        <v>0</v>
      </c>
      <c r="F23" s="42">
        <f>IF(D23=0,'[1]App.2-CL_MIFRS_DepExp_2013'!O23,+'[1]App.2-CL_MIFRS_DepExp_2013'!O23+((C23*0.5)/D23))</f>
        <v>0</v>
      </c>
      <c r="G23" s="25"/>
      <c r="H23" s="42">
        <f t="shared" si="1"/>
        <v>0</v>
      </c>
    </row>
    <row r="24" spans="1:8" ht="15">
      <c r="A24" s="74">
        <v>1830</v>
      </c>
      <c r="B24" s="32" t="s">
        <v>29</v>
      </c>
      <c r="C24" s="25"/>
      <c r="D24" s="75"/>
      <c r="E24" s="76">
        <f t="shared" si="0"/>
        <v>0</v>
      </c>
      <c r="F24" s="42">
        <f>IF(D24=0,'[1]App.2-CL_MIFRS_DepExp_2013'!O24,+'[1]App.2-CL_MIFRS_DepExp_2013'!O24+((C24*0.5)/D24))</f>
        <v>0</v>
      </c>
      <c r="G24" s="25"/>
      <c r="H24" s="42">
        <f t="shared" si="1"/>
        <v>0</v>
      </c>
    </row>
    <row r="25" spans="1:8" ht="15">
      <c r="A25" s="74">
        <v>1835</v>
      </c>
      <c r="B25" s="32" t="s">
        <v>30</v>
      </c>
      <c r="C25" s="25"/>
      <c r="D25" s="75"/>
      <c r="E25" s="76">
        <f t="shared" si="0"/>
        <v>0</v>
      </c>
      <c r="F25" s="42">
        <f>IF(D25=0,'[1]App.2-CL_MIFRS_DepExp_2013'!O25,+'[1]App.2-CL_MIFRS_DepExp_2013'!O25+((C25*0.5)/D25))</f>
        <v>0</v>
      </c>
      <c r="G25" s="25"/>
      <c r="H25" s="42">
        <f t="shared" si="1"/>
        <v>0</v>
      </c>
    </row>
    <row r="26" spans="1:8" ht="15">
      <c r="A26" s="74">
        <v>1840</v>
      </c>
      <c r="B26" s="32" t="s">
        <v>31</v>
      </c>
      <c r="C26" s="25"/>
      <c r="D26" s="75"/>
      <c r="E26" s="76">
        <f t="shared" si="0"/>
        <v>0</v>
      </c>
      <c r="F26" s="42">
        <f>IF(D26=0,'[1]App.2-CL_MIFRS_DepExp_2013'!O26,+'[1]App.2-CL_MIFRS_DepExp_2013'!O26+((C26*0.5)/D26))</f>
        <v>0</v>
      </c>
      <c r="G26" s="25"/>
      <c r="H26" s="42">
        <f t="shared" si="1"/>
        <v>0</v>
      </c>
    </row>
    <row r="27" spans="1:8" ht="15">
      <c r="A27" s="74">
        <v>1845</v>
      </c>
      <c r="B27" s="32" t="s">
        <v>32</v>
      </c>
      <c r="C27" s="25"/>
      <c r="D27" s="75"/>
      <c r="E27" s="76">
        <f t="shared" si="0"/>
        <v>0</v>
      </c>
      <c r="F27" s="42">
        <f>IF(D27=0,'[1]App.2-CL_MIFRS_DepExp_2013'!O27,+'[1]App.2-CL_MIFRS_DepExp_2013'!O27+((C27*0.5)/D27))</f>
        <v>0</v>
      </c>
      <c r="G27" s="25"/>
      <c r="H27" s="42">
        <f t="shared" si="1"/>
        <v>0</v>
      </c>
    </row>
    <row r="28" spans="1:8" ht="15">
      <c r="A28" s="74">
        <v>1850</v>
      </c>
      <c r="B28" s="32" t="s">
        <v>33</v>
      </c>
      <c r="C28" s="25"/>
      <c r="D28" s="75"/>
      <c r="E28" s="76">
        <f t="shared" si="0"/>
        <v>0</v>
      </c>
      <c r="F28" s="42">
        <f>IF(D28=0,'[1]App.2-CL_MIFRS_DepExp_2013'!O28,+'[1]App.2-CL_MIFRS_DepExp_2013'!O28+((C28*0.5)/D28))</f>
        <v>0</v>
      </c>
      <c r="G28" s="25"/>
      <c r="H28" s="42">
        <f t="shared" si="1"/>
        <v>0</v>
      </c>
    </row>
    <row r="29" spans="1:8" ht="15">
      <c r="A29" s="74">
        <v>1855</v>
      </c>
      <c r="B29" s="32" t="s">
        <v>34</v>
      </c>
      <c r="C29" s="25"/>
      <c r="D29" s="75"/>
      <c r="E29" s="76">
        <f t="shared" si="0"/>
        <v>0</v>
      </c>
      <c r="F29" s="42">
        <f>IF(D29=0,'[1]App.2-CL_MIFRS_DepExp_2013'!O29,+'[1]App.2-CL_MIFRS_DepExp_2013'!O29+((C29*0.5)/D29))</f>
        <v>0</v>
      </c>
      <c r="G29" s="25"/>
      <c r="H29" s="42">
        <f t="shared" si="1"/>
        <v>0</v>
      </c>
    </row>
    <row r="30" spans="1:8" ht="15">
      <c r="A30" s="74">
        <v>1860</v>
      </c>
      <c r="B30" s="32" t="s">
        <v>35</v>
      </c>
      <c r="C30" s="25"/>
      <c r="D30" s="75"/>
      <c r="E30" s="76">
        <f t="shared" si="0"/>
        <v>0</v>
      </c>
      <c r="F30" s="42">
        <f>IF(D30=0,'[1]App.2-CL_MIFRS_DepExp_2013'!O30,+'[1]App.2-CL_MIFRS_DepExp_2013'!O30+((C30*0.5)/D30))</f>
        <v>0</v>
      </c>
      <c r="G30" s="25"/>
      <c r="H30" s="42">
        <f t="shared" si="1"/>
        <v>0</v>
      </c>
    </row>
    <row r="31" spans="1:8" ht="15">
      <c r="A31" s="77">
        <v>1860</v>
      </c>
      <c r="B31" s="31" t="s">
        <v>106</v>
      </c>
      <c r="C31" s="25"/>
      <c r="D31" s="75"/>
      <c r="E31" s="76">
        <f t="shared" si="0"/>
        <v>0</v>
      </c>
      <c r="F31" s="42">
        <f>IF(D31=0,'[1]App.2-CL_MIFRS_DepExp_2013'!O31,+'[1]App.2-CL_MIFRS_DepExp_2013'!O31+((C31*0.5)/D31))</f>
        <v>0</v>
      </c>
      <c r="G31" s="25"/>
      <c r="H31" s="42">
        <f t="shared" si="1"/>
        <v>0</v>
      </c>
    </row>
    <row r="32" spans="1:8" ht="15">
      <c r="A32" s="77">
        <v>1905</v>
      </c>
      <c r="B32" s="31" t="s">
        <v>23</v>
      </c>
      <c r="C32" s="25"/>
      <c r="D32" s="75"/>
      <c r="E32" s="76">
        <f t="shared" si="0"/>
        <v>0</v>
      </c>
      <c r="F32" s="42">
        <f>IF(D32=0,'[1]App.2-CL_MIFRS_DepExp_2013'!O32,+'[1]App.2-CL_MIFRS_DepExp_2013'!O32+((C32*0.5)/D32))</f>
        <v>0</v>
      </c>
      <c r="G32" s="25"/>
      <c r="H32" s="42">
        <f t="shared" si="1"/>
        <v>0</v>
      </c>
    </row>
    <row r="33" spans="1:8" ht="15">
      <c r="A33" s="74">
        <v>1908</v>
      </c>
      <c r="B33" s="32" t="s">
        <v>37</v>
      </c>
      <c r="C33" s="25"/>
      <c r="D33" s="75"/>
      <c r="E33" s="76">
        <f t="shared" si="0"/>
        <v>0</v>
      </c>
      <c r="F33" s="42">
        <f>IF(D33=0,'[1]App.2-CL_MIFRS_DepExp_2013'!O33,+'[1]App.2-CL_MIFRS_DepExp_2013'!O33+((C33*0.5)/D33))</f>
        <v>0</v>
      </c>
      <c r="G33" s="25"/>
      <c r="H33" s="42">
        <f t="shared" si="1"/>
        <v>0</v>
      </c>
    </row>
    <row r="34" spans="1:8" ht="15">
      <c r="A34" s="74">
        <v>1910</v>
      </c>
      <c r="B34" s="32" t="s">
        <v>25</v>
      </c>
      <c r="C34" s="25"/>
      <c r="D34" s="75"/>
      <c r="E34" s="76">
        <f t="shared" si="0"/>
        <v>0</v>
      </c>
      <c r="F34" s="42">
        <f>IF(D34=0,'[1]App.2-CL_MIFRS_DepExp_2013'!O34,+'[1]App.2-CL_MIFRS_DepExp_2013'!O34+((C34*0.5)/D34))</f>
        <v>0</v>
      </c>
      <c r="G34" s="25"/>
      <c r="H34" s="42">
        <f t="shared" si="1"/>
        <v>0</v>
      </c>
    </row>
    <row r="35" spans="1:8" ht="15">
      <c r="A35" s="74">
        <v>1915</v>
      </c>
      <c r="B35" s="32" t="s">
        <v>38</v>
      </c>
      <c r="C35" s="25"/>
      <c r="D35" s="75"/>
      <c r="E35" s="76">
        <f t="shared" si="0"/>
        <v>0</v>
      </c>
      <c r="F35" s="42">
        <f>IF(D35=0,'[1]App.2-CL_MIFRS_DepExp_2013'!O35,+'[1]App.2-CL_MIFRS_DepExp_2013'!O35+((C35*0.5)/D35))</f>
        <v>0</v>
      </c>
      <c r="G35" s="25"/>
      <c r="H35" s="42">
        <f t="shared" si="1"/>
        <v>0</v>
      </c>
    </row>
    <row r="36" spans="1:8" ht="15">
      <c r="A36" s="74">
        <v>1915</v>
      </c>
      <c r="B36" s="32" t="s">
        <v>39</v>
      </c>
      <c r="C36" s="25"/>
      <c r="D36" s="75"/>
      <c r="E36" s="76">
        <f t="shared" si="0"/>
        <v>0</v>
      </c>
      <c r="F36" s="42">
        <f>IF(D36=0,'[1]App.2-CL_MIFRS_DepExp_2013'!O36,+'[1]App.2-CL_MIFRS_DepExp_2013'!O36+((C36*0.5)/D36))</f>
        <v>0</v>
      </c>
      <c r="G36" s="25"/>
      <c r="H36" s="42">
        <f t="shared" si="1"/>
        <v>0</v>
      </c>
    </row>
    <row r="37" spans="1:8" ht="15">
      <c r="A37" s="74">
        <v>1920</v>
      </c>
      <c r="B37" s="32" t="s">
        <v>40</v>
      </c>
      <c r="C37" s="25"/>
      <c r="D37" s="75"/>
      <c r="E37" s="76">
        <f t="shared" si="0"/>
        <v>0</v>
      </c>
      <c r="F37" s="42">
        <f>IF(D37=0,'[1]App.2-CL_MIFRS_DepExp_2013'!O37,+'[1]App.2-CL_MIFRS_DepExp_2013'!O37+((C37*0.5)/D37))</f>
        <v>0</v>
      </c>
      <c r="G37" s="25"/>
      <c r="H37" s="42">
        <f t="shared" si="1"/>
        <v>0</v>
      </c>
    </row>
    <row r="38" spans="1:8" ht="15">
      <c r="A38" s="78">
        <v>1920</v>
      </c>
      <c r="B38" s="24" t="s">
        <v>41</v>
      </c>
      <c r="C38" s="25"/>
      <c r="D38" s="75"/>
      <c r="E38" s="76">
        <f t="shared" si="0"/>
        <v>0</v>
      </c>
      <c r="F38" s="42">
        <f>IF(D38=0,'[1]App.2-CL_MIFRS_DepExp_2013'!O38,+'[1]App.2-CL_MIFRS_DepExp_2013'!O38+((C38*0.5)/D38))</f>
        <v>0</v>
      </c>
      <c r="G38" s="25"/>
      <c r="H38" s="42">
        <f t="shared" si="1"/>
        <v>0</v>
      </c>
    </row>
    <row r="39" spans="1:8" ht="15">
      <c r="A39" s="78">
        <v>1920</v>
      </c>
      <c r="B39" s="24" t="s">
        <v>42</v>
      </c>
      <c r="C39" s="25"/>
      <c r="D39" s="75"/>
      <c r="E39" s="76">
        <f t="shared" si="0"/>
        <v>0</v>
      </c>
      <c r="F39" s="42">
        <f>IF(D39=0,'[1]App.2-CL_MIFRS_DepExp_2013'!O39,+'[1]App.2-CL_MIFRS_DepExp_2013'!O39+((C39*0.5)/D39))</f>
        <v>0</v>
      </c>
      <c r="G39" s="25"/>
      <c r="H39" s="42">
        <f t="shared" si="1"/>
        <v>0</v>
      </c>
    </row>
    <row r="40" spans="1:8" ht="15">
      <c r="A40" s="74">
        <v>1930</v>
      </c>
      <c r="B40" s="32" t="s">
        <v>43</v>
      </c>
      <c r="C40" s="25"/>
      <c r="D40" s="75"/>
      <c r="E40" s="76">
        <f t="shared" si="0"/>
        <v>0</v>
      </c>
      <c r="F40" s="42">
        <f>IF(D40=0,'[1]App.2-CL_MIFRS_DepExp_2013'!O40,+'[1]App.2-CL_MIFRS_DepExp_2013'!O40+((C40*0.5)/D40))</f>
        <v>0</v>
      </c>
      <c r="G40" s="25"/>
      <c r="H40" s="42">
        <f t="shared" si="1"/>
        <v>0</v>
      </c>
    </row>
    <row r="41" spans="1:8" ht="15">
      <c r="A41" s="74">
        <v>1935</v>
      </c>
      <c r="B41" s="32" t="s">
        <v>44</v>
      </c>
      <c r="C41" s="25"/>
      <c r="D41" s="75"/>
      <c r="E41" s="76">
        <f t="shared" si="0"/>
        <v>0</v>
      </c>
      <c r="F41" s="42">
        <f>IF(D41=0,'[1]App.2-CL_MIFRS_DepExp_2013'!O41,+'[1]App.2-CL_MIFRS_DepExp_2013'!O41+((C41*0.5)/D41))</f>
        <v>0</v>
      </c>
      <c r="G41" s="25"/>
      <c r="H41" s="42">
        <f t="shared" si="1"/>
        <v>0</v>
      </c>
    </row>
    <row r="42" spans="1:8" ht="15">
      <c r="A42" s="74">
        <v>1940</v>
      </c>
      <c r="B42" s="32" t="s">
        <v>45</v>
      </c>
      <c r="C42" s="25"/>
      <c r="D42" s="75"/>
      <c r="E42" s="76">
        <f t="shared" si="0"/>
        <v>0</v>
      </c>
      <c r="F42" s="42">
        <f>IF(D42=0,'[1]App.2-CL_MIFRS_DepExp_2013'!O42,+'[1]App.2-CL_MIFRS_DepExp_2013'!O42+((C42*0.5)/D42))</f>
        <v>0</v>
      </c>
      <c r="G42" s="25"/>
      <c r="H42" s="42">
        <f t="shared" si="1"/>
        <v>0</v>
      </c>
    </row>
    <row r="43" spans="1:8" ht="15">
      <c r="A43" s="74">
        <v>1945</v>
      </c>
      <c r="B43" s="32" t="s">
        <v>46</v>
      </c>
      <c r="C43" s="25"/>
      <c r="D43" s="75"/>
      <c r="E43" s="76">
        <f t="shared" si="0"/>
        <v>0</v>
      </c>
      <c r="F43" s="42">
        <f>IF(D43=0,'[1]App.2-CL_MIFRS_DepExp_2013'!O43,+'[1]App.2-CL_MIFRS_DepExp_2013'!O43+((C43*0.5)/D43))</f>
        <v>0</v>
      </c>
      <c r="G43" s="25"/>
      <c r="H43" s="42">
        <f t="shared" si="1"/>
        <v>0</v>
      </c>
    </row>
    <row r="44" spans="1:8" ht="15">
      <c r="A44" s="74">
        <v>1950</v>
      </c>
      <c r="B44" s="32" t="s">
        <v>47</v>
      </c>
      <c r="C44" s="25"/>
      <c r="D44" s="75"/>
      <c r="E44" s="76">
        <f t="shared" si="0"/>
        <v>0</v>
      </c>
      <c r="F44" s="42">
        <f>IF(D44=0,'[1]App.2-CL_MIFRS_DepExp_2013'!O44,+'[1]App.2-CL_MIFRS_DepExp_2013'!O44+((C44*0.5)/D44))</f>
        <v>0</v>
      </c>
      <c r="G44" s="25"/>
      <c r="H44" s="42">
        <f t="shared" si="1"/>
        <v>0</v>
      </c>
    </row>
    <row r="45" spans="1:8" ht="15">
      <c r="A45" s="74">
        <v>1955</v>
      </c>
      <c r="B45" s="32" t="s">
        <v>48</v>
      </c>
      <c r="C45" s="25"/>
      <c r="D45" s="75"/>
      <c r="E45" s="76">
        <f t="shared" si="0"/>
        <v>0</v>
      </c>
      <c r="F45" s="42">
        <f>IF(D45=0,'[1]App.2-CL_MIFRS_DepExp_2013'!O45,+'[1]App.2-CL_MIFRS_DepExp_2013'!O45+((C45*0.5)/D45))</f>
        <v>0</v>
      </c>
      <c r="G45" s="25"/>
      <c r="H45" s="42">
        <f t="shared" si="1"/>
        <v>0</v>
      </c>
    </row>
    <row r="46" spans="1:8" ht="15">
      <c r="A46" s="79">
        <v>1955</v>
      </c>
      <c r="B46" s="36" t="s">
        <v>49</v>
      </c>
      <c r="C46" s="25"/>
      <c r="D46" s="75"/>
      <c r="E46" s="76">
        <f t="shared" si="0"/>
        <v>0</v>
      </c>
      <c r="F46" s="42">
        <f>IF(D46=0,'[1]App.2-CL_MIFRS_DepExp_2013'!O46,+'[1]App.2-CL_MIFRS_DepExp_2013'!O46+((C46*0.5)/D46))</f>
        <v>0</v>
      </c>
      <c r="G46" s="25"/>
      <c r="H46" s="42">
        <f t="shared" si="1"/>
        <v>0</v>
      </c>
    </row>
    <row r="47" spans="1:8" ht="15">
      <c r="A47" s="78">
        <v>1960</v>
      </c>
      <c r="B47" s="24" t="s">
        <v>50</v>
      </c>
      <c r="C47" s="25"/>
      <c r="D47" s="75"/>
      <c r="E47" s="76">
        <f t="shared" si="0"/>
        <v>0</v>
      </c>
      <c r="F47" s="42">
        <f>IF(D47=0,'[1]App.2-CL_MIFRS_DepExp_2013'!O47,+'[1]App.2-CL_MIFRS_DepExp_2013'!O47+((C47*0.5)/D47))</f>
        <v>0</v>
      </c>
      <c r="G47" s="25"/>
      <c r="H47" s="42">
        <f t="shared" si="1"/>
        <v>0</v>
      </c>
    </row>
    <row r="48" spans="1:8" ht="15">
      <c r="A48" s="79">
        <v>1970</v>
      </c>
      <c r="B48" s="80" t="s">
        <v>51</v>
      </c>
      <c r="C48" s="25"/>
      <c r="D48" s="75"/>
      <c r="E48" s="76">
        <f t="shared" si="0"/>
        <v>0</v>
      </c>
      <c r="F48" s="42">
        <f>IF(D48=0,'[1]App.2-CL_MIFRS_DepExp_2013'!O48,+'[1]App.2-CL_MIFRS_DepExp_2013'!O48+((C48*0.5)/D48))</f>
        <v>0</v>
      </c>
      <c r="G48" s="25"/>
      <c r="H48" s="42">
        <f t="shared" si="1"/>
        <v>0</v>
      </c>
    </row>
    <row r="49" spans="1:10" ht="15">
      <c r="A49" s="74">
        <v>1975</v>
      </c>
      <c r="B49" s="32" t="s">
        <v>52</v>
      </c>
      <c r="C49" s="25"/>
      <c r="D49" s="75"/>
      <c r="E49" s="76">
        <f t="shared" si="0"/>
        <v>0</v>
      </c>
      <c r="F49" s="42">
        <f>IF(D49=0,'[1]App.2-CL_MIFRS_DepExp_2013'!O49,+'[1]App.2-CL_MIFRS_DepExp_2013'!O49+((C49*0.5)/D49))</f>
        <v>0</v>
      </c>
      <c r="G49" s="25"/>
      <c r="H49" s="42">
        <f t="shared" si="1"/>
        <v>0</v>
      </c>
    </row>
    <row r="50" spans="1:10" ht="15">
      <c r="A50" s="74">
        <v>1980</v>
      </c>
      <c r="B50" s="32" t="s">
        <v>53</v>
      </c>
      <c r="C50" s="25"/>
      <c r="D50" s="75"/>
      <c r="E50" s="76">
        <f t="shared" si="0"/>
        <v>0</v>
      </c>
      <c r="F50" s="42">
        <f>IF(D50=0,'[1]App.2-CL_MIFRS_DepExp_2013'!O50,+'[1]App.2-CL_MIFRS_DepExp_2013'!O50+((C50*0.5)/D50))</f>
        <v>0</v>
      </c>
      <c r="G50" s="25"/>
      <c r="H50" s="42">
        <f t="shared" si="1"/>
        <v>0</v>
      </c>
    </row>
    <row r="51" spans="1:10" ht="15">
      <c r="A51" s="74">
        <v>1985</v>
      </c>
      <c r="B51" s="32" t="s">
        <v>54</v>
      </c>
      <c r="C51" s="25"/>
      <c r="D51" s="75"/>
      <c r="E51" s="76">
        <f t="shared" si="0"/>
        <v>0</v>
      </c>
      <c r="F51" s="42">
        <f>IF(D51=0,'[1]App.2-CL_MIFRS_DepExp_2013'!O51,+'[1]App.2-CL_MIFRS_DepExp_2013'!O51+((C51*0.5)/D51))</f>
        <v>0</v>
      </c>
      <c r="G51" s="25"/>
      <c r="H51" s="42">
        <f t="shared" si="1"/>
        <v>0</v>
      </c>
    </row>
    <row r="52" spans="1:10" ht="15">
      <c r="A52" s="74">
        <v>1990</v>
      </c>
      <c r="B52" s="37" t="s">
        <v>55</v>
      </c>
      <c r="C52" s="25"/>
      <c r="D52" s="75"/>
      <c r="E52" s="76">
        <f t="shared" si="0"/>
        <v>0</v>
      </c>
      <c r="F52" s="42">
        <f>IF(D52=0,'[1]App.2-CL_MIFRS_DepExp_2013'!O52,+'[1]App.2-CL_MIFRS_DepExp_2013'!O52+((C52*0.5)/D52))</f>
        <v>0</v>
      </c>
      <c r="G52" s="25"/>
      <c r="H52" s="42">
        <f t="shared" si="1"/>
        <v>0</v>
      </c>
    </row>
    <row r="53" spans="1:10" ht="15">
      <c r="A53" s="74">
        <v>1995</v>
      </c>
      <c r="B53" s="32" t="s">
        <v>56</v>
      </c>
      <c r="C53" s="25"/>
      <c r="D53" s="108"/>
      <c r="E53" s="76">
        <f t="shared" si="0"/>
        <v>0</v>
      </c>
      <c r="F53" s="42">
        <f>IF(D53=0,'[1]App.2-CL_MIFRS_DepExp_2013'!O53,+'[1]App.2-CL_MIFRS_DepExp_2013'!O53+((C53*0.5)/D53))</f>
        <v>0</v>
      </c>
      <c r="G53" s="25"/>
      <c r="H53" s="42">
        <f t="shared" si="1"/>
        <v>0</v>
      </c>
    </row>
    <row r="54" spans="1:10" ht="15">
      <c r="A54" s="81" t="s">
        <v>107</v>
      </c>
      <c r="B54" s="82"/>
      <c r="C54" s="25"/>
      <c r="D54" s="108"/>
      <c r="E54" s="76">
        <f t="shared" si="0"/>
        <v>0</v>
      </c>
      <c r="F54" s="42">
        <f>IF(D54=0,'[1]App.2-CL_MIFRS_DepExp_2013'!O54,+'[1]App.2-CL_MIFRS_DepExp_2013'!O54+((C54*0.5)/D54))</f>
        <v>0</v>
      </c>
      <c r="G54" s="25"/>
      <c r="H54" s="42">
        <f t="shared" si="1"/>
        <v>0</v>
      </c>
    </row>
    <row r="55" spans="1:10" ht="15.75" thickBot="1">
      <c r="A55" s="83"/>
      <c r="B55" s="84"/>
      <c r="C55" s="25"/>
      <c r="D55" s="109"/>
      <c r="E55" s="110">
        <f t="shared" si="0"/>
        <v>0</v>
      </c>
      <c r="F55" s="42">
        <f>IF(D55=0,'[1]App.2-CL_MIFRS_DepExp_2013'!O55,+'[1]App.2-CL_MIFRS_DepExp_2013'!O55+((C55*0.5)/D55))</f>
        <v>0</v>
      </c>
      <c r="G55" s="25"/>
      <c r="H55" s="42">
        <f t="shared" si="1"/>
        <v>0</v>
      </c>
    </row>
    <row r="56" spans="1:10" ht="14.25" thickTop="1" thickBot="1">
      <c r="A56" s="87"/>
      <c r="B56" s="88" t="s">
        <v>73</v>
      </c>
      <c r="C56" s="42">
        <f>SUM(C16:C55)</f>
        <v>0</v>
      </c>
      <c r="D56" s="111"/>
      <c r="E56" s="111"/>
      <c r="F56" s="42">
        <f>SUM(F16:F55)</f>
        <v>0</v>
      </c>
      <c r="G56" s="42">
        <f>SUM(G16:G55)</f>
        <v>0</v>
      </c>
      <c r="H56" s="42">
        <f>SUM(H16:H55)</f>
        <v>0</v>
      </c>
    </row>
    <row r="57" spans="1:10" ht="15">
      <c r="A57" s="92"/>
      <c r="B57" s="93" t="s">
        <v>108</v>
      </c>
      <c r="C57" s="94"/>
      <c r="D57" s="94"/>
      <c r="E57" s="94"/>
      <c r="F57" s="25">
        <v>0</v>
      </c>
      <c r="G57" s="94"/>
      <c r="H57" s="94"/>
    </row>
    <row r="58" spans="1:10" ht="15" customHeight="1">
      <c r="A58" s="92"/>
      <c r="B58" s="237" t="s">
        <v>129</v>
      </c>
      <c r="C58" s="237"/>
      <c r="D58" s="237"/>
      <c r="E58" s="238"/>
      <c r="F58" s="42">
        <f>SUM(F56:F57)</f>
        <v>0</v>
      </c>
      <c r="H58" s="112"/>
      <c r="I58" s="94"/>
      <c r="J58" s="113"/>
    </row>
    <row r="60" spans="1:10">
      <c r="A60" s="4" t="s">
        <v>65</v>
      </c>
      <c r="B60" s="9"/>
      <c r="C60" s="9"/>
      <c r="D60" s="9"/>
      <c r="E60" s="9"/>
      <c r="F60" s="9"/>
      <c r="G60" s="9"/>
      <c r="H60" s="9"/>
    </row>
    <row r="61" spans="1:10" ht="15" customHeight="1">
      <c r="A61" s="114">
        <v>1</v>
      </c>
      <c r="B61" s="232" t="s">
        <v>109</v>
      </c>
      <c r="C61" s="232"/>
      <c r="D61" s="232"/>
      <c r="E61" s="232"/>
      <c r="F61" s="232"/>
      <c r="G61" s="232"/>
      <c r="H61" s="232"/>
      <c r="I61" s="232"/>
      <c r="J61" s="232"/>
    </row>
    <row r="62" spans="1:10" ht="15" customHeight="1">
      <c r="A62" s="97">
        <v>2</v>
      </c>
      <c r="B62" s="232" t="s">
        <v>110</v>
      </c>
      <c r="C62" s="232"/>
      <c r="D62" s="232"/>
      <c r="E62" s="232"/>
      <c r="F62" s="232"/>
      <c r="G62" s="232"/>
      <c r="H62" s="232"/>
      <c r="I62" s="232"/>
      <c r="J62" s="232"/>
    </row>
    <row r="65" spans="1:12" ht="15" customHeight="1">
      <c r="A65" s="4" t="s">
        <v>115</v>
      </c>
      <c r="B65" s="239" t="s">
        <v>116</v>
      </c>
      <c r="C65" s="239"/>
      <c r="D65" s="239"/>
      <c r="E65" s="239"/>
      <c r="F65" s="239"/>
      <c r="G65" s="239"/>
      <c r="H65" s="239"/>
      <c r="I65" s="239"/>
      <c r="J65" s="239"/>
      <c r="K65" s="102"/>
      <c r="L65" s="102"/>
    </row>
    <row r="66" spans="1:12">
      <c r="B66" s="239"/>
      <c r="C66" s="239"/>
      <c r="D66" s="239"/>
      <c r="E66" s="239"/>
      <c r="F66" s="239"/>
      <c r="G66" s="239"/>
      <c r="H66" s="239"/>
      <c r="I66" s="239"/>
      <c r="J66" s="239"/>
      <c r="K66" s="102"/>
      <c r="L66" s="102"/>
    </row>
    <row r="67" spans="1:12">
      <c r="A67" s="4"/>
      <c r="B67" s="239"/>
      <c r="C67" s="239"/>
      <c r="D67" s="239"/>
      <c r="E67" s="239"/>
      <c r="F67" s="239"/>
      <c r="G67" s="239"/>
      <c r="H67" s="239"/>
      <c r="I67" s="239"/>
      <c r="J67" s="239"/>
      <c r="K67" s="102"/>
      <c r="L67" s="102"/>
    </row>
    <row r="68" spans="1:12">
      <c r="B68" s="239"/>
      <c r="C68" s="239"/>
      <c r="D68" s="239"/>
      <c r="E68" s="239"/>
      <c r="F68" s="239"/>
      <c r="G68" s="239"/>
      <c r="H68" s="239"/>
      <c r="I68" s="239"/>
      <c r="J68" s="239"/>
      <c r="K68" s="102"/>
      <c r="L68" s="102"/>
    </row>
    <row r="69" spans="1:12">
      <c r="B69" s="115"/>
      <c r="C69" s="115"/>
      <c r="D69" s="115"/>
      <c r="E69" s="115"/>
      <c r="F69" s="115"/>
      <c r="G69" s="115"/>
      <c r="H69" s="115"/>
      <c r="I69" s="115"/>
      <c r="J69" s="115"/>
      <c r="K69" s="102"/>
      <c r="L69" s="102"/>
    </row>
    <row r="70" spans="1:12">
      <c r="B70" s="115"/>
      <c r="C70" s="115"/>
      <c r="D70" s="115"/>
      <c r="E70" s="115"/>
      <c r="F70" s="115"/>
      <c r="G70" s="115"/>
      <c r="H70" s="115"/>
      <c r="I70" s="115"/>
      <c r="J70" s="115"/>
      <c r="K70" s="102"/>
      <c r="L70" s="102"/>
    </row>
    <row r="71" spans="1:12">
      <c r="B71" s="115"/>
      <c r="C71" s="115"/>
      <c r="D71" s="115"/>
      <c r="E71" s="115"/>
      <c r="F71" s="115"/>
      <c r="G71" s="115"/>
      <c r="H71" s="115"/>
      <c r="I71" s="115"/>
      <c r="J71" s="115"/>
      <c r="K71" s="102"/>
      <c r="L71" s="102"/>
    </row>
    <row r="72" spans="1:12">
      <c r="B72" s="115"/>
      <c r="C72" s="115"/>
      <c r="D72" s="115"/>
      <c r="E72" s="115"/>
      <c r="F72" s="115"/>
      <c r="G72" s="115"/>
      <c r="H72" s="115"/>
      <c r="I72" s="115"/>
      <c r="J72" s="115"/>
      <c r="K72" s="102"/>
      <c r="L72" s="102"/>
    </row>
    <row r="73" spans="1:12">
      <c r="B73" s="115"/>
      <c r="C73" s="115"/>
      <c r="D73" s="115"/>
      <c r="E73" s="115"/>
      <c r="F73" s="115"/>
      <c r="G73" s="115"/>
      <c r="H73" s="115"/>
      <c r="I73" s="115"/>
      <c r="J73" s="115"/>
      <c r="K73" s="102"/>
      <c r="L73" s="102"/>
    </row>
    <row r="74" spans="1:12">
      <c r="B74" s="102"/>
      <c r="C74" s="102"/>
      <c r="D74" s="102"/>
      <c r="E74" s="102"/>
      <c r="F74" s="102"/>
      <c r="G74" s="102"/>
      <c r="H74" s="102"/>
      <c r="I74" s="102"/>
      <c r="J74" s="102"/>
      <c r="K74" s="102"/>
      <c r="L74" s="102"/>
    </row>
    <row r="75" spans="1:12" ht="18" customHeight="1">
      <c r="A75" s="235" t="s">
        <v>124</v>
      </c>
      <c r="B75" s="235"/>
      <c r="C75" s="235"/>
      <c r="D75" s="235"/>
      <c r="E75" s="235"/>
      <c r="F75" s="235"/>
      <c r="G75" s="235"/>
      <c r="H75" s="235"/>
      <c r="I75" s="235"/>
      <c r="J75" s="235"/>
    </row>
    <row r="76" spans="1:12" ht="18" customHeight="1">
      <c r="A76" s="235" t="s">
        <v>78</v>
      </c>
      <c r="B76" s="235"/>
      <c r="C76" s="235"/>
      <c r="D76" s="235"/>
      <c r="E76" s="235"/>
      <c r="F76" s="235"/>
      <c r="G76" s="235"/>
      <c r="H76" s="235"/>
      <c r="I76" s="235"/>
      <c r="J76" s="235"/>
    </row>
    <row r="77" spans="1:12" ht="15" customHeight="1">
      <c r="A77" s="236" t="s">
        <v>117</v>
      </c>
      <c r="B77" s="236"/>
      <c r="C77" s="236"/>
      <c r="D77" s="236"/>
      <c r="E77" s="236"/>
      <c r="F77" s="236"/>
      <c r="G77" s="236"/>
      <c r="H77" s="236"/>
      <c r="I77" s="236"/>
      <c r="J77" s="236"/>
    </row>
    <row r="78" spans="1:12" ht="18">
      <c r="A78" s="60"/>
      <c r="B78" s="60"/>
      <c r="C78" s="105" t="s">
        <v>80</v>
      </c>
      <c r="D78" s="106">
        <v>2015</v>
      </c>
      <c r="E78" s="61" t="s">
        <v>81</v>
      </c>
      <c r="F78" s="60"/>
      <c r="G78" s="60"/>
      <c r="H78" s="60"/>
    </row>
    <row r="79" spans="1:12" ht="13.5" thickBot="1"/>
    <row r="80" spans="1:12" ht="51" customHeight="1">
      <c r="A80" s="225" t="s">
        <v>82</v>
      </c>
      <c r="B80" s="227" t="s">
        <v>13</v>
      </c>
      <c r="C80" s="62" t="s">
        <v>15</v>
      </c>
      <c r="D80" s="62" t="s">
        <v>125</v>
      </c>
      <c r="E80" s="62" t="s">
        <v>86</v>
      </c>
      <c r="F80" s="64" t="s">
        <v>130</v>
      </c>
      <c r="G80" s="229" t="s">
        <v>131</v>
      </c>
      <c r="H80" s="64" t="s">
        <v>91</v>
      </c>
    </row>
    <row r="81" spans="1:9" ht="51.75" thickBot="1">
      <c r="A81" s="226"/>
      <c r="B81" s="228"/>
      <c r="C81" s="65" t="s">
        <v>96</v>
      </c>
      <c r="D81" s="65" t="s">
        <v>98</v>
      </c>
      <c r="E81" s="65" t="s">
        <v>99</v>
      </c>
      <c r="F81" s="107" t="s">
        <v>132</v>
      </c>
      <c r="G81" s="230"/>
      <c r="H81" s="68" t="s">
        <v>128</v>
      </c>
    </row>
    <row r="82" spans="1:9" ht="25.5">
      <c r="A82" s="23">
        <v>1611</v>
      </c>
      <c r="B82" s="24" t="s">
        <v>19</v>
      </c>
      <c r="C82" s="25">
        <f>'[1]App.2-CM_MIFRS_DepExp_2014'!C82</f>
        <v>215000</v>
      </c>
      <c r="D82" s="72">
        <f>'[1]App.2-CM_MIFRS_DepExp_2014'!D82</f>
        <v>5</v>
      </c>
      <c r="E82" s="73">
        <f t="shared" ref="E82:E143" si="2">IF(D82=0,0,1/D82)</f>
        <v>0.2</v>
      </c>
      <c r="F82" s="42">
        <f>IF(D82=0,'[1]App.2-CL_MIFRS_DepExp_2013'!O79,+'[1]App.2-CL_MIFRS_DepExp_2013'!O79+((C82*0.5)/D82))</f>
        <v>124901.32900616707</v>
      </c>
      <c r="G82" s="25">
        <f>'[1]App.2-CM_MIFRS_DepExp_2014'!G82</f>
        <v>124901.35557142858</v>
      </c>
      <c r="H82" s="42">
        <f t="shared" ref="H82:H143" si="3">IF(ISERROR(+F82-G82), 0, +F82-G82)</f>
        <v>-2.6565261505311355E-2</v>
      </c>
    </row>
    <row r="83" spans="1:9" ht="25.5">
      <c r="A83" s="23">
        <v>1612</v>
      </c>
      <c r="B83" s="24" t="s">
        <v>21</v>
      </c>
      <c r="C83" s="25">
        <f>'[1]App.2-CM_MIFRS_DepExp_2014'!C83</f>
        <v>0</v>
      </c>
      <c r="D83" s="72">
        <f>'[1]App.2-CM_MIFRS_DepExp_2014'!D83</f>
        <v>0</v>
      </c>
      <c r="E83" s="73">
        <f t="shared" si="2"/>
        <v>0</v>
      </c>
      <c r="F83" s="42">
        <f>IF(D83=0,'[1]App.2-CL_MIFRS_DepExp_2013'!O80,+'[1]App.2-CL_MIFRS_DepExp_2013'!O80+((C83*0.5)/D83))</f>
        <v>0</v>
      </c>
      <c r="G83" s="25">
        <f>'[1]App.2-CM_MIFRS_DepExp_2014'!G83</f>
        <v>0</v>
      </c>
      <c r="H83" s="42">
        <f t="shared" si="3"/>
        <v>0</v>
      </c>
    </row>
    <row r="84" spans="1:9" ht="15">
      <c r="A84" s="30">
        <v>1805</v>
      </c>
      <c r="B84" s="31" t="s">
        <v>23</v>
      </c>
      <c r="C84" s="25">
        <f>'[1]App.2-CM_MIFRS_DepExp_2014'!C84</f>
        <v>913473.27</v>
      </c>
      <c r="D84" s="72">
        <f>'[1]App.2-CM_MIFRS_DepExp_2014'!D84</f>
        <v>0</v>
      </c>
      <c r="E84" s="73">
        <f t="shared" si="2"/>
        <v>0</v>
      </c>
      <c r="F84" s="42">
        <f>IF(D84=0,'[1]App.2-CL_MIFRS_DepExp_2013'!O81,+'[1]App.2-CL_MIFRS_DepExp_2013'!O81+((C84*0.5)/D84))</f>
        <v>0</v>
      </c>
      <c r="G84" s="25">
        <f>'[1]App.2-CM_MIFRS_DepExp_2014'!G84</f>
        <v>0</v>
      </c>
      <c r="H84" s="42">
        <f t="shared" si="3"/>
        <v>0</v>
      </c>
    </row>
    <row r="85" spans="1:9" ht="15">
      <c r="A85" s="23">
        <v>1808</v>
      </c>
      <c r="B85" s="32" t="s">
        <v>24</v>
      </c>
      <c r="C85" s="25">
        <f>'[1]App.2-CM_MIFRS_DepExp_2014'!C85</f>
        <v>0</v>
      </c>
      <c r="D85" s="72">
        <f>'[1]App.2-CM_MIFRS_DepExp_2014'!D85</f>
        <v>60</v>
      </c>
      <c r="E85" s="73">
        <f t="shared" si="2"/>
        <v>1.6666666666666666E-2</v>
      </c>
      <c r="F85" s="42">
        <f>IF(D85=0,'[1]App.2-CL_MIFRS_DepExp_2013'!O82,+'[1]App.2-CL_MIFRS_DepExp_2013'!O82+((C85*0.5)/D85))</f>
        <v>35767.234379394991</v>
      </c>
      <c r="G85" s="25">
        <f>'[1]App.2-CM_MIFRS_DepExp_2014'!G85</f>
        <v>35767.234379395028</v>
      </c>
      <c r="H85" s="42">
        <f t="shared" si="3"/>
        <v>-3.637978807091713E-11</v>
      </c>
    </row>
    <row r="86" spans="1:9" ht="15">
      <c r="A86" s="23">
        <v>1808</v>
      </c>
      <c r="B86" s="32" t="s">
        <v>24</v>
      </c>
      <c r="C86" s="25">
        <f>'[1]App.2-CM_MIFRS_DepExp_2014'!C86</f>
        <v>0</v>
      </c>
      <c r="D86" s="72">
        <f>'[1]App.2-CM_MIFRS_DepExp_2014'!D86</f>
        <v>60</v>
      </c>
      <c r="E86" s="73">
        <f t="shared" si="2"/>
        <v>1.6666666666666666E-2</v>
      </c>
      <c r="F86" s="42">
        <f>IF(D86=0,'[1]App.2-CL_MIFRS_DepExp_2013'!O83,+'[1]App.2-CL_MIFRS_DepExp_2013'!O83+((C86*0.5)/D86))</f>
        <v>3655.4185832528269</v>
      </c>
      <c r="G86" s="25">
        <f>'[1]App.2-CM_MIFRS_DepExp_2014'!G86</f>
        <v>3655.4999999999991</v>
      </c>
      <c r="H86" s="42">
        <f t="shared" si="3"/>
        <v>-8.141674717217029E-2</v>
      </c>
    </row>
    <row r="87" spans="1:9" ht="15">
      <c r="A87" s="23">
        <v>1810</v>
      </c>
      <c r="B87" s="32" t="s">
        <v>25</v>
      </c>
      <c r="C87" s="25">
        <f>'[1]App.2-CM_MIFRS_DepExp_2014'!C87</f>
        <v>0</v>
      </c>
      <c r="D87" s="72">
        <f>'[1]App.2-CM_MIFRS_DepExp_2014'!D87</f>
        <v>5</v>
      </c>
      <c r="E87" s="73">
        <f t="shared" si="2"/>
        <v>0.2</v>
      </c>
      <c r="F87" s="42">
        <f>IF(D87=0,'[1]App.2-CL_MIFRS_DepExp_2013'!O84,+'[1]App.2-CL_MIFRS_DepExp_2013'!O84+((C87*0.5)/D87))</f>
        <v>0</v>
      </c>
      <c r="G87" s="25">
        <f>'[1]App.2-CM_MIFRS_DepExp_2014'!G87</f>
        <v>0</v>
      </c>
      <c r="H87" s="42">
        <f t="shared" si="3"/>
        <v>0</v>
      </c>
    </row>
    <row r="88" spans="1:9" ht="15">
      <c r="A88" s="23">
        <v>1815</v>
      </c>
      <c r="B88" s="32" t="s">
        <v>26</v>
      </c>
      <c r="C88" s="25">
        <f>'[1]App.2-CM_MIFRS_DepExp_2014'!C88</f>
        <v>13961839.850000001</v>
      </c>
      <c r="D88" s="72">
        <f>'[1]App.2-CM_MIFRS_DepExp_2014'!D88</f>
        <v>43.605097091142348</v>
      </c>
      <c r="E88" s="73">
        <f t="shared" si="2"/>
        <v>2.2933098805165451E-2</v>
      </c>
      <c r="F88" s="42">
        <f>IF(D88=0,'[1]App.2-CL_MIFRS_DepExp_2013'!O85,+'[1]App.2-CL_MIFRS_DepExp_2013'!O85+((C88*0.5)/D88))</f>
        <v>160094.12989033159</v>
      </c>
      <c r="G88" s="25">
        <f>'[1]App.2-CM_MIFRS_DepExp_2014'!G88</f>
        <v>667058.86009209929</v>
      </c>
      <c r="H88" s="42">
        <f t="shared" si="3"/>
        <v>-506964.7302017677</v>
      </c>
      <c r="I88" s="2" t="s">
        <v>149</v>
      </c>
    </row>
    <row r="89" spans="1:9" ht="15">
      <c r="A89" s="23">
        <v>1815</v>
      </c>
      <c r="B89" s="32" t="s">
        <v>26</v>
      </c>
      <c r="C89" s="25">
        <f>'[1]App.2-CM_MIFRS_DepExp_2014'!C89</f>
        <v>0</v>
      </c>
      <c r="D89" s="72">
        <f>'[1]App.2-CM_MIFRS_DepExp_2014'!D89</f>
        <v>0</v>
      </c>
      <c r="E89" s="73">
        <f t="shared" si="2"/>
        <v>0</v>
      </c>
      <c r="F89" s="42">
        <f>IF(D89=0,'[1]App.2-CL_MIFRS_DepExp_2013'!O86,+'[1]App.2-CL_MIFRS_DepExp_2013'!O86+((C89*0.5)/D89))</f>
        <v>-8.9474055612576309E-3</v>
      </c>
      <c r="G89" s="25">
        <f>'[1]App.2-CM_MIFRS_DepExp_2014'!G89</f>
        <v>0</v>
      </c>
      <c r="H89" s="42">
        <f t="shared" si="3"/>
        <v>-8.9474055612576309E-3</v>
      </c>
    </row>
    <row r="90" spans="1:9" ht="15">
      <c r="A90" s="23">
        <v>1815</v>
      </c>
      <c r="B90" s="32" t="s">
        <v>26</v>
      </c>
      <c r="C90" s="25">
        <f>'[1]App.2-CM_MIFRS_DepExp_2014'!C90</f>
        <v>0</v>
      </c>
      <c r="D90" s="72">
        <f>'[1]App.2-CM_MIFRS_DepExp_2014'!D90</f>
        <v>0</v>
      </c>
      <c r="E90" s="73">
        <f t="shared" si="2"/>
        <v>0</v>
      </c>
      <c r="F90" s="42">
        <f>IF(D90=0,'[1]App.2-CL_MIFRS_DepExp_2013'!O87,+'[1]App.2-CL_MIFRS_DepExp_2013'!O87+((C90*0.5)/D90))</f>
        <v>3.0618919830954975E-3</v>
      </c>
      <c r="G90" s="25">
        <f>'[1]App.2-CM_MIFRS_DepExp_2014'!G90</f>
        <v>0</v>
      </c>
      <c r="H90" s="42">
        <f t="shared" si="3"/>
        <v>3.0618919830954975E-3</v>
      </c>
    </row>
    <row r="91" spans="1:9" ht="15">
      <c r="A91" s="23">
        <v>1820</v>
      </c>
      <c r="B91" s="24" t="s">
        <v>27</v>
      </c>
      <c r="C91" s="25">
        <f>'[1]App.2-CM_MIFRS_DepExp_2014'!C91</f>
        <v>0</v>
      </c>
      <c r="D91" s="72">
        <f>'[1]App.2-CM_MIFRS_DepExp_2014'!D91</f>
        <v>40</v>
      </c>
      <c r="E91" s="73">
        <f t="shared" si="2"/>
        <v>2.5000000000000001E-2</v>
      </c>
      <c r="F91" s="42">
        <f>IF(D91=0,'[1]App.2-CL_MIFRS_DepExp_2013'!O88,+'[1]App.2-CL_MIFRS_DepExp_2013'!O88+((C91*0.5)/D91))</f>
        <v>27834.886449358219</v>
      </c>
      <c r="G91" s="25">
        <f>'[1]App.2-CM_MIFRS_DepExp_2014'!G91</f>
        <v>27834.886493055557</v>
      </c>
      <c r="H91" s="42">
        <f t="shared" si="3"/>
        <v>-4.3697338696802035E-5</v>
      </c>
    </row>
    <row r="92" spans="1:9" ht="15">
      <c r="A92" s="23">
        <v>1825</v>
      </c>
      <c r="B92" s="32" t="s">
        <v>28</v>
      </c>
      <c r="C92" s="25">
        <f>'[1]App.2-CM_MIFRS_DepExp_2014'!C92</f>
        <v>0</v>
      </c>
      <c r="D92" s="72">
        <f>'[1]App.2-CM_MIFRS_DepExp_2014'!D92</f>
        <v>0</v>
      </c>
      <c r="E92" s="73">
        <f t="shared" si="2"/>
        <v>0</v>
      </c>
      <c r="F92" s="42">
        <f>IF(D92=0,'[1]App.2-CL_MIFRS_DepExp_2013'!O89,+'[1]App.2-CL_MIFRS_DepExp_2013'!O89+((C92*0.5)/D92))</f>
        <v>0</v>
      </c>
      <c r="G92" s="25">
        <f>'[1]App.2-CM_MIFRS_DepExp_2014'!G92</f>
        <v>0</v>
      </c>
      <c r="H92" s="42">
        <f t="shared" si="3"/>
        <v>0</v>
      </c>
    </row>
    <row r="93" spans="1:9" ht="15">
      <c r="A93" s="23">
        <v>1830</v>
      </c>
      <c r="B93" s="32" t="s">
        <v>29</v>
      </c>
      <c r="C93" s="25">
        <f>'[1]App.2-CM_MIFRS_DepExp_2014'!C93</f>
        <v>201792</v>
      </c>
      <c r="D93" s="72">
        <f>'[1]App.2-CM_MIFRS_DepExp_2014'!D93</f>
        <v>60</v>
      </c>
      <c r="E93" s="73">
        <f t="shared" si="2"/>
        <v>1.6666666666666666E-2</v>
      </c>
      <c r="F93" s="42">
        <f>IF(D93=0,'[1]App.2-CL_MIFRS_DepExp_2013'!O90,+'[1]App.2-CL_MIFRS_DepExp_2013'!O90+((C93*0.5)/D93))</f>
        <v>77833.037486815738</v>
      </c>
      <c r="G93" s="25">
        <f>'[1]App.2-CM_MIFRS_DepExp_2014'!G93</f>
        <v>77833.038944608343</v>
      </c>
      <c r="H93" s="42">
        <f t="shared" si="3"/>
        <v>-1.4577926049241796E-3</v>
      </c>
    </row>
    <row r="94" spans="1:9" ht="15">
      <c r="A94" s="23">
        <v>1830</v>
      </c>
      <c r="B94" s="32" t="s">
        <v>29</v>
      </c>
      <c r="C94" s="25">
        <f>'[1]App.2-CM_MIFRS_DepExp_2014'!C94</f>
        <v>49038</v>
      </c>
      <c r="D94" s="72">
        <f>'[1]App.2-CM_MIFRS_DepExp_2014'!D94</f>
        <v>45</v>
      </c>
      <c r="E94" s="73">
        <f t="shared" si="2"/>
        <v>2.2222222222222223E-2</v>
      </c>
      <c r="F94" s="42">
        <f>IF(D94=0,'[1]App.2-CL_MIFRS_DepExp_2013'!O91,+'[1]App.2-CL_MIFRS_DepExp_2013'!O91+((C94*0.5)/D94))</f>
        <v>16889.291038188203</v>
      </c>
      <c r="G94" s="25">
        <f>'[1]App.2-CM_MIFRS_DepExp_2014'!G94</f>
        <v>16889.29103818821</v>
      </c>
      <c r="H94" s="42">
        <f t="shared" si="3"/>
        <v>-7.2759576141834259E-12</v>
      </c>
    </row>
    <row r="95" spans="1:9" ht="15">
      <c r="A95" s="23">
        <v>1830</v>
      </c>
      <c r="B95" s="32" t="s">
        <v>29</v>
      </c>
      <c r="C95" s="25">
        <f>'[1]App.2-CM_MIFRS_DepExp_2014'!C95</f>
        <v>382954</v>
      </c>
      <c r="D95" s="72">
        <f>'[1]App.2-CM_MIFRS_DepExp_2014'!D95</f>
        <v>40</v>
      </c>
      <c r="E95" s="73">
        <f t="shared" si="2"/>
        <v>2.5000000000000001E-2</v>
      </c>
      <c r="F95" s="42">
        <f>IF(D95=0,'[1]App.2-CL_MIFRS_DepExp_2013'!O92,+'[1]App.2-CL_MIFRS_DepExp_2013'!O92+((C95*0.5)/D95))</f>
        <v>165716.47370106864</v>
      </c>
      <c r="G95" s="25">
        <f>'[1]App.2-CM_MIFRS_DepExp_2014'!G95</f>
        <v>165716.47410401603</v>
      </c>
      <c r="H95" s="42">
        <f t="shared" si="3"/>
        <v>-4.029473930131644E-4</v>
      </c>
    </row>
    <row r="96" spans="1:9" ht="15">
      <c r="A96" s="23">
        <v>1835</v>
      </c>
      <c r="B96" s="32" t="s">
        <v>30</v>
      </c>
      <c r="C96" s="25">
        <f>'[1]App.2-CM_MIFRS_DepExp_2014'!C96</f>
        <v>47032</v>
      </c>
      <c r="D96" s="72">
        <f>'[1]App.2-CM_MIFRS_DepExp_2014'!D96</f>
        <v>45</v>
      </c>
      <c r="E96" s="73">
        <f t="shared" si="2"/>
        <v>2.2222222222222223E-2</v>
      </c>
      <c r="F96" s="42">
        <f>IF(D96=0,'[1]App.2-CL_MIFRS_DepExp_2013'!O93,+'[1]App.2-CL_MIFRS_DepExp_2013'!O93+((C96*0.5)/D96))</f>
        <v>28329.44155663022</v>
      </c>
      <c r="G96" s="25">
        <f>'[1]App.2-CM_MIFRS_DepExp_2014'!G96</f>
        <v>28327.9149689306</v>
      </c>
      <c r="H96" s="42">
        <f t="shared" si="3"/>
        <v>1.526587699619995</v>
      </c>
    </row>
    <row r="97" spans="1:8" ht="15">
      <c r="A97" s="23">
        <v>1835</v>
      </c>
      <c r="B97" s="32" t="s">
        <v>30</v>
      </c>
      <c r="C97" s="25">
        <f>'[1]App.2-CM_MIFRS_DepExp_2014'!C97</f>
        <v>0</v>
      </c>
      <c r="D97" s="72">
        <f>'[1]App.2-CM_MIFRS_DepExp_2014'!D97</f>
        <v>45</v>
      </c>
      <c r="E97" s="73">
        <f t="shared" si="2"/>
        <v>2.2222222222222223E-2</v>
      </c>
      <c r="F97" s="42">
        <f>IF(D97=0,'[1]App.2-CL_MIFRS_DepExp_2013'!O94,+'[1]App.2-CL_MIFRS_DepExp_2013'!O94+((C97*0.5)/D97))</f>
        <v>9910.602606055254</v>
      </c>
      <c r="G97" s="25">
        <f>'[1]App.2-CM_MIFRS_DepExp_2014'!G97</f>
        <v>9910.602606055254</v>
      </c>
      <c r="H97" s="42">
        <f t="shared" si="3"/>
        <v>0</v>
      </c>
    </row>
    <row r="98" spans="1:8" ht="15">
      <c r="A98" s="23">
        <v>1835</v>
      </c>
      <c r="B98" s="32" t="s">
        <v>30</v>
      </c>
      <c r="C98" s="25">
        <f>'[1]App.2-CM_MIFRS_DepExp_2014'!C98</f>
        <v>222184</v>
      </c>
      <c r="D98" s="72">
        <f>'[1]App.2-CM_MIFRS_DepExp_2014'!D98</f>
        <v>60</v>
      </c>
      <c r="E98" s="73">
        <f t="shared" si="2"/>
        <v>1.6666666666666666E-2</v>
      </c>
      <c r="F98" s="42">
        <f>IF(D98=0,'[1]App.2-CL_MIFRS_DepExp_2013'!O95,+'[1]App.2-CL_MIFRS_DepExp_2013'!O95+((C98*0.5)/D98))</f>
        <v>89108.170192564474</v>
      </c>
      <c r="G98" s="25">
        <f>'[1]App.2-CM_MIFRS_DepExp_2014'!G98</f>
        <v>89108.163919757135</v>
      </c>
      <c r="H98" s="42">
        <f t="shared" si="3"/>
        <v>6.2728073389735073E-3</v>
      </c>
    </row>
    <row r="99" spans="1:8" ht="15">
      <c r="A99" s="23">
        <v>1835</v>
      </c>
      <c r="B99" s="32" t="s">
        <v>30</v>
      </c>
      <c r="C99" s="25">
        <f>'[1]App.2-CM_MIFRS_DepExp_2014'!C99</f>
        <v>0</v>
      </c>
      <c r="D99" s="72">
        <f>'[1]App.2-CM_MIFRS_DepExp_2014'!D99</f>
        <v>40</v>
      </c>
      <c r="E99" s="73">
        <f t="shared" si="2"/>
        <v>2.5000000000000001E-2</v>
      </c>
      <c r="F99" s="42">
        <f>IF(D99=0,'[1]App.2-CL_MIFRS_DepExp_2013'!O96,+'[1]App.2-CL_MIFRS_DepExp_2013'!O96+((C99*0.5)/D99))</f>
        <v>5057.7724974421408</v>
      </c>
      <c r="G99" s="25">
        <f>'[1]App.2-CM_MIFRS_DepExp_2014'!G99</f>
        <v>5057.7724974421399</v>
      </c>
      <c r="H99" s="42">
        <f t="shared" si="3"/>
        <v>9.0949470177292824E-13</v>
      </c>
    </row>
    <row r="100" spans="1:8" ht="15">
      <c r="A100" s="23">
        <v>1835</v>
      </c>
      <c r="B100" s="32" t="s">
        <v>30</v>
      </c>
      <c r="C100" s="25">
        <f>'[1]App.2-CM_MIFRS_DepExp_2014'!C100</f>
        <v>0</v>
      </c>
      <c r="D100" s="72">
        <f>'[1]App.2-CM_MIFRS_DepExp_2014'!D100</f>
        <v>30</v>
      </c>
      <c r="E100" s="73">
        <f t="shared" si="2"/>
        <v>3.3333333333333333E-2</v>
      </c>
      <c r="F100" s="42">
        <f>IF(D100=0,'[1]App.2-CL_MIFRS_DepExp_2013'!O97,+'[1]App.2-CL_MIFRS_DepExp_2013'!O97+((C100*0.5)/D100))</f>
        <v>1511.5218461538461</v>
      </c>
      <c r="G100" s="25">
        <f>'[1]App.2-CM_MIFRS_DepExp_2014'!G100</f>
        <v>1511.5218461538461</v>
      </c>
      <c r="H100" s="42">
        <f t="shared" si="3"/>
        <v>0</v>
      </c>
    </row>
    <row r="101" spans="1:8" ht="15">
      <c r="A101" s="23">
        <v>1840</v>
      </c>
      <c r="B101" s="32" t="s">
        <v>31</v>
      </c>
      <c r="C101" s="25">
        <f>'[1]App.2-CM_MIFRS_DepExp_2014'!C101</f>
        <v>188546</v>
      </c>
      <c r="D101" s="72">
        <f>'[1]App.2-CM_MIFRS_DepExp_2014'!D101</f>
        <v>50</v>
      </c>
      <c r="E101" s="73">
        <f t="shared" si="2"/>
        <v>0.02</v>
      </c>
      <c r="F101" s="42">
        <f>IF(D101=0,'[1]App.2-CL_MIFRS_DepExp_2013'!O98,+'[1]App.2-CL_MIFRS_DepExp_2013'!O98+((C101*0.5)/D101))</f>
        <v>77284.209421785199</v>
      </c>
      <c r="G101" s="25">
        <f>'[1]App.2-CM_MIFRS_DepExp_2014'!G101</f>
        <v>77284.213436544815</v>
      </c>
      <c r="H101" s="42">
        <f t="shared" si="3"/>
        <v>-4.0147596155293286E-3</v>
      </c>
    </row>
    <row r="102" spans="1:8" ht="15">
      <c r="A102" s="23">
        <v>1840</v>
      </c>
      <c r="B102" s="32" t="s">
        <v>31</v>
      </c>
      <c r="C102" s="25">
        <f>'[1]App.2-CM_MIFRS_DepExp_2014'!C102</f>
        <v>54194</v>
      </c>
      <c r="D102" s="72">
        <f>'[1]App.2-CM_MIFRS_DepExp_2014'!D102</f>
        <v>55</v>
      </c>
      <c r="E102" s="73">
        <f t="shared" si="2"/>
        <v>1.8181818181818181E-2</v>
      </c>
      <c r="F102" s="42">
        <f>IF(D102=0,'[1]App.2-CL_MIFRS_DepExp_2013'!O99,+'[1]App.2-CL_MIFRS_DepExp_2013'!O99+((C102*0.5)/D102))</f>
        <v>21404.874787594064</v>
      </c>
      <c r="G102" s="25">
        <f>'[1]App.2-CM_MIFRS_DepExp_2014'!G102</f>
        <v>21404.874787594061</v>
      </c>
      <c r="H102" s="42">
        <f t="shared" si="3"/>
        <v>3.637978807091713E-12</v>
      </c>
    </row>
    <row r="103" spans="1:8" ht="15">
      <c r="A103" s="23">
        <v>1845</v>
      </c>
      <c r="B103" s="32" t="s">
        <v>32</v>
      </c>
      <c r="C103" s="25">
        <f>'[1]App.2-CM_MIFRS_DepExp_2014'!C103</f>
        <v>0</v>
      </c>
      <c r="D103" s="72">
        <f>'[1]App.2-CM_MIFRS_DepExp_2014'!D103</f>
        <v>25</v>
      </c>
      <c r="E103" s="73">
        <f t="shared" si="2"/>
        <v>0.04</v>
      </c>
      <c r="F103" s="42">
        <f>IF(D103=0,'[1]App.2-CL_MIFRS_DepExp_2013'!O100,+'[1]App.2-CL_MIFRS_DepExp_2013'!O100+((C103*0.5)/D103))</f>
        <v>7334.6591296749712</v>
      </c>
      <c r="G103" s="25">
        <f>'[1]App.2-CM_MIFRS_DepExp_2014'!G103</f>
        <v>7334.6588515522908</v>
      </c>
      <c r="H103" s="42">
        <f t="shared" si="3"/>
        <v>2.781226803563186E-4</v>
      </c>
    </row>
    <row r="104" spans="1:8" ht="15">
      <c r="A104" s="23">
        <v>1845</v>
      </c>
      <c r="B104" s="32" t="s">
        <v>32</v>
      </c>
      <c r="C104" s="25">
        <f>'[1]App.2-CM_MIFRS_DepExp_2014'!C104</f>
        <v>165000</v>
      </c>
      <c r="D104" s="72">
        <f>'[1]App.2-CM_MIFRS_DepExp_2014'!D104</f>
        <v>40</v>
      </c>
      <c r="E104" s="73">
        <f t="shared" si="2"/>
        <v>2.5000000000000001E-2</v>
      </c>
      <c r="F104" s="42">
        <f>IF(D104=0,'[1]App.2-CL_MIFRS_DepExp_2013'!O101,+'[1]App.2-CL_MIFRS_DepExp_2013'!O101+((C104*0.5)/D104))</f>
        <v>172951.62505633492</v>
      </c>
      <c r="G104" s="25">
        <f>'[1]App.2-CM_MIFRS_DepExp_2014'!G104</f>
        <v>172951.62927312913</v>
      </c>
      <c r="H104" s="42">
        <f t="shared" si="3"/>
        <v>-4.2167942156083882E-3</v>
      </c>
    </row>
    <row r="105" spans="1:8" ht="15">
      <c r="A105" s="23">
        <v>1845</v>
      </c>
      <c r="B105" s="32" t="s">
        <v>32</v>
      </c>
      <c r="C105" s="25">
        <f>'[1]App.2-CM_MIFRS_DepExp_2014'!C105</f>
        <v>110000</v>
      </c>
      <c r="D105" s="72">
        <f>'[1]App.2-CM_MIFRS_DepExp_2014'!D105</f>
        <v>30</v>
      </c>
      <c r="E105" s="73">
        <f t="shared" si="2"/>
        <v>3.3333333333333333E-2</v>
      </c>
      <c r="F105" s="42">
        <f>IF(D105=0,'[1]App.2-CL_MIFRS_DepExp_2013'!O102,+'[1]App.2-CL_MIFRS_DepExp_2013'!O102+((C105*0.5)/D105))</f>
        <v>34110.697175681831</v>
      </c>
      <c r="G105" s="25">
        <f>'[1]App.2-CM_MIFRS_DepExp_2014'!G105</f>
        <v>34110.69706359072</v>
      </c>
      <c r="H105" s="42">
        <f t="shared" si="3"/>
        <v>1.1209111107746139E-4</v>
      </c>
    </row>
    <row r="106" spans="1:8" ht="15">
      <c r="A106" s="23">
        <v>1850</v>
      </c>
      <c r="B106" s="32" t="s">
        <v>74</v>
      </c>
      <c r="C106" s="25">
        <f>'[1]App.2-CM_MIFRS_DepExp_2014'!C106</f>
        <v>142403</v>
      </c>
      <c r="D106" s="72">
        <f>'[1]App.2-CM_MIFRS_DepExp_2014'!D106</f>
        <v>40</v>
      </c>
      <c r="E106" s="73">
        <f t="shared" si="2"/>
        <v>2.5000000000000001E-2</v>
      </c>
      <c r="F106" s="42">
        <f>IF(D106=0,'[1]App.2-CL_MIFRS_DepExp_2013'!O103,+'[1]App.2-CL_MIFRS_DepExp_2013'!O103+((C106*0.5)/D106))</f>
        <v>78820.297110704123</v>
      </c>
      <c r="G106" s="25">
        <f>'[1]App.2-CM_MIFRS_DepExp_2014'!G106</f>
        <v>78820.297110704123</v>
      </c>
      <c r="H106" s="42">
        <f t="shared" si="3"/>
        <v>0</v>
      </c>
    </row>
    <row r="107" spans="1:8" ht="15">
      <c r="A107" s="23">
        <v>1850</v>
      </c>
      <c r="B107" s="32" t="s">
        <v>33</v>
      </c>
      <c r="C107" s="25">
        <f>'[1]App.2-CM_MIFRS_DepExp_2014'!C107</f>
        <v>142403</v>
      </c>
      <c r="D107" s="72">
        <f>'[1]App.2-CM_MIFRS_DepExp_2014'!D107</f>
        <v>40</v>
      </c>
      <c r="E107" s="73">
        <f t="shared" si="2"/>
        <v>2.5000000000000001E-2</v>
      </c>
      <c r="F107" s="42">
        <f>IF(D107=0,'[1]App.2-CL_MIFRS_DepExp_2013'!O104,+'[1]App.2-CL_MIFRS_DepExp_2013'!O104+((C107*0.5)/D107))</f>
        <v>110807.10300635773</v>
      </c>
      <c r="G107" s="25">
        <f>'[1]App.2-CM_MIFRS_DepExp_2014'!G107</f>
        <v>110807.10300635776</v>
      </c>
      <c r="H107" s="42">
        <f t="shared" si="3"/>
        <v>-2.9103830456733704E-11</v>
      </c>
    </row>
    <row r="108" spans="1:8" ht="15">
      <c r="A108" s="23">
        <v>1850</v>
      </c>
      <c r="B108" s="32" t="s">
        <v>33</v>
      </c>
      <c r="C108" s="25">
        <f>'[1]App.2-CM_MIFRS_DepExp_2014'!C108</f>
        <v>0</v>
      </c>
      <c r="D108" s="72">
        <f>'[1]App.2-CM_MIFRS_DepExp_2014'!D108</f>
        <v>35</v>
      </c>
      <c r="E108" s="73">
        <f t="shared" si="2"/>
        <v>2.8571428571428571E-2</v>
      </c>
      <c r="F108" s="42">
        <f>IF(D108=0,'[1]App.2-CL_MIFRS_DepExp_2013'!O105,+'[1]App.2-CL_MIFRS_DepExp_2013'!O105+((C108*0.5)/D108))</f>
        <v>0</v>
      </c>
      <c r="G108" s="25">
        <f>'[1]App.2-CM_MIFRS_DepExp_2014'!G108</f>
        <v>0</v>
      </c>
      <c r="H108" s="42">
        <f t="shared" si="3"/>
        <v>0</v>
      </c>
    </row>
    <row r="109" spans="1:8" ht="15">
      <c r="A109" s="23">
        <v>1855</v>
      </c>
      <c r="B109" s="32" t="s">
        <v>75</v>
      </c>
      <c r="C109" s="25">
        <f>'[1]App.2-CM_MIFRS_DepExp_2014'!C109</f>
        <v>145620</v>
      </c>
      <c r="D109" s="72">
        <f>'[1]App.2-CM_MIFRS_DepExp_2014'!D109</f>
        <v>40</v>
      </c>
      <c r="E109" s="73">
        <f t="shared" si="2"/>
        <v>2.5000000000000001E-2</v>
      </c>
      <c r="F109" s="42">
        <f>IF(D109=0,'[1]App.2-CL_MIFRS_DepExp_2013'!O106,+'[1]App.2-CL_MIFRS_DepExp_2013'!O106+((C109*0.5)/D109))</f>
        <v>66876.962063391751</v>
      </c>
      <c r="G109" s="25">
        <f>'[1]App.2-CM_MIFRS_DepExp_2014'!G109</f>
        <v>66876.948597444018</v>
      </c>
      <c r="H109" s="42">
        <f t="shared" si="3"/>
        <v>1.3465947733493522E-2</v>
      </c>
    </row>
    <row r="110" spans="1:8" ht="15">
      <c r="A110" s="23">
        <v>1855</v>
      </c>
      <c r="B110" s="32" t="s">
        <v>75</v>
      </c>
      <c r="C110" s="25">
        <f>'[1]App.2-CM_MIFRS_DepExp_2014'!C110</f>
        <v>45334</v>
      </c>
      <c r="D110" s="72">
        <f>'[1]App.2-CM_MIFRS_DepExp_2014'!D110</f>
        <v>60</v>
      </c>
      <c r="E110" s="73">
        <f t="shared" si="2"/>
        <v>1.6666666666666666E-2</v>
      </c>
      <c r="F110" s="42">
        <f>IF(D110=0,'[1]App.2-CL_MIFRS_DepExp_2013'!O107,+'[1]App.2-CL_MIFRS_DepExp_2013'!O107+((C110*0.5)/D110))</f>
        <v>5420.1650689147382</v>
      </c>
      <c r="G110" s="25">
        <f>'[1]App.2-CM_MIFRS_DepExp_2014'!G110</f>
        <v>5420.1650689147345</v>
      </c>
      <c r="H110" s="42">
        <f t="shared" si="3"/>
        <v>3.637978807091713E-12</v>
      </c>
    </row>
    <row r="111" spans="1:8" ht="15">
      <c r="A111" s="23">
        <v>1860</v>
      </c>
      <c r="B111" s="32" t="s">
        <v>35</v>
      </c>
      <c r="C111" s="25">
        <f>'[1]App.2-CM_MIFRS_DepExp_2014'!C111</f>
        <v>113750</v>
      </c>
      <c r="D111" s="72">
        <f>'[1]App.2-CM_MIFRS_DepExp_2014'!D111</f>
        <v>15</v>
      </c>
      <c r="E111" s="73">
        <f t="shared" si="2"/>
        <v>6.6666666666666666E-2</v>
      </c>
      <c r="F111" s="42">
        <f>IF(D111=0,'[1]App.2-CL_MIFRS_DepExp_2013'!O108,+'[1]App.2-CL_MIFRS_DepExp_2013'!O108+((C111*0.5)/D111))</f>
        <v>37627.41412432884</v>
      </c>
      <c r="G111" s="25">
        <f>'[1]App.2-CM_MIFRS_DepExp_2014'!G111</f>
        <v>37627.40047547673</v>
      </c>
      <c r="H111" s="42">
        <f t="shared" si="3"/>
        <v>1.3648852109326981E-2</v>
      </c>
    </row>
    <row r="112" spans="1:8" ht="15">
      <c r="A112" s="23">
        <v>1860</v>
      </c>
      <c r="B112" s="32" t="s">
        <v>35</v>
      </c>
      <c r="C112" s="25">
        <f>'[1]App.2-CM_MIFRS_DepExp_2014'!C112</f>
        <v>8750</v>
      </c>
      <c r="D112" s="72">
        <f>'[1]App.2-CM_MIFRS_DepExp_2014'!D112</f>
        <v>40</v>
      </c>
      <c r="E112" s="73">
        <f t="shared" si="2"/>
        <v>2.5000000000000001E-2</v>
      </c>
      <c r="F112" s="42">
        <f>IF(D112=0,'[1]App.2-CL_MIFRS_DepExp_2013'!O109,+'[1]App.2-CL_MIFRS_DepExp_2013'!O109+((C112*0.5)/D112))</f>
        <v>6917.3311219251291</v>
      </c>
      <c r="G112" s="25">
        <f>'[1]App.2-CM_MIFRS_DepExp_2014'!G112</f>
        <v>6917.3311219251291</v>
      </c>
      <c r="H112" s="42">
        <f t="shared" si="3"/>
        <v>0</v>
      </c>
    </row>
    <row r="113" spans="1:8" ht="15">
      <c r="A113" s="23">
        <v>1860</v>
      </c>
      <c r="B113" s="32" t="s">
        <v>35</v>
      </c>
      <c r="C113" s="25">
        <f>'[1]App.2-CM_MIFRS_DepExp_2014'!C113</f>
        <v>0</v>
      </c>
      <c r="D113" s="72">
        <f>'[1]App.2-CM_MIFRS_DepExp_2014'!D113</f>
        <v>20</v>
      </c>
      <c r="E113" s="73">
        <f t="shared" si="2"/>
        <v>0.05</v>
      </c>
      <c r="F113" s="42">
        <f>IF(D113=0,'[1]App.2-CL_MIFRS_DepExp_2013'!O110,+'[1]App.2-CL_MIFRS_DepExp_2013'!O110+((C113*0.5)/D113))</f>
        <v>23488.03694156995</v>
      </c>
      <c r="G113" s="25">
        <f>'[1]App.2-CM_MIFRS_DepExp_2014'!G113</f>
        <v>23488.03694156995</v>
      </c>
      <c r="H113" s="42">
        <f t="shared" si="3"/>
        <v>0</v>
      </c>
    </row>
    <row r="114" spans="1:8" ht="15">
      <c r="A114" s="23">
        <v>1860</v>
      </c>
      <c r="B114" s="32" t="s">
        <v>35</v>
      </c>
      <c r="C114" s="25">
        <f>'[1]App.2-CM_MIFRS_DepExp_2014'!C114</f>
        <v>0</v>
      </c>
      <c r="D114" s="72">
        <f>'[1]App.2-CM_MIFRS_DepExp_2014'!D114</f>
        <v>20</v>
      </c>
      <c r="E114" s="73">
        <f t="shared" si="2"/>
        <v>0.05</v>
      </c>
      <c r="F114" s="42">
        <f>IF(D114=0,'[1]App.2-CL_MIFRS_DepExp_2013'!O111,+'[1]App.2-CL_MIFRS_DepExp_2013'!O111+((C114*0.5)/D114))</f>
        <v>12540.383392835502</v>
      </c>
      <c r="G114" s="25">
        <f>'[1]App.2-CM_MIFRS_DepExp_2014'!G114</f>
        <v>12540.383392835502</v>
      </c>
      <c r="H114" s="42">
        <f t="shared" si="3"/>
        <v>0</v>
      </c>
    </row>
    <row r="115" spans="1:8" ht="15">
      <c r="A115" s="23">
        <v>1860</v>
      </c>
      <c r="B115" s="32" t="s">
        <v>35</v>
      </c>
      <c r="C115" s="25">
        <f>'[1]App.2-CM_MIFRS_DepExp_2014'!C115</f>
        <v>52500</v>
      </c>
      <c r="D115" s="72">
        <f>'[1]App.2-CM_MIFRS_DepExp_2014'!D115</f>
        <v>10</v>
      </c>
      <c r="E115" s="73">
        <f t="shared" si="2"/>
        <v>0.1</v>
      </c>
      <c r="F115" s="42">
        <f>IF(D115=0,'[1]App.2-CL_MIFRS_DepExp_2013'!O112,+'[1]App.2-CL_MIFRS_DepExp_2013'!O112+((C115*0.5)/D115))</f>
        <v>414604.35255116539</v>
      </c>
      <c r="G115" s="25">
        <f>'[1]App.2-CM_MIFRS_DepExp_2014'!G115</f>
        <v>414604.39205240807</v>
      </c>
      <c r="H115" s="42">
        <f t="shared" si="3"/>
        <v>-3.9501242688857019E-2</v>
      </c>
    </row>
    <row r="116" spans="1:8" ht="15">
      <c r="A116" s="30">
        <v>1890</v>
      </c>
      <c r="B116" s="31" t="s">
        <v>36</v>
      </c>
      <c r="C116" s="25">
        <f>'[1]App.2-CM_MIFRS_DepExp_2014'!C116</f>
        <v>0</v>
      </c>
      <c r="D116" s="72">
        <f>'[1]App.2-CM_MIFRS_DepExp_2014'!D116</f>
        <v>0</v>
      </c>
      <c r="E116" s="73">
        <f t="shared" si="2"/>
        <v>0</v>
      </c>
      <c r="F116" s="42">
        <f>IF(D116=0,'[1]App.2-CL_MIFRS_DepExp_2013'!O113,+'[1]App.2-CL_MIFRS_DepExp_2013'!O113+((C116*0.5)/D116))</f>
        <v>0</v>
      </c>
      <c r="G116" s="25">
        <f>'[1]App.2-CM_MIFRS_DepExp_2014'!G116</f>
        <v>0</v>
      </c>
      <c r="H116" s="42">
        <f t="shared" si="3"/>
        <v>0</v>
      </c>
    </row>
    <row r="117" spans="1:8" ht="15">
      <c r="A117" s="30">
        <v>1905</v>
      </c>
      <c r="B117" s="31" t="s">
        <v>23</v>
      </c>
      <c r="C117" s="25">
        <f>'[1]App.2-CM_MIFRS_DepExp_2014'!C117</f>
        <v>0</v>
      </c>
      <c r="D117" s="72">
        <f>'[1]App.2-CM_MIFRS_DepExp_2014'!D117</f>
        <v>0</v>
      </c>
      <c r="E117" s="73">
        <f t="shared" si="2"/>
        <v>0</v>
      </c>
      <c r="F117" s="42">
        <f>IF(D117=0,'[1]App.2-CL_MIFRS_DepExp_2013'!O114,+'[1]App.2-CL_MIFRS_DepExp_2013'!O114+((C117*0.5)/D117))</f>
        <v>0</v>
      </c>
      <c r="G117" s="25">
        <f>'[1]App.2-CM_MIFRS_DepExp_2014'!G117</f>
        <v>0</v>
      </c>
      <c r="H117" s="42">
        <f t="shared" si="3"/>
        <v>0</v>
      </c>
    </row>
    <row r="118" spans="1:8" ht="15">
      <c r="A118" s="23">
        <v>1908</v>
      </c>
      <c r="B118" s="32" t="s">
        <v>37</v>
      </c>
      <c r="C118" s="25">
        <f>'[1]App.2-CM_MIFRS_DepExp_2014'!C118</f>
        <v>0</v>
      </c>
      <c r="D118" s="72">
        <f>'[1]App.2-CM_MIFRS_DepExp_2014'!D118</f>
        <v>10</v>
      </c>
      <c r="E118" s="73">
        <f t="shared" si="2"/>
        <v>0.1</v>
      </c>
      <c r="F118" s="42">
        <f>IF(D118=0,'[1]App.2-CL_MIFRS_DepExp_2013'!O115,+'[1]App.2-CL_MIFRS_DepExp_2013'!O115+((C118*0.5)/D118))</f>
        <v>14030.836555555556</v>
      </c>
      <c r="G118" s="25">
        <f>'[1]App.2-CM_MIFRS_DepExp_2014'!G118</f>
        <v>14030.836555555556</v>
      </c>
      <c r="H118" s="42">
        <f t="shared" si="3"/>
        <v>0</v>
      </c>
    </row>
    <row r="119" spans="1:8" ht="15">
      <c r="A119" s="23">
        <v>1908</v>
      </c>
      <c r="B119" s="32" t="s">
        <v>37</v>
      </c>
      <c r="C119" s="25">
        <f>'[1]App.2-CM_MIFRS_DepExp_2014'!C119</f>
        <v>90000</v>
      </c>
      <c r="D119" s="72">
        <f>'[1]App.2-CM_MIFRS_DepExp_2014'!D119</f>
        <v>30</v>
      </c>
      <c r="E119" s="73">
        <f t="shared" si="2"/>
        <v>3.3333333333333333E-2</v>
      </c>
      <c r="F119" s="42">
        <f>IF(D119=0,'[1]App.2-CL_MIFRS_DepExp_2013'!O116,+'[1]App.2-CL_MIFRS_DepExp_2013'!O116+((C119*0.5)/D119))</f>
        <v>20977.050703603334</v>
      </c>
      <c r="G119" s="25">
        <f>'[1]App.2-CM_MIFRS_DepExp_2014'!G119</f>
        <v>20977.066047619053</v>
      </c>
      <c r="H119" s="42">
        <f t="shared" si="3"/>
        <v>-1.5344015719165327E-2</v>
      </c>
    </row>
    <row r="120" spans="1:8" ht="15">
      <c r="A120" s="23">
        <v>1910</v>
      </c>
      <c r="B120" s="32" t="s">
        <v>25</v>
      </c>
      <c r="C120" s="25">
        <f>'[1]App.2-CM_MIFRS_DepExp_2014'!C120</f>
        <v>0</v>
      </c>
      <c r="D120" s="72">
        <f>'[1]App.2-CM_MIFRS_DepExp_2014'!D120</f>
        <v>0</v>
      </c>
      <c r="E120" s="73">
        <f t="shared" si="2"/>
        <v>0</v>
      </c>
      <c r="F120" s="42">
        <f>IF(D120=0,'[1]App.2-CL_MIFRS_DepExp_2013'!O117,+'[1]App.2-CL_MIFRS_DepExp_2013'!O117+((C120*0.5)/D120))</f>
        <v>0</v>
      </c>
      <c r="G120" s="25">
        <f>'[1]App.2-CM_MIFRS_DepExp_2014'!G120</f>
        <v>0</v>
      </c>
      <c r="H120" s="42">
        <f t="shared" si="3"/>
        <v>0</v>
      </c>
    </row>
    <row r="121" spans="1:8" ht="15">
      <c r="A121" s="23">
        <v>1915</v>
      </c>
      <c r="B121" s="32" t="s">
        <v>38</v>
      </c>
      <c r="C121" s="25">
        <f>'[1]App.2-CM_MIFRS_DepExp_2014'!C121</f>
        <v>0</v>
      </c>
      <c r="D121" s="72">
        <f>'[1]App.2-CM_MIFRS_DepExp_2014'!D121</f>
        <v>10</v>
      </c>
      <c r="E121" s="73">
        <f t="shared" si="2"/>
        <v>0.1</v>
      </c>
      <c r="F121" s="42">
        <f>IF(D121=0,'[1]App.2-CL_MIFRS_DepExp_2013'!O118,+'[1]App.2-CL_MIFRS_DepExp_2013'!O118+((C121*0.5)/D121))</f>
        <v>5513.4899999999952</v>
      </c>
      <c r="G121" s="25">
        <f>'[1]App.2-CM_MIFRS_DepExp_2014'!G121</f>
        <v>5513.4899999999989</v>
      </c>
      <c r="H121" s="42">
        <f t="shared" si="3"/>
        <v>-3.637978807091713E-12</v>
      </c>
    </row>
    <row r="122" spans="1:8" ht="15">
      <c r="A122" s="23">
        <v>1915</v>
      </c>
      <c r="B122" s="32" t="s">
        <v>39</v>
      </c>
      <c r="C122" s="25">
        <f>'[1]App.2-CM_MIFRS_DepExp_2014'!C122</f>
        <v>0</v>
      </c>
      <c r="D122" s="72">
        <f>'[1]App.2-CM_MIFRS_DepExp_2014'!D122</f>
        <v>0</v>
      </c>
      <c r="E122" s="73">
        <f t="shared" si="2"/>
        <v>0</v>
      </c>
      <c r="F122" s="42">
        <f>IF(D122=0,'[1]App.2-CL_MIFRS_DepExp_2013'!O119,+'[1]App.2-CL_MIFRS_DepExp_2013'!O119+((C122*0.5)/D122))</f>
        <v>0</v>
      </c>
      <c r="G122" s="25">
        <f>'[1]App.2-CM_MIFRS_DepExp_2014'!G122</f>
        <v>0</v>
      </c>
      <c r="H122" s="42">
        <f t="shared" si="3"/>
        <v>0</v>
      </c>
    </row>
    <row r="123" spans="1:8" ht="15">
      <c r="A123" s="23">
        <v>1920</v>
      </c>
      <c r="B123" s="32" t="s">
        <v>40</v>
      </c>
      <c r="C123" s="25">
        <f>'[1]App.2-CM_MIFRS_DepExp_2014'!C123</f>
        <v>0</v>
      </c>
      <c r="D123" s="72">
        <f>'[1]App.2-CM_MIFRS_DepExp_2014'!D123</f>
        <v>0</v>
      </c>
      <c r="E123" s="73">
        <f t="shared" si="2"/>
        <v>0</v>
      </c>
      <c r="F123" s="42">
        <f>IF(D123=0,'[1]App.2-CL_MIFRS_DepExp_2013'!O120,+'[1]App.2-CL_MIFRS_DepExp_2013'!O120+((C123*0.5)/D123))</f>
        <v>0</v>
      </c>
      <c r="G123" s="25">
        <f>'[1]App.2-CM_MIFRS_DepExp_2014'!G123</f>
        <v>0</v>
      </c>
      <c r="H123" s="42">
        <f t="shared" si="3"/>
        <v>0</v>
      </c>
    </row>
    <row r="124" spans="1:8" ht="15">
      <c r="A124" s="33">
        <v>1920</v>
      </c>
      <c r="B124" s="24" t="s">
        <v>41</v>
      </c>
      <c r="C124" s="25">
        <f>'[1]App.2-CM_MIFRS_DepExp_2014'!C124</f>
        <v>0</v>
      </c>
      <c r="D124" s="72">
        <f>'[1]App.2-CM_MIFRS_DepExp_2014'!D124</f>
        <v>0</v>
      </c>
      <c r="E124" s="73">
        <f t="shared" si="2"/>
        <v>0</v>
      </c>
      <c r="F124" s="42">
        <f>IF(D124=0,'[1]App.2-CL_MIFRS_DepExp_2013'!O121,+'[1]App.2-CL_MIFRS_DepExp_2013'!O121+((C124*0.5)/D124))</f>
        <v>0</v>
      </c>
      <c r="G124" s="25">
        <f>'[1]App.2-CM_MIFRS_DepExp_2014'!G124</f>
        <v>0</v>
      </c>
      <c r="H124" s="42">
        <f t="shared" si="3"/>
        <v>0</v>
      </c>
    </row>
    <row r="125" spans="1:8" ht="15">
      <c r="A125" s="33">
        <v>1920</v>
      </c>
      <c r="B125" s="24" t="s">
        <v>42</v>
      </c>
      <c r="C125" s="25">
        <f>'[1]App.2-CM_MIFRS_DepExp_2014'!C125</f>
        <v>30000</v>
      </c>
      <c r="D125" s="72">
        <f>'[1]App.2-CM_MIFRS_DepExp_2014'!D125</f>
        <v>5</v>
      </c>
      <c r="E125" s="73">
        <f t="shared" si="2"/>
        <v>0.2</v>
      </c>
      <c r="F125" s="42">
        <f>IF(D125=0,'[1]App.2-CL_MIFRS_DepExp_2013'!O122,+'[1]App.2-CL_MIFRS_DepExp_2013'!O122+((C125*0.5)/D125))</f>
        <v>81130.841643060499</v>
      </c>
      <c r="G125" s="25">
        <f>'[1]App.2-CM_MIFRS_DepExp_2014'!G125</f>
        <v>81130.880428571414</v>
      </c>
      <c r="H125" s="42">
        <f t="shared" si="3"/>
        <v>-3.8785510914749466E-2</v>
      </c>
    </row>
    <row r="126" spans="1:8" ht="15">
      <c r="A126" s="23">
        <v>1930</v>
      </c>
      <c r="B126" s="32" t="s">
        <v>43</v>
      </c>
      <c r="C126" s="25">
        <f>'[1]App.2-CM_MIFRS_DepExp_2014'!C126</f>
        <v>105000</v>
      </c>
      <c r="D126" s="72">
        <f>'[1]App.2-CM_MIFRS_DepExp_2014'!D126</f>
        <v>12</v>
      </c>
      <c r="E126" s="73">
        <f t="shared" si="2"/>
        <v>8.3333333333333329E-2</v>
      </c>
      <c r="F126" s="42">
        <f>IF(D126=0,'[1]App.2-CL_MIFRS_DepExp_2013'!O123,+'[1]App.2-CL_MIFRS_DepExp_2013'!O123+((C126*0.5)/D126))</f>
        <v>110183.39204556306</v>
      </c>
      <c r="G126" s="25">
        <f>'[1]App.2-CM_MIFRS_DepExp_2014'!G126</f>
        <v>110183.34263377193</v>
      </c>
      <c r="H126" s="42">
        <f t="shared" si="3"/>
        <v>4.9411791129386984E-2</v>
      </c>
    </row>
    <row r="127" spans="1:8" ht="15">
      <c r="A127" s="23">
        <v>1930</v>
      </c>
      <c r="B127" s="32" t="s">
        <v>43</v>
      </c>
      <c r="C127" s="25">
        <f>'[1]App.2-CM_MIFRS_DepExp_2014'!C127</f>
        <v>30000</v>
      </c>
      <c r="D127" s="72">
        <f>'[1]App.2-CM_MIFRS_DepExp_2014'!D127</f>
        <v>10</v>
      </c>
      <c r="E127" s="73">
        <f t="shared" si="2"/>
        <v>0.1</v>
      </c>
      <c r="F127" s="42">
        <f>IF(D127=0,'[1]App.2-CL_MIFRS_DepExp_2013'!O124,+'[1]App.2-CL_MIFRS_DepExp_2013'!O124+((C127*0.5)/D127))</f>
        <v>14029.556025708171</v>
      </c>
      <c r="G127" s="25">
        <f>'[1]App.2-CM_MIFRS_DepExp_2014'!G127</f>
        <v>14029.555403508772</v>
      </c>
      <c r="H127" s="42">
        <f t="shared" si="3"/>
        <v>6.2219939900387544E-4</v>
      </c>
    </row>
    <row r="128" spans="1:8" ht="15">
      <c r="A128" s="23">
        <v>1935</v>
      </c>
      <c r="B128" s="32" t="s">
        <v>44</v>
      </c>
      <c r="C128" s="25">
        <f>'[1]App.2-CM_MIFRS_DepExp_2014'!C128</f>
        <v>0</v>
      </c>
      <c r="D128" s="72">
        <f>'[1]App.2-CM_MIFRS_DepExp_2014'!D128</f>
        <v>10</v>
      </c>
      <c r="E128" s="73">
        <f t="shared" si="2"/>
        <v>0.1</v>
      </c>
      <c r="F128" s="42">
        <f>IF(D128=0,'[1]App.2-CL_MIFRS_DepExp_2013'!O125,+'[1]App.2-CL_MIFRS_DepExp_2013'!O125+((C128*0.5)/D128))</f>
        <v>0</v>
      </c>
      <c r="G128" s="25">
        <f>'[1]App.2-CM_MIFRS_DepExp_2014'!G128</f>
        <v>0</v>
      </c>
      <c r="H128" s="42">
        <f t="shared" si="3"/>
        <v>0</v>
      </c>
    </row>
    <row r="129" spans="1:9" ht="15">
      <c r="A129" s="23">
        <v>1940</v>
      </c>
      <c r="B129" s="32" t="s">
        <v>45</v>
      </c>
      <c r="C129" s="25">
        <f>'[1]App.2-CM_MIFRS_DepExp_2014'!C129</f>
        <v>30000</v>
      </c>
      <c r="D129" s="72">
        <f>'[1]App.2-CM_MIFRS_DepExp_2014'!D129</f>
        <v>10</v>
      </c>
      <c r="E129" s="73">
        <f t="shared" si="2"/>
        <v>0.1</v>
      </c>
      <c r="F129" s="42">
        <f>IF(D129=0,'[1]App.2-CL_MIFRS_DepExp_2013'!O126,+'[1]App.2-CL_MIFRS_DepExp_2013'!O126+((C129*0.5)/D129))</f>
        <v>28838.713273308062</v>
      </c>
      <c r="G129" s="25">
        <f>'[1]App.2-CM_MIFRS_DepExp_2014'!G129</f>
        <v>28838.714235294115</v>
      </c>
      <c r="H129" s="42">
        <f t="shared" si="3"/>
        <v>-9.6198605388053693E-4</v>
      </c>
    </row>
    <row r="130" spans="1:9" ht="15">
      <c r="A130" s="23">
        <v>1945</v>
      </c>
      <c r="B130" s="32" t="s">
        <v>46</v>
      </c>
      <c r="C130" s="25">
        <f>'[1]App.2-CM_MIFRS_DepExp_2014'!C130</f>
        <v>0</v>
      </c>
      <c r="D130" s="72">
        <f>'[1]App.2-CM_MIFRS_DepExp_2014'!D130</f>
        <v>8</v>
      </c>
      <c r="E130" s="73">
        <f t="shared" si="2"/>
        <v>0.125</v>
      </c>
      <c r="F130" s="42">
        <f>IF(D130=0,'[1]App.2-CL_MIFRS_DepExp_2013'!O127,+'[1]App.2-CL_MIFRS_DepExp_2013'!O127+((C130*0.5)/D130))</f>
        <v>3219.6550000000002</v>
      </c>
      <c r="G130" s="25">
        <f>'[1]App.2-CM_MIFRS_DepExp_2014'!G130</f>
        <v>3219.6550000000007</v>
      </c>
      <c r="H130" s="42">
        <f t="shared" si="3"/>
        <v>-4.5474735088646412E-13</v>
      </c>
    </row>
    <row r="131" spans="1:9" ht="15">
      <c r="A131" s="23">
        <v>1950</v>
      </c>
      <c r="B131" s="32" t="s">
        <v>47</v>
      </c>
      <c r="C131" s="25">
        <f>'[1]App.2-CM_MIFRS_DepExp_2014'!C131</f>
        <v>0</v>
      </c>
      <c r="D131" s="72">
        <f>'[1]App.2-CM_MIFRS_DepExp_2014'!D131</f>
        <v>0</v>
      </c>
      <c r="E131" s="73">
        <f t="shared" si="2"/>
        <v>0</v>
      </c>
      <c r="F131" s="42">
        <f>IF(D131=0,'[1]App.2-CL_MIFRS_DepExp_2013'!O128,+'[1]App.2-CL_MIFRS_DepExp_2013'!O128+((C131*0.5)/D131))</f>
        <v>0</v>
      </c>
      <c r="G131" s="25">
        <f>'[1]App.2-CM_MIFRS_DepExp_2014'!G131</f>
        <v>0</v>
      </c>
      <c r="H131" s="42">
        <f t="shared" si="3"/>
        <v>0</v>
      </c>
    </row>
    <row r="132" spans="1:9" ht="15">
      <c r="A132" s="23">
        <v>1955</v>
      </c>
      <c r="B132" s="32" t="s">
        <v>48</v>
      </c>
      <c r="C132" s="25">
        <f>'[1]App.2-CM_MIFRS_DepExp_2014'!C132</f>
        <v>0</v>
      </c>
      <c r="D132" s="72">
        <f>'[1]App.2-CM_MIFRS_DepExp_2014'!D132</f>
        <v>10</v>
      </c>
      <c r="E132" s="73">
        <f t="shared" si="2"/>
        <v>0.1</v>
      </c>
      <c r="F132" s="42">
        <f>IF(D132=0,'[1]App.2-CL_MIFRS_DepExp_2013'!O129,+'[1]App.2-CL_MIFRS_DepExp_2013'!O129+((C132*0.5)/D132))</f>
        <v>36.199999999996692</v>
      </c>
      <c r="G132" s="25">
        <f>'[1]App.2-CM_MIFRS_DepExp_2014'!G132</f>
        <v>36.199999999999989</v>
      </c>
      <c r="H132" s="42">
        <f t="shared" si="3"/>
        <v>-3.2969182939268649E-12</v>
      </c>
    </row>
    <row r="133" spans="1:9" ht="15">
      <c r="A133" s="35">
        <v>1955</v>
      </c>
      <c r="B133" s="36" t="s">
        <v>49</v>
      </c>
      <c r="C133" s="25">
        <f>'[1]App.2-CM_MIFRS_DepExp_2014'!C133</f>
        <v>0</v>
      </c>
      <c r="D133" s="72">
        <f>'[1]App.2-CM_MIFRS_DepExp_2014'!D133</f>
        <v>0</v>
      </c>
      <c r="E133" s="73">
        <f t="shared" si="2"/>
        <v>0</v>
      </c>
      <c r="F133" s="42">
        <f>IF(D133=0,'[1]App.2-CL_MIFRS_DepExp_2013'!O130,+'[1]App.2-CL_MIFRS_DepExp_2013'!O130+((C133*0.5)/D133))</f>
        <v>0</v>
      </c>
      <c r="G133" s="25">
        <f>'[1]App.2-CM_MIFRS_DepExp_2014'!G133</f>
        <v>0</v>
      </c>
      <c r="H133" s="42">
        <f t="shared" si="3"/>
        <v>0</v>
      </c>
    </row>
    <row r="134" spans="1:9" ht="15">
      <c r="A134" s="33">
        <v>1960</v>
      </c>
      <c r="B134" s="24" t="s">
        <v>50</v>
      </c>
      <c r="C134" s="25">
        <f>'[1]App.2-CM_MIFRS_DepExp_2014'!C134</f>
        <v>0</v>
      </c>
      <c r="D134" s="72">
        <f>'[1]App.2-CM_MIFRS_DepExp_2014'!D134</f>
        <v>10</v>
      </c>
      <c r="E134" s="73">
        <f t="shared" si="2"/>
        <v>0.1</v>
      </c>
      <c r="F134" s="42">
        <f>IF(D134=0,'[1]App.2-CL_MIFRS_DepExp_2013'!O131,+'[1]App.2-CL_MIFRS_DepExp_2013'!O131+((C134*0.5)/D134))</f>
        <v>784.24000000000024</v>
      </c>
      <c r="G134" s="25">
        <f>'[1]App.2-CM_MIFRS_DepExp_2014'!G134</f>
        <v>784.23999999999978</v>
      </c>
      <c r="H134" s="42">
        <f t="shared" si="3"/>
        <v>4.5474735088646412E-13</v>
      </c>
    </row>
    <row r="135" spans="1:9" ht="25.5">
      <c r="A135" s="33">
        <v>1970</v>
      </c>
      <c r="B135" s="32" t="s">
        <v>51</v>
      </c>
      <c r="C135" s="25">
        <f>'[1]App.2-CM_MIFRS_DepExp_2014'!C135</f>
        <v>0</v>
      </c>
      <c r="D135" s="72">
        <f>'[1]App.2-CM_MIFRS_DepExp_2014'!D135</f>
        <v>10</v>
      </c>
      <c r="E135" s="73">
        <f t="shared" si="2"/>
        <v>0.1</v>
      </c>
      <c r="F135" s="42">
        <f>IF(D135=0,'[1]App.2-CL_MIFRS_DepExp_2013'!O132,+'[1]App.2-CL_MIFRS_DepExp_2013'!O132+((C135*0.5)/D135))</f>
        <v>14808.0825</v>
      </c>
      <c r="G135" s="25">
        <f>'[1]App.2-CM_MIFRS_DepExp_2014'!G135</f>
        <v>14808.0825</v>
      </c>
      <c r="H135" s="42">
        <f t="shared" si="3"/>
        <v>0</v>
      </c>
    </row>
    <row r="136" spans="1:9" ht="15">
      <c r="A136" s="23">
        <v>1975</v>
      </c>
      <c r="B136" s="32" t="s">
        <v>52</v>
      </c>
      <c r="C136" s="25">
        <f>'[1]App.2-CM_MIFRS_DepExp_2014'!C136</f>
        <v>0</v>
      </c>
      <c r="D136" s="72">
        <f>'[1]App.2-CM_MIFRS_DepExp_2014'!D136</f>
        <v>0</v>
      </c>
      <c r="E136" s="73">
        <f t="shared" si="2"/>
        <v>0</v>
      </c>
      <c r="F136" s="42">
        <f>IF(D136=0,'[1]App.2-CL_MIFRS_DepExp_2013'!O133,+'[1]App.2-CL_MIFRS_DepExp_2013'!O133+((C136*0.5)/D136))</f>
        <v>0</v>
      </c>
      <c r="G136" s="25">
        <f>'[1]App.2-CM_MIFRS_DepExp_2014'!G136</f>
        <v>0</v>
      </c>
      <c r="H136" s="42">
        <f t="shared" si="3"/>
        <v>0</v>
      </c>
    </row>
    <row r="137" spans="1:9" ht="15">
      <c r="A137" s="23">
        <v>1980</v>
      </c>
      <c r="B137" s="32" t="s">
        <v>53</v>
      </c>
      <c r="C137" s="25">
        <f>'[1]App.2-CM_MIFRS_DepExp_2014'!C137</f>
        <v>50000</v>
      </c>
      <c r="D137" s="72">
        <f>'[1]App.2-CM_MIFRS_DepExp_2014'!D137</f>
        <v>15</v>
      </c>
      <c r="E137" s="73">
        <f t="shared" si="2"/>
        <v>6.6666666666666666E-2</v>
      </c>
      <c r="F137" s="42">
        <f>IF(D137=0,'[1]App.2-CL_MIFRS_DepExp_2013'!O134,+'[1]App.2-CL_MIFRS_DepExp_2013'!O134+((C137*0.5)/D137))</f>
        <v>15150.807693693567</v>
      </c>
      <c r="G137" s="25">
        <f>'[1]App.2-CM_MIFRS_DepExp_2014'!G137</f>
        <v>15150.805659416828</v>
      </c>
      <c r="H137" s="42">
        <f t="shared" si="3"/>
        <v>2.0342767384136096E-3</v>
      </c>
    </row>
    <row r="138" spans="1:9" ht="15">
      <c r="A138" s="23">
        <v>1985</v>
      </c>
      <c r="B138" s="32" t="s">
        <v>54</v>
      </c>
      <c r="C138" s="25">
        <f>'[1]App.2-CM_MIFRS_DepExp_2014'!C138</f>
        <v>0</v>
      </c>
      <c r="D138" s="72">
        <f>'[1]App.2-CM_MIFRS_DepExp_2014'!D138</f>
        <v>0</v>
      </c>
      <c r="E138" s="73">
        <f t="shared" si="2"/>
        <v>0</v>
      </c>
      <c r="F138" s="42">
        <f>IF(D138=0,'[1]App.2-CL_MIFRS_DepExp_2013'!O135,+'[1]App.2-CL_MIFRS_DepExp_2013'!O135+((C138*0.5)/D138))</f>
        <v>0</v>
      </c>
      <c r="G138" s="25">
        <f>'[1]App.2-CM_MIFRS_DepExp_2014'!G138</f>
        <v>0</v>
      </c>
      <c r="H138" s="42">
        <f t="shared" si="3"/>
        <v>0</v>
      </c>
    </row>
    <row r="139" spans="1:9" ht="15">
      <c r="A139" s="23">
        <v>1990</v>
      </c>
      <c r="B139" s="37" t="s">
        <v>55</v>
      </c>
      <c r="C139" s="25">
        <f>'[1]App.2-CM_MIFRS_DepExp_2014'!C139</f>
        <v>0</v>
      </c>
      <c r="D139" s="72">
        <f>'[1]App.2-CM_MIFRS_DepExp_2014'!D139</f>
        <v>0</v>
      </c>
      <c r="E139" s="73">
        <f t="shared" si="2"/>
        <v>0</v>
      </c>
      <c r="F139" s="42">
        <f>IF(D139=0,'[1]App.2-CL_MIFRS_DepExp_2013'!O136,+'[1]App.2-CL_MIFRS_DepExp_2013'!O136+((C139*0.5)/D139))</f>
        <v>0</v>
      </c>
      <c r="G139" s="25">
        <f>'[1]App.2-CM_MIFRS_DepExp_2014'!G139</f>
        <v>0</v>
      </c>
      <c r="H139" s="42">
        <f t="shared" si="3"/>
        <v>0</v>
      </c>
    </row>
    <row r="140" spans="1:9" ht="15">
      <c r="A140" s="23">
        <v>1995</v>
      </c>
      <c r="B140" s="32" t="s">
        <v>56</v>
      </c>
      <c r="C140" s="25">
        <f>'[1]App.2-CM_MIFRS_DepExp_2014'!C140</f>
        <v>-150000</v>
      </c>
      <c r="D140" s="72">
        <f>'[1]App.2-CM_MIFRS_DepExp_2014'!D140</f>
        <v>42.733966259517672</v>
      </c>
      <c r="E140" s="73">
        <f t="shared" si="2"/>
        <v>2.3400589449786464E-2</v>
      </c>
      <c r="F140" s="42">
        <f>IF(D140=0,'[1]App.2-CL_MIFRS_DepExp_2013'!O137,+'[1]App.2-CL_MIFRS_DepExp_2013'!O137+((C140*0.5)/D140))</f>
        <v>-104631.75524927369</v>
      </c>
      <c r="G140" s="25">
        <f>'[1]App.2-CM_MIFRS_DepExp_2014'!G140</f>
        <v>-104631.75444530572</v>
      </c>
      <c r="H140" s="42">
        <f t="shared" si="3"/>
        <v>-8.0396796693094075E-4</v>
      </c>
    </row>
    <row r="141" spans="1:9" ht="15">
      <c r="A141" s="38">
        <v>2075</v>
      </c>
      <c r="B141" s="39" t="s">
        <v>175</v>
      </c>
      <c r="C141" s="25">
        <f>'[1]App.2-CM_MIFRS_DepExp_2014'!C141</f>
        <v>0</v>
      </c>
      <c r="D141" s="72">
        <f>'[1]App.2-CM_MIFRS_DepExp_2014'!D141</f>
        <v>20</v>
      </c>
      <c r="E141" s="73">
        <f t="shared" si="2"/>
        <v>0.05</v>
      </c>
      <c r="F141" s="42">
        <f>IF(D141=0,'[1]App.2-CL_MIFRS_DepExp_2013'!O138,+'[1]App.2-CL_MIFRS_DepExp_2013'!O138+((C141*0.5)/D141))</f>
        <v>14862.855754548176</v>
      </c>
      <c r="G141" s="25">
        <f>'[1]App.2-CM_MIFRS_DepExp_2014'!G141</f>
        <v>14862.85523552123</v>
      </c>
      <c r="H141" s="42">
        <f t="shared" si="3"/>
        <v>5.1902694576710928E-4</v>
      </c>
    </row>
    <row r="142" spans="1:9" ht="15">
      <c r="A142" s="38">
        <v>2055</v>
      </c>
      <c r="B142" s="39" t="s">
        <v>176</v>
      </c>
      <c r="C142" s="25">
        <f>'[1]App.2-CM_MIFRS_DepExp_2014'!C142</f>
        <v>0</v>
      </c>
      <c r="D142" s="72">
        <f>'[1]App.2-CM_MIFRS_DepExp_2014'!D142</f>
        <v>0</v>
      </c>
      <c r="E142" s="73">
        <f t="shared" si="2"/>
        <v>0</v>
      </c>
      <c r="F142" s="42">
        <f>IF(D142=0,'[1]App.2-CL_MIFRS_DepExp_2013'!O139,+'[1]App.2-CL_MIFRS_DepExp_2013'!O139+((C142*0.5)/D142))</f>
        <v>0</v>
      </c>
      <c r="G142" s="25">
        <f>'[1]App.2-CM_MIFRS_DepExp_2014'!G142</f>
        <v>0</v>
      </c>
      <c r="H142" s="42"/>
    </row>
    <row r="143" spans="1:9" ht="15">
      <c r="A143" s="38">
        <v>1609</v>
      </c>
      <c r="B143" s="39" t="s">
        <v>177</v>
      </c>
      <c r="C143" s="25">
        <f>'[1]App.2-CM_MIFRS_DepExp_2014'!C143</f>
        <v>436468</v>
      </c>
      <c r="D143" s="72">
        <f>'[1]App.2-CM_MIFRS_DepExp_2014'!D143</f>
        <v>25</v>
      </c>
      <c r="E143" s="73">
        <f t="shared" si="2"/>
        <v>0.04</v>
      </c>
      <c r="F143" s="42">
        <f>IF(D143=0,'[1]App.2-CL_MIFRS_DepExp_2013'!O140,+'[1]App.2-CL_MIFRS_DepExp_2013'!O140+((C143*0.5)/D143))</f>
        <v>68063.269109195375</v>
      </c>
      <c r="G143" s="25">
        <f>'[1]App.2-CM_MIFRS_DepExp_2014'!G143</f>
        <v>95706.239936493599</v>
      </c>
      <c r="H143" s="42">
        <f t="shared" si="3"/>
        <v>-27642.970827298224</v>
      </c>
      <c r="I143" s="2" t="s">
        <v>184</v>
      </c>
    </row>
    <row r="144" spans="1:9" ht="13.5" thickBot="1">
      <c r="A144" s="87"/>
      <c r="B144" s="88" t="s">
        <v>73</v>
      </c>
      <c r="C144" s="42">
        <f>SUM(C82:C143)</f>
        <v>17783281.120000001</v>
      </c>
      <c r="D144" s="111"/>
      <c r="E144" s="111"/>
      <c r="F144" s="42">
        <f>SUM(F82:F143)</f>
        <v>2103794.6493551354</v>
      </c>
      <c r="G144" s="42">
        <f>SUM(G82:G143)</f>
        <v>2638400.9568316238</v>
      </c>
      <c r="H144" s="42">
        <f>SUM(H82:H143)</f>
        <v>-534606.30747648794</v>
      </c>
    </row>
    <row r="145" spans="1:10" ht="15">
      <c r="A145" s="92"/>
      <c r="B145" s="93" t="s">
        <v>108</v>
      </c>
      <c r="C145" s="94"/>
      <c r="D145" s="94"/>
      <c r="E145" s="94"/>
      <c r="F145" s="25">
        <v>0</v>
      </c>
      <c r="G145" s="94"/>
      <c r="H145" s="94"/>
    </row>
    <row r="146" spans="1:10" ht="15" customHeight="1">
      <c r="A146" s="92"/>
      <c r="B146" s="237" t="s">
        <v>129</v>
      </c>
      <c r="C146" s="237"/>
      <c r="D146" s="237"/>
      <c r="E146" s="238"/>
      <c r="F146" s="42">
        <f>SUM(F144:F145)</f>
        <v>2103794.6493551354</v>
      </c>
      <c r="H146" s="112"/>
      <c r="I146" s="94"/>
      <c r="J146" s="113"/>
    </row>
  </sheetData>
  <mergeCells count="18">
    <mergeCell ref="B146:E146"/>
    <mergeCell ref="B58:E58"/>
    <mergeCell ref="B61:J61"/>
    <mergeCell ref="B62:J62"/>
    <mergeCell ref="B65:J66"/>
    <mergeCell ref="B67:J68"/>
    <mergeCell ref="A75:J75"/>
    <mergeCell ref="A76:J76"/>
    <mergeCell ref="A77:J77"/>
    <mergeCell ref="A80:A81"/>
    <mergeCell ref="B80:B81"/>
    <mergeCell ref="G80:G81"/>
    <mergeCell ref="A9:J9"/>
    <mergeCell ref="A10:J10"/>
    <mergeCell ref="A11:J11"/>
    <mergeCell ref="A14:A15"/>
    <mergeCell ref="B14:B15"/>
    <mergeCell ref="G14:G15"/>
  </mergeCells>
  <dataValidations disablePrompts="1" count="1">
    <dataValidation allowBlank="1" showInputMessage="1" showErrorMessage="1" promptTitle="Date Format" prompt="E.g:  &quot;August 1, 2011&quot;" sqref="H65573 H131109 H196645 H262181 H327717 H393253 H458789 H524325 H589861 H655397 H720933 H786469 H852005 H917541 H983077"/>
  </dataValidations>
  <pageMargins left="0.7" right="0.7" top="0.75" bottom="0.35" header="0.3" footer="0.3"/>
  <pageSetup scale="57" fitToHeight="0" orientation="portrait" r:id="rId1"/>
  <rowBreaks count="1" manualBreakCount="1">
    <brk id="73" max="16383" man="1"/>
  </rowBreaks>
</worksheet>
</file>

<file path=xl/worksheets/sheet5.xml><?xml version="1.0" encoding="utf-8"?>
<worksheet xmlns="http://schemas.openxmlformats.org/spreadsheetml/2006/main" xmlns:r="http://schemas.openxmlformats.org/officeDocument/2006/relationships">
  <sheetPr codeName="Sheet5">
    <tabColor rgb="FFFFC000"/>
    <pageSetUpPr fitToPage="1"/>
  </sheetPr>
  <dimension ref="A1:O89"/>
  <sheetViews>
    <sheetView workbookViewId="0">
      <selection activeCell="A32" sqref="A32"/>
    </sheetView>
  </sheetViews>
  <sheetFormatPr defaultRowHeight="12.75"/>
  <cols>
    <col min="1" max="1" width="9.140625" style="2"/>
    <col min="2" max="2" width="40.28515625" style="2" bestFit="1" customWidth="1"/>
    <col min="3" max="5" width="13" style="2" customWidth="1"/>
    <col min="6" max="6" width="12" style="2" customWidth="1"/>
    <col min="7" max="7" width="17.85546875" style="2" customWidth="1"/>
    <col min="8" max="8" width="7.7109375" style="2" customWidth="1"/>
    <col min="9" max="9" width="12.28515625" style="2" customWidth="1"/>
    <col min="10" max="10" width="12.7109375" style="2" customWidth="1"/>
    <col min="11" max="11" width="16.85546875" style="2" customWidth="1"/>
    <col min="12" max="12" width="13" style="2" customWidth="1"/>
    <col min="13" max="13" width="3.42578125" style="2" bestFit="1" customWidth="1"/>
    <col min="14" max="258" width="9.140625" style="2"/>
    <col min="259" max="259" width="2.7109375" style="2" customWidth="1"/>
    <col min="260" max="260" width="9.140625" style="2"/>
    <col min="261" max="261" width="40.28515625" style="2" bestFit="1" customWidth="1"/>
    <col min="262" max="262" width="10.7109375" style="2" customWidth="1"/>
    <col min="263" max="263" width="10" style="2" customWidth="1"/>
    <col min="264" max="264" width="17.85546875" style="2" customWidth="1"/>
    <col min="265" max="265" width="7.7109375" style="2" customWidth="1"/>
    <col min="266" max="266" width="12.28515625" style="2" customWidth="1"/>
    <col min="267" max="267" width="12.7109375" style="2" customWidth="1"/>
    <col min="268" max="268" width="13.5703125" style="2" customWidth="1"/>
    <col min="269" max="269" width="13" style="2" customWidth="1"/>
    <col min="270" max="514" width="9.140625" style="2"/>
    <col min="515" max="515" width="2.7109375" style="2" customWidth="1"/>
    <col min="516" max="516" width="9.140625" style="2"/>
    <col min="517" max="517" width="40.28515625" style="2" bestFit="1" customWidth="1"/>
    <col min="518" max="518" width="10.7109375" style="2" customWidth="1"/>
    <col min="519" max="519" width="10" style="2" customWidth="1"/>
    <col min="520" max="520" width="17.85546875" style="2" customWidth="1"/>
    <col min="521" max="521" width="7.7109375" style="2" customWidth="1"/>
    <col min="522" max="522" width="12.28515625" style="2" customWidth="1"/>
    <col min="523" max="523" width="12.7109375" style="2" customWidth="1"/>
    <col min="524" max="524" width="13.5703125" style="2" customWidth="1"/>
    <col min="525" max="525" width="13" style="2" customWidth="1"/>
    <col min="526" max="770" width="9.140625" style="2"/>
    <col min="771" max="771" width="2.7109375" style="2" customWidth="1"/>
    <col min="772" max="772" width="9.140625" style="2"/>
    <col min="773" max="773" width="40.28515625" style="2" bestFit="1" customWidth="1"/>
    <col min="774" max="774" width="10.7109375" style="2" customWidth="1"/>
    <col min="775" max="775" width="10" style="2" customWidth="1"/>
    <col min="776" max="776" width="17.85546875" style="2" customWidth="1"/>
    <col min="777" max="777" width="7.7109375" style="2" customWidth="1"/>
    <col min="778" max="778" width="12.28515625" style="2" customWidth="1"/>
    <col min="779" max="779" width="12.7109375" style="2" customWidth="1"/>
    <col min="780" max="780" width="13.5703125" style="2" customWidth="1"/>
    <col min="781" max="781" width="13" style="2" customWidth="1"/>
    <col min="782" max="1026" width="9.140625" style="2"/>
    <col min="1027" max="1027" width="2.7109375" style="2" customWidth="1"/>
    <col min="1028" max="1028" width="9.140625" style="2"/>
    <col min="1029" max="1029" width="40.28515625" style="2" bestFit="1" customWidth="1"/>
    <col min="1030" max="1030" width="10.7109375" style="2" customWidth="1"/>
    <col min="1031" max="1031" width="10" style="2" customWidth="1"/>
    <col min="1032" max="1032" width="17.85546875" style="2" customWidth="1"/>
    <col min="1033" max="1033" width="7.7109375" style="2" customWidth="1"/>
    <col min="1034" max="1034" width="12.28515625" style="2" customWidth="1"/>
    <col min="1035" max="1035" width="12.7109375" style="2" customWidth="1"/>
    <col min="1036" max="1036" width="13.5703125" style="2" customWidth="1"/>
    <col min="1037" max="1037" width="13" style="2" customWidth="1"/>
    <col min="1038" max="1282" width="9.140625" style="2"/>
    <col min="1283" max="1283" width="2.7109375" style="2" customWidth="1"/>
    <col min="1284" max="1284" width="9.140625" style="2"/>
    <col min="1285" max="1285" width="40.28515625" style="2" bestFit="1" customWidth="1"/>
    <col min="1286" max="1286" width="10.7109375" style="2" customWidth="1"/>
    <col min="1287" max="1287" width="10" style="2" customWidth="1"/>
    <col min="1288" max="1288" width="17.85546875" style="2" customWidth="1"/>
    <col min="1289" max="1289" width="7.7109375" style="2" customWidth="1"/>
    <col min="1290" max="1290" width="12.28515625" style="2" customWidth="1"/>
    <col min="1291" max="1291" width="12.7109375" style="2" customWidth="1"/>
    <col min="1292" max="1292" width="13.5703125" style="2" customWidth="1"/>
    <col min="1293" max="1293" width="13" style="2" customWidth="1"/>
    <col min="1294" max="1538" width="9.140625" style="2"/>
    <col min="1539" max="1539" width="2.7109375" style="2" customWidth="1"/>
    <col min="1540" max="1540" width="9.140625" style="2"/>
    <col min="1541" max="1541" width="40.28515625" style="2" bestFit="1" customWidth="1"/>
    <col min="1542" max="1542" width="10.7109375" style="2" customWidth="1"/>
    <col min="1543" max="1543" width="10" style="2" customWidth="1"/>
    <col min="1544" max="1544" width="17.85546875" style="2" customWidth="1"/>
    <col min="1545" max="1545" width="7.7109375" style="2" customWidth="1"/>
    <col min="1546" max="1546" width="12.28515625" style="2" customWidth="1"/>
    <col min="1547" max="1547" width="12.7109375" style="2" customWidth="1"/>
    <col min="1548" max="1548" width="13.5703125" style="2" customWidth="1"/>
    <col min="1549" max="1549" width="13" style="2" customWidth="1"/>
    <col min="1550" max="1794" width="9.140625" style="2"/>
    <col min="1795" max="1795" width="2.7109375" style="2" customWidth="1"/>
    <col min="1796" max="1796" width="9.140625" style="2"/>
    <col min="1797" max="1797" width="40.28515625" style="2" bestFit="1" customWidth="1"/>
    <col min="1798" max="1798" width="10.7109375" style="2" customWidth="1"/>
    <col min="1799" max="1799" width="10" style="2" customWidth="1"/>
    <col min="1800" max="1800" width="17.85546875" style="2" customWidth="1"/>
    <col min="1801" max="1801" width="7.7109375" style="2" customWidth="1"/>
    <col min="1802" max="1802" width="12.28515625" style="2" customWidth="1"/>
    <col min="1803" max="1803" width="12.7109375" style="2" customWidth="1"/>
    <col min="1804" max="1804" width="13.5703125" style="2" customWidth="1"/>
    <col min="1805" max="1805" width="13" style="2" customWidth="1"/>
    <col min="1806" max="2050" width="9.140625" style="2"/>
    <col min="2051" max="2051" width="2.7109375" style="2" customWidth="1"/>
    <col min="2052" max="2052" width="9.140625" style="2"/>
    <col min="2053" max="2053" width="40.28515625" style="2" bestFit="1" customWidth="1"/>
    <col min="2054" max="2054" width="10.7109375" style="2" customWidth="1"/>
    <col min="2055" max="2055" width="10" style="2" customWidth="1"/>
    <col min="2056" max="2056" width="17.85546875" style="2" customWidth="1"/>
    <col min="2057" max="2057" width="7.7109375" style="2" customWidth="1"/>
    <col min="2058" max="2058" width="12.28515625" style="2" customWidth="1"/>
    <col min="2059" max="2059" width="12.7109375" style="2" customWidth="1"/>
    <col min="2060" max="2060" width="13.5703125" style="2" customWidth="1"/>
    <col min="2061" max="2061" width="13" style="2" customWidth="1"/>
    <col min="2062" max="2306" width="9.140625" style="2"/>
    <col min="2307" max="2307" width="2.7109375" style="2" customWidth="1"/>
    <col min="2308" max="2308" width="9.140625" style="2"/>
    <col min="2309" max="2309" width="40.28515625" style="2" bestFit="1" customWidth="1"/>
    <col min="2310" max="2310" width="10.7109375" style="2" customWidth="1"/>
    <col min="2311" max="2311" width="10" style="2" customWidth="1"/>
    <col min="2312" max="2312" width="17.85546875" style="2" customWidth="1"/>
    <col min="2313" max="2313" width="7.7109375" style="2" customWidth="1"/>
    <col min="2314" max="2314" width="12.28515625" style="2" customWidth="1"/>
    <col min="2315" max="2315" width="12.7109375" style="2" customWidth="1"/>
    <col min="2316" max="2316" width="13.5703125" style="2" customWidth="1"/>
    <col min="2317" max="2317" width="13" style="2" customWidth="1"/>
    <col min="2318" max="2562" width="9.140625" style="2"/>
    <col min="2563" max="2563" width="2.7109375" style="2" customWidth="1"/>
    <col min="2564" max="2564" width="9.140625" style="2"/>
    <col min="2565" max="2565" width="40.28515625" style="2" bestFit="1" customWidth="1"/>
    <col min="2566" max="2566" width="10.7109375" style="2" customWidth="1"/>
    <col min="2567" max="2567" width="10" style="2" customWidth="1"/>
    <col min="2568" max="2568" width="17.85546875" style="2" customWidth="1"/>
    <col min="2569" max="2569" width="7.7109375" style="2" customWidth="1"/>
    <col min="2570" max="2570" width="12.28515625" style="2" customWidth="1"/>
    <col min="2571" max="2571" width="12.7109375" style="2" customWidth="1"/>
    <col min="2572" max="2572" width="13.5703125" style="2" customWidth="1"/>
    <col min="2573" max="2573" width="13" style="2" customWidth="1"/>
    <col min="2574" max="2818" width="9.140625" style="2"/>
    <col min="2819" max="2819" width="2.7109375" style="2" customWidth="1"/>
    <col min="2820" max="2820" width="9.140625" style="2"/>
    <col min="2821" max="2821" width="40.28515625" style="2" bestFit="1" customWidth="1"/>
    <col min="2822" max="2822" width="10.7109375" style="2" customWidth="1"/>
    <col min="2823" max="2823" width="10" style="2" customWidth="1"/>
    <col min="2824" max="2824" width="17.85546875" style="2" customWidth="1"/>
    <col min="2825" max="2825" width="7.7109375" style="2" customWidth="1"/>
    <col min="2826" max="2826" width="12.28515625" style="2" customWidth="1"/>
    <col min="2827" max="2827" width="12.7109375" style="2" customWidth="1"/>
    <col min="2828" max="2828" width="13.5703125" style="2" customWidth="1"/>
    <col min="2829" max="2829" width="13" style="2" customWidth="1"/>
    <col min="2830" max="3074" width="9.140625" style="2"/>
    <col min="3075" max="3075" width="2.7109375" style="2" customWidth="1"/>
    <col min="3076" max="3076" width="9.140625" style="2"/>
    <col min="3077" max="3077" width="40.28515625" style="2" bestFit="1" customWidth="1"/>
    <col min="3078" max="3078" width="10.7109375" style="2" customWidth="1"/>
    <col min="3079" max="3079" width="10" style="2" customWidth="1"/>
    <col min="3080" max="3080" width="17.85546875" style="2" customWidth="1"/>
    <col min="3081" max="3081" width="7.7109375" style="2" customWidth="1"/>
    <col min="3082" max="3082" width="12.28515625" style="2" customWidth="1"/>
    <col min="3083" max="3083" width="12.7109375" style="2" customWidth="1"/>
    <col min="3084" max="3084" width="13.5703125" style="2" customWidth="1"/>
    <col min="3085" max="3085" width="13" style="2" customWidth="1"/>
    <col min="3086" max="3330" width="9.140625" style="2"/>
    <col min="3331" max="3331" width="2.7109375" style="2" customWidth="1"/>
    <col min="3332" max="3332" width="9.140625" style="2"/>
    <col min="3333" max="3333" width="40.28515625" style="2" bestFit="1" customWidth="1"/>
    <col min="3334" max="3334" width="10.7109375" style="2" customWidth="1"/>
    <col min="3335" max="3335" width="10" style="2" customWidth="1"/>
    <col min="3336" max="3336" width="17.85546875" style="2" customWidth="1"/>
    <col min="3337" max="3337" width="7.7109375" style="2" customWidth="1"/>
    <col min="3338" max="3338" width="12.28515625" style="2" customWidth="1"/>
    <col min="3339" max="3339" width="12.7109375" style="2" customWidth="1"/>
    <col min="3340" max="3340" width="13.5703125" style="2" customWidth="1"/>
    <col min="3341" max="3341" width="13" style="2" customWidth="1"/>
    <col min="3342" max="3586" width="9.140625" style="2"/>
    <col min="3587" max="3587" width="2.7109375" style="2" customWidth="1"/>
    <col min="3588" max="3588" width="9.140625" style="2"/>
    <col min="3589" max="3589" width="40.28515625" style="2" bestFit="1" customWidth="1"/>
    <col min="3590" max="3590" width="10.7109375" style="2" customWidth="1"/>
    <col min="3591" max="3591" width="10" style="2" customWidth="1"/>
    <col min="3592" max="3592" width="17.85546875" style="2" customWidth="1"/>
    <col min="3593" max="3593" width="7.7109375" style="2" customWidth="1"/>
    <col min="3594" max="3594" width="12.28515625" style="2" customWidth="1"/>
    <col min="3595" max="3595" width="12.7109375" style="2" customWidth="1"/>
    <col min="3596" max="3596" width="13.5703125" style="2" customWidth="1"/>
    <col min="3597" max="3597" width="13" style="2" customWidth="1"/>
    <col min="3598" max="3842" width="9.140625" style="2"/>
    <col min="3843" max="3843" width="2.7109375" style="2" customWidth="1"/>
    <col min="3844" max="3844" width="9.140625" style="2"/>
    <col min="3845" max="3845" width="40.28515625" style="2" bestFit="1" customWidth="1"/>
    <col min="3846" max="3846" width="10.7109375" style="2" customWidth="1"/>
    <col min="3847" max="3847" width="10" style="2" customWidth="1"/>
    <col min="3848" max="3848" width="17.85546875" style="2" customWidth="1"/>
    <col min="3849" max="3849" width="7.7109375" style="2" customWidth="1"/>
    <col min="3850" max="3850" width="12.28515625" style="2" customWidth="1"/>
    <col min="3851" max="3851" width="12.7109375" style="2" customWidth="1"/>
    <col min="3852" max="3852" width="13.5703125" style="2" customWidth="1"/>
    <col min="3853" max="3853" width="13" style="2" customWidth="1"/>
    <col min="3854" max="4098" width="9.140625" style="2"/>
    <col min="4099" max="4099" width="2.7109375" style="2" customWidth="1"/>
    <col min="4100" max="4100" width="9.140625" style="2"/>
    <col min="4101" max="4101" width="40.28515625" style="2" bestFit="1" customWidth="1"/>
    <col min="4102" max="4102" width="10.7109375" style="2" customWidth="1"/>
    <col min="4103" max="4103" width="10" style="2" customWidth="1"/>
    <col min="4104" max="4104" width="17.85546875" style="2" customWidth="1"/>
    <col min="4105" max="4105" width="7.7109375" style="2" customWidth="1"/>
    <col min="4106" max="4106" width="12.28515625" style="2" customWidth="1"/>
    <col min="4107" max="4107" width="12.7109375" style="2" customWidth="1"/>
    <col min="4108" max="4108" width="13.5703125" style="2" customWidth="1"/>
    <col min="4109" max="4109" width="13" style="2" customWidth="1"/>
    <col min="4110" max="4354" width="9.140625" style="2"/>
    <col min="4355" max="4355" width="2.7109375" style="2" customWidth="1"/>
    <col min="4356" max="4356" width="9.140625" style="2"/>
    <col min="4357" max="4357" width="40.28515625" style="2" bestFit="1" customWidth="1"/>
    <col min="4358" max="4358" width="10.7109375" style="2" customWidth="1"/>
    <col min="4359" max="4359" width="10" style="2" customWidth="1"/>
    <col min="4360" max="4360" width="17.85546875" style="2" customWidth="1"/>
    <col min="4361" max="4361" width="7.7109375" style="2" customWidth="1"/>
    <col min="4362" max="4362" width="12.28515625" style="2" customWidth="1"/>
    <col min="4363" max="4363" width="12.7109375" style="2" customWidth="1"/>
    <col min="4364" max="4364" width="13.5703125" style="2" customWidth="1"/>
    <col min="4365" max="4365" width="13" style="2" customWidth="1"/>
    <col min="4366" max="4610" width="9.140625" style="2"/>
    <col min="4611" max="4611" width="2.7109375" style="2" customWidth="1"/>
    <col min="4612" max="4612" width="9.140625" style="2"/>
    <col min="4613" max="4613" width="40.28515625" style="2" bestFit="1" customWidth="1"/>
    <col min="4614" max="4614" width="10.7109375" style="2" customWidth="1"/>
    <col min="4615" max="4615" width="10" style="2" customWidth="1"/>
    <col min="4616" max="4616" width="17.85546875" style="2" customWidth="1"/>
    <col min="4617" max="4617" width="7.7109375" style="2" customWidth="1"/>
    <col min="4618" max="4618" width="12.28515625" style="2" customWidth="1"/>
    <col min="4619" max="4619" width="12.7109375" style="2" customWidth="1"/>
    <col min="4620" max="4620" width="13.5703125" style="2" customWidth="1"/>
    <col min="4621" max="4621" width="13" style="2" customWidth="1"/>
    <col min="4622" max="4866" width="9.140625" style="2"/>
    <col min="4867" max="4867" width="2.7109375" style="2" customWidth="1"/>
    <col min="4868" max="4868" width="9.140625" style="2"/>
    <col min="4869" max="4869" width="40.28515625" style="2" bestFit="1" customWidth="1"/>
    <col min="4870" max="4870" width="10.7109375" style="2" customWidth="1"/>
    <col min="4871" max="4871" width="10" style="2" customWidth="1"/>
    <col min="4872" max="4872" width="17.85546875" style="2" customWidth="1"/>
    <col min="4873" max="4873" width="7.7109375" style="2" customWidth="1"/>
    <col min="4874" max="4874" width="12.28515625" style="2" customWidth="1"/>
    <col min="4875" max="4875" width="12.7109375" style="2" customWidth="1"/>
    <col min="4876" max="4876" width="13.5703125" style="2" customWidth="1"/>
    <col min="4877" max="4877" width="13" style="2" customWidth="1"/>
    <col min="4878" max="5122" width="9.140625" style="2"/>
    <col min="5123" max="5123" width="2.7109375" style="2" customWidth="1"/>
    <col min="5124" max="5124" width="9.140625" style="2"/>
    <col min="5125" max="5125" width="40.28515625" style="2" bestFit="1" customWidth="1"/>
    <col min="5126" max="5126" width="10.7109375" style="2" customWidth="1"/>
    <col min="5127" max="5127" width="10" style="2" customWidth="1"/>
    <col min="5128" max="5128" width="17.85546875" style="2" customWidth="1"/>
    <col min="5129" max="5129" width="7.7109375" style="2" customWidth="1"/>
    <col min="5130" max="5130" width="12.28515625" style="2" customWidth="1"/>
    <col min="5131" max="5131" width="12.7109375" style="2" customWidth="1"/>
    <col min="5132" max="5132" width="13.5703125" style="2" customWidth="1"/>
    <col min="5133" max="5133" width="13" style="2" customWidth="1"/>
    <col min="5134" max="5378" width="9.140625" style="2"/>
    <col min="5379" max="5379" width="2.7109375" style="2" customWidth="1"/>
    <col min="5380" max="5380" width="9.140625" style="2"/>
    <col min="5381" max="5381" width="40.28515625" style="2" bestFit="1" customWidth="1"/>
    <col min="5382" max="5382" width="10.7109375" style="2" customWidth="1"/>
    <col min="5383" max="5383" width="10" style="2" customWidth="1"/>
    <col min="5384" max="5384" width="17.85546875" style="2" customWidth="1"/>
    <col min="5385" max="5385" width="7.7109375" style="2" customWidth="1"/>
    <col min="5386" max="5386" width="12.28515625" style="2" customWidth="1"/>
    <col min="5387" max="5387" width="12.7109375" style="2" customWidth="1"/>
    <col min="5388" max="5388" width="13.5703125" style="2" customWidth="1"/>
    <col min="5389" max="5389" width="13" style="2" customWidth="1"/>
    <col min="5390" max="5634" width="9.140625" style="2"/>
    <col min="5635" max="5635" width="2.7109375" style="2" customWidth="1"/>
    <col min="5636" max="5636" width="9.140625" style="2"/>
    <col min="5637" max="5637" width="40.28515625" style="2" bestFit="1" customWidth="1"/>
    <col min="5638" max="5638" width="10.7109375" style="2" customWidth="1"/>
    <col min="5639" max="5639" width="10" style="2" customWidth="1"/>
    <col min="5640" max="5640" width="17.85546875" style="2" customWidth="1"/>
    <col min="5641" max="5641" width="7.7109375" style="2" customWidth="1"/>
    <col min="5642" max="5642" width="12.28515625" style="2" customWidth="1"/>
    <col min="5643" max="5643" width="12.7109375" style="2" customWidth="1"/>
    <col min="5644" max="5644" width="13.5703125" style="2" customWidth="1"/>
    <col min="5645" max="5645" width="13" style="2" customWidth="1"/>
    <col min="5646" max="5890" width="9.140625" style="2"/>
    <col min="5891" max="5891" width="2.7109375" style="2" customWidth="1"/>
    <col min="5892" max="5892" width="9.140625" style="2"/>
    <col min="5893" max="5893" width="40.28515625" style="2" bestFit="1" customWidth="1"/>
    <col min="5894" max="5894" width="10.7109375" style="2" customWidth="1"/>
    <col min="5895" max="5895" width="10" style="2" customWidth="1"/>
    <col min="5896" max="5896" width="17.85546875" style="2" customWidth="1"/>
    <col min="5897" max="5897" width="7.7109375" style="2" customWidth="1"/>
    <col min="5898" max="5898" width="12.28515625" style="2" customWidth="1"/>
    <col min="5899" max="5899" width="12.7109375" style="2" customWidth="1"/>
    <col min="5900" max="5900" width="13.5703125" style="2" customWidth="1"/>
    <col min="5901" max="5901" width="13" style="2" customWidth="1"/>
    <col min="5902" max="6146" width="9.140625" style="2"/>
    <col min="6147" max="6147" width="2.7109375" style="2" customWidth="1"/>
    <col min="6148" max="6148" width="9.140625" style="2"/>
    <col min="6149" max="6149" width="40.28515625" style="2" bestFit="1" customWidth="1"/>
    <col min="6150" max="6150" width="10.7109375" style="2" customWidth="1"/>
    <col min="6151" max="6151" width="10" style="2" customWidth="1"/>
    <col min="6152" max="6152" width="17.85546875" style="2" customWidth="1"/>
    <col min="6153" max="6153" width="7.7109375" style="2" customWidth="1"/>
    <col min="6154" max="6154" width="12.28515625" style="2" customWidth="1"/>
    <col min="6155" max="6155" width="12.7109375" style="2" customWidth="1"/>
    <col min="6156" max="6156" width="13.5703125" style="2" customWidth="1"/>
    <col min="6157" max="6157" width="13" style="2" customWidth="1"/>
    <col min="6158" max="6402" width="9.140625" style="2"/>
    <col min="6403" max="6403" width="2.7109375" style="2" customWidth="1"/>
    <col min="6404" max="6404" width="9.140625" style="2"/>
    <col min="6405" max="6405" width="40.28515625" style="2" bestFit="1" customWidth="1"/>
    <col min="6406" max="6406" width="10.7109375" style="2" customWidth="1"/>
    <col min="6407" max="6407" width="10" style="2" customWidth="1"/>
    <col min="6408" max="6408" width="17.85546875" style="2" customWidth="1"/>
    <col min="6409" max="6409" width="7.7109375" style="2" customWidth="1"/>
    <col min="6410" max="6410" width="12.28515625" style="2" customWidth="1"/>
    <col min="6411" max="6411" width="12.7109375" style="2" customWidth="1"/>
    <col min="6412" max="6412" width="13.5703125" style="2" customWidth="1"/>
    <col min="6413" max="6413" width="13" style="2" customWidth="1"/>
    <col min="6414" max="6658" width="9.140625" style="2"/>
    <col min="6659" max="6659" width="2.7109375" style="2" customWidth="1"/>
    <col min="6660" max="6660" width="9.140625" style="2"/>
    <col min="6661" max="6661" width="40.28515625" style="2" bestFit="1" customWidth="1"/>
    <col min="6662" max="6662" width="10.7109375" style="2" customWidth="1"/>
    <col min="6663" max="6663" width="10" style="2" customWidth="1"/>
    <col min="6664" max="6664" width="17.85546875" style="2" customWidth="1"/>
    <col min="6665" max="6665" width="7.7109375" style="2" customWidth="1"/>
    <col min="6666" max="6666" width="12.28515625" style="2" customWidth="1"/>
    <col min="6667" max="6667" width="12.7109375" style="2" customWidth="1"/>
    <col min="6668" max="6668" width="13.5703125" style="2" customWidth="1"/>
    <col min="6669" max="6669" width="13" style="2" customWidth="1"/>
    <col min="6670" max="6914" width="9.140625" style="2"/>
    <col min="6915" max="6915" width="2.7109375" style="2" customWidth="1"/>
    <col min="6916" max="6916" width="9.140625" style="2"/>
    <col min="6917" max="6917" width="40.28515625" style="2" bestFit="1" customWidth="1"/>
    <col min="6918" max="6918" width="10.7109375" style="2" customWidth="1"/>
    <col min="6919" max="6919" width="10" style="2" customWidth="1"/>
    <col min="6920" max="6920" width="17.85546875" style="2" customWidth="1"/>
    <col min="6921" max="6921" width="7.7109375" style="2" customWidth="1"/>
    <col min="6922" max="6922" width="12.28515625" style="2" customWidth="1"/>
    <col min="6923" max="6923" width="12.7109375" style="2" customWidth="1"/>
    <col min="6924" max="6924" width="13.5703125" style="2" customWidth="1"/>
    <col min="6925" max="6925" width="13" style="2" customWidth="1"/>
    <col min="6926" max="7170" width="9.140625" style="2"/>
    <col min="7171" max="7171" width="2.7109375" style="2" customWidth="1"/>
    <col min="7172" max="7172" width="9.140625" style="2"/>
    <col min="7173" max="7173" width="40.28515625" style="2" bestFit="1" customWidth="1"/>
    <col min="7174" max="7174" width="10.7109375" style="2" customWidth="1"/>
    <col min="7175" max="7175" width="10" style="2" customWidth="1"/>
    <col min="7176" max="7176" width="17.85546875" style="2" customWidth="1"/>
    <col min="7177" max="7177" width="7.7109375" style="2" customWidth="1"/>
    <col min="7178" max="7178" width="12.28515625" style="2" customWidth="1"/>
    <col min="7179" max="7179" width="12.7109375" style="2" customWidth="1"/>
    <col min="7180" max="7180" width="13.5703125" style="2" customWidth="1"/>
    <col min="7181" max="7181" width="13" style="2" customWidth="1"/>
    <col min="7182" max="7426" width="9.140625" style="2"/>
    <col min="7427" max="7427" width="2.7109375" style="2" customWidth="1"/>
    <col min="7428" max="7428" width="9.140625" style="2"/>
    <col min="7429" max="7429" width="40.28515625" style="2" bestFit="1" customWidth="1"/>
    <col min="7430" max="7430" width="10.7109375" style="2" customWidth="1"/>
    <col min="7431" max="7431" width="10" style="2" customWidth="1"/>
    <col min="7432" max="7432" width="17.85546875" style="2" customWidth="1"/>
    <col min="7433" max="7433" width="7.7109375" style="2" customWidth="1"/>
    <col min="7434" max="7434" width="12.28515625" style="2" customWidth="1"/>
    <col min="7435" max="7435" width="12.7109375" style="2" customWidth="1"/>
    <col min="7436" max="7436" width="13.5703125" style="2" customWidth="1"/>
    <col min="7437" max="7437" width="13" style="2" customWidth="1"/>
    <col min="7438" max="7682" width="9.140625" style="2"/>
    <col min="7683" max="7683" width="2.7109375" style="2" customWidth="1"/>
    <col min="7684" max="7684" width="9.140625" style="2"/>
    <col min="7685" max="7685" width="40.28515625" style="2" bestFit="1" customWidth="1"/>
    <col min="7686" max="7686" width="10.7109375" style="2" customWidth="1"/>
    <col min="7687" max="7687" width="10" style="2" customWidth="1"/>
    <col min="7688" max="7688" width="17.85546875" style="2" customWidth="1"/>
    <col min="7689" max="7689" width="7.7109375" style="2" customWidth="1"/>
    <col min="7690" max="7690" width="12.28515625" style="2" customWidth="1"/>
    <col min="7691" max="7691" width="12.7109375" style="2" customWidth="1"/>
    <col min="7692" max="7692" width="13.5703125" style="2" customWidth="1"/>
    <col min="7693" max="7693" width="13" style="2" customWidth="1"/>
    <col min="7694" max="7938" width="9.140625" style="2"/>
    <col min="7939" max="7939" width="2.7109375" style="2" customWidth="1"/>
    <col min="7940" max="7940" width="9.140625" style="2"/>
    <col min="7941" max="7941" width="40.28515625" style="2" bestFit="1" customWidth="1"/>
    <col min="7942" max="7942" width="10.7109375" style="2" customWidth="1"/>
    <col min="7943" max="7943" width="10" style="2" customWidth="1"/>
    <col min="7944" max="7944" width="17.85546875" style="2" customWidth="1"/>
    <col min="7945" max="7945" width="7.7109375" style="2" customWidth="1"/>
    <col min="7946" max="7946" width="12.28515625" style="2" customWidth="1"/>
    <col min="7947" max="7947" width="12.7109375" style="2" customWidth="1"/>
    <col min="7948" max="7948" width="13.5703125" style="2" customWidth="1"/>
    <col min="7949" max="7949" width="13" style="2" customWidth="1"/>
    <col min="7950" max="8194" width="9.140625" style="2"/>
    <col min="8195" max="8195" width="2.7109375" style="2" customWidth="1"/>
    <col min="8196" max="8196" width="9.140625" style="2"/>
    <col min="8197" max="8197" width="40.28515625" style="2" bestFit="1" customWidth="1"/>
    <col min="8198" max="8198" width="10.7109375" style="2" customWidth="1"/>
    <col min="8199" max="8199" width="10" style="2" customWidth="1"/>
    <col min="8200" max="8200" width="17.85546875" style="2" customWidth="1"/>
    <col min="8201" max="8201" width="7.7109375" style="2" customWidth="1"/>
    <col min="8202" max="8202" width="12.28515625" style="2" customWidth="1"/>
    <col min="8203" max="8203" width="12.7109375" style="2" customWidth="1"/>
    <col min="8204" max="8204" width="13.5703125" style="2" customWidth="1"/>
    <col min="8205" max="8205" width="13" style="2" customWidth="1"/>
    <col min="8206" max="8450" width="9.140625" style="2"/>
    <col min="8451" max="8451" width="2.7109375" style="2" customWidth="1"/>
    <col min="8452" max="8452" width="9.140625" style="2"/>
    <col min="8453" max="8453" width="40.28515625" style="2" bestFit="1" customWidth="1"/>
    <col min="8454" max="8454" width="10.7109375" style="2" customWidth="1"/>
    <col min="8455" max="8455" width="10" style="2" customWidth="1"/>
    <col min="8456" max="8456" width="17.85546875" style="2" customWidth="1"/>
    <col min="8457" max="8457" width="7.7109375" style="2" customWidth="1"/>
    <col min="8458" max="8458" width="12.28515625" style="2" customWidth="1"/>
    <col min="8459" max="8459" width="12.7109375" style="2" customWidth="1"/>
    <col min="8460" max="8460" width="13.5703125" style="2" customWidth="1"/>
    <col min="8461" max="8461" width="13" style="2" customWidth="1"/>
    <col min="8462" max="8706" width="9.140625" style="2"/>
    <col min="8707" max="8707" width="2.7109375" style="2" customWidth="1"/>
    <col min="8708" max="8708" width="9.140625" style="2"/>
    <col min="8709" max="8709" width="40.28515625" style="2" bestFit="1" customWidth="1"/>
    <col min="8710" max="8710" width="10.7109375" style="2" customWidth="1"/>
    <col min="8711" max="8711" width="10" style="2" customWidth="1"/>
    <col min="8712" max="8712" width="17.85546875" style="2" customWidth="1"/>
    <col min="8713" max="8713" width="7.7109375" style="2" customWidth="1"/>
    <col min="8714" max="8714" width="12.28515625" style="2" customWidth="1"/>
    <col min="8715" max="8715" width="12.7109375" style="2" customWidth="1"/>
    <col min="8716" max="8716" width="13.5703125" style="2" customWidth="1"/>
    <col min="8717" max="8717" width="13" style="2" customWidth="1"/>
    <col min="8718" max="8962" width="9.140625" style="2"/>
    <col min="8963" max="8963" width="2.7109375" style="2" customWidth="1"/>
    <col min="8964" max="8964" width="9.140625" style="2"/>
    <col min="8965" max="8965" width="40.28515625" style="2" bestFit="1" customWidth="1"/>
    <col min="8966" max="8966" width="10.7109375" style="2" customWidth="1"/>
    <col min="8967" max="8967" width="10" style="2" customWidth="1"/>
    <col min="8968" max="8968" width="17.85546875" style="2" customWidth="1"/>
    <col min="8969" max="8969" width="7.7109375" style="2" customWidth="1"/>
    <col min="8970" max="8970" width="12.28515625" style="2" customWidth="1"/>
    <col min="8971" max="8971" width="12.7109375" style="2" customWidth="1"/>
    <col min="8972" max="8972" width="13.5703125" style="2" customWidth="1"/>
    <col min="8973" max="8973" width="13" style="2" customWidth="1"/>
    <col min="8974" max="9218" width="9.140625" style="2"/>
    <col min="9219" max="9219" width="2.7109375" style="2" customWidth="1"/>
    <col min="9220" max="9220" width="9.140625" style="2"/>
    <col min="9221" max="9221" width="40.28515625" style="2" bestFit="1" customWidth="1"/>
    <col min="9222" max="9222" width="10.7109375" style="2" customWidth="1"/>
    <col min="9223" max="9223" width="10" style="2" customWidth="1"/>
    <col min="9224" max="9224" width="17.85546875" style="2" customWidth="1"/>
    <col min="9225" max="9225" width="7.7109375" style="2" customWidth="1"/>
    <col min="9226" max="9226" width="12.28515625" style="2" customWidth="1"/>
    <col min="9227" max="9227" width="12.7109375" style="2" customWidth="1"/>
    <col min="9228" max="9228" width="13.5703125" style="2" customWidth="1"/>
    <col min="9229" max="9229" width="13" style="2" customWidth="1"/>
    <col min="9230" max="9474" width="9.140625" style="2"/>
    <col min="9475" max="9475" width="2.7109375" style="2" customWidth="1"/>
    <col min="9476" max="9476" width="9.140625" style="2"/>
    <col min="9477" max="9477" width="40.28515625" style="2" bestFit="1" customWidth="1"/>
    <col min="9478" max="9478" width="10.7109375" style="2" customWidth="1"/>
    <col min="9479" max="9479" width="10" style="2" customWidth="1"/>
    <col min="9480" max="9480" width="17.85546875" style="2" customWidth="1"/>
    <col min="9481" max="9481" width="7.7109375" style="2" customWidth="1"/>
    <col min="9482" max="9482" width="12.28515625" style="2" customWidth="1"/>
    <col min="9483" max="9483" width="12.7109375" style="2" customWidth="1"/>
    <col min="9484" max="9484" width="13.5703125" style="2" customWidth="1"/>
    <col min="9485" max="9485" width="13" style="2" customWidth="1"/>
    <col min="9486" max="9730" width="9.140625" style="2"/>
    <col min="9731" max="9731" width="2.7109375" style="2" customWidth="1"/>
    <col min="9732" max="9732" width="9.140625" style="2"/>
    <col min="9733" max="9733" width="40.28515625" style="2" bestFit="1" customWidth="1"/>
    <col min="9734" max="9734" width="10.7109375" style="2" customWidth="1"/>
    <col min="9735" max="9735" width="10" style="2" customWidth="1"/>
    <col min="9736" max="9736" width="17.85546875" style="2" customWidth="1"/>
    <col min="9737" max="9737" width="7.7109375" style="2" customWidth="1"/>
    <col min="9738" max="9738" width="12.28515625" style="2" customWidth="1"/>
    <col min="9739" max="9739" width="12.7109375" style="2" customWidth="1"/>
    <col min="9740" max="9740" width="13.5703125" style="2" customWidth="1"/>
    <col min="9741" max="9741" width="13" style="2" customWidth="1"/>
    <col min="9742" max="9986" width="9.140625" style="2"/>
    <col min="9987" max="9987" width="2.7109375" style="2" customWidth="1"/>
    <col min="9988" max="9988" width="9.140625" style="2"/>
    <col min="9989" max="9989" width="40.28515625" style="2" bestFit="1" customWidth="1"/>
    <col min="9990" max="9990" width="10.7109375" style="2" customWidth="1"/>
    <col min="9991" max="9991" width="10" style="2" customWidth="1"/>
    <col min="9992" max="9992" width="17.85546875" style="2" customWidth="1"/>
    <col min="9993" max="9993" width="7.7109375" style="2" customWidth="1"/>
    <col min="9994" max="9994" width="12.28515625" style="2" customWidth="1"/>
    <col min="9995" max="9995" width="12.7109375" style="2" customWidth="1"/>
    <col min="9996" max="9996" width="13.5703125" style="2" customWidth="1"/>
    <col min="9997" max="9997" width="13" style="2" customWidth="1"/>
    <col min="9998" max="10242" width="9.140625" style="2"/>
    <col min="10243" max="10243" width="2.7109375" style="2" customWidth="1"/>
    <col min="10244" max="10244" width="9.140625" style="2"/>
    <col min="10245" max="10245" width="40.28515625" style="2" bestFit="1" customWidth="1"/>
    <col min="10246" max="10246" width="10.7109375" style="2" customWidth="1"/>
    <col min="10247" max="10247" width="10" style="2" customWidth="1"/>
    <col min="10248" max="10248" width="17.85546875" style="2" customWidth="1"/>
    <col min="10249" max="10249" width="7.7109375" style="2" customWidth="1"/>
    <col min="10250" max="10250" width="12.28515625" style="2" customWidth="1"/>
    <col min="10251" max="10251" width="12.7109375" style="2" customWidth="1"/>
    <col min="10252" max="10252" width="13.5703125" style="2" customWidth="1"/>
    <col min="10253" max="10253" width="13" style="2" customWidth="1"/>
    <col min="10254" max="10498" width="9.140625" style="2"/>
    <col min="10499" max="10499" width="2.7109375" style="2" customWidth="1"/>
    <col min="10500" max="10500" width="9.140625" style="2"/>
    <col min="10501" max="10501" width="40.28515625" style="2" bestFit="1" customWidth="1"/>
    <col min="10502" max="10502" width="10.7109375" style="2" customWidth="1"/>
    <col min="10503" max="10503" width="10" style="2" customWidth="1"/>
    <col min="10504" max="10504" width="17.85546875" style="2" customWidth="1"/>
    <col min="10505" max="10505" width="7.7109375" style="2" customWidth="1"/>
    <col min="10506" max="10506" width="12.28515625" style="2" customWidth="1"/>
    <col min="10507" max="10507" width="12.7109375" style="2" customWidth="1"/>
    <col min="10508" max="10508" width="13.5703125" style="2" customWidth="1"/>
    <col min="10509" max="10509" width="13" style="2" customWidth="1"/>
    <col min="10510" max="10754" width="9.140625" style="2"/>
    <col min="10755" max="10755" width="2.7109375" style="2" customWidth="1"/>
    <col min="10756" max="10756" width="9.140625" style="2"/>
    <col min="10757" max="10757" width="40.28515625" style="2" bestFit="1" customWidth="1"/>
    <col min="10758" max="10758" width="10.7109375" style="2" customWidth="1"/>
    <col min="10759" max="10759" width="10" style="2" customWidth="1"/>
    <col min="10760" max="10760" width="17.85546875" style="2" customWidth="1"/>
    <col min="10761" max="10761" width="7.7109375" style="2" customWidth="1"/>
    <col min="10762" max="10762" width="12.28515625" style="2" customWidth="1"/>
    <col min="10763" max="10763" width="12.7109375" style="2" customWidth="1"/>
    <col min="10764" max="10764" width="13.5703125" style="2" customWidth="1"/>
    <col min="10765" max="10765" width="13" style="2" customWidth="1"/>
    <col min="10766" max="11010" width="9.140625" style="2"/>
    <col min="11011" max="11011" width="2.7109375" style="2" customWidth="1"/>
    <col min="11012" max="11012" width="9.140625" style="2"/>
    <col min="11013" max="11013" width="40.28515625" style="2" bestFit="1" customWidth="1"/>
    <col min="11014" max="11014" width="10.7109375" style="2" customWidth="1"/>
    <col min="11015" max="11015" width="10" style="2" customWidth="1"/>
    <col min="11016" max="11016" width="17.85546875" style="2" customWidth="1"/>
    <col min="11017" max="11017" width="7.7109375" style="2" customWidth="1"/>
    <col min="11018" max="11018" width="12.28515625" style="2" customWidth="1"/>
    <col min="11019" max="11019" width="12.7109375" style="2" customWidth="1"/>
    <col min="11020" max="11020" width="13.5703125" style="2" customWidth="1"/>
    <col min="11021" max="11021" width="13" style="2" customWidth="1"/>
    <col min="11022" max="11266" width="9.140625" style="2"/>
    <col min="11267" max="11267" width="2.7109375" style="2" customWidth="1"/>
    <col min="11268" max="11268" width="9.140625" style="2"/>
    <col min="11269" max="11269" width="40.28515625" style="2" bestFit="1" customWidth="1"/>
    <col min="11270" max="11270" width="10.7109375" style="2" customWidth="1"/>
    <col min="11271" max="11271" width="10" style="2" customWidth="1"/>
    <col min="11272" max="11272" width="17.85546875" style="2" customWidth="1"/>
    <col min="11273" max="11273" width="7.7109375" style="2" customWidth="1"/>
    <col min="11274" max="11274" width="12.28515625" style="2" customWidth="1"/>
    <col min="11275" max="11275" width="12.7109375" style="2" customWidth="1"/>
    <col min="11276" max="11276" width="13.5703125" style="2" customWidth="1"/>
    <col min="11277" max="11277" width="13" style="2" customWidth="1"/>
    <col min="11278" max="11522" width="9.140625" style="2"/>
    <col min="11523" max="11523" width="2.7109375" style="2" customWidth="1"/>
    <col min="11524" max="11524" width="9.140625" style="2"/>
    <col min="11525" max="11525" width="40.28515625" style="2" bestFit="1" customWidth="1"/>
    <col min="11526" max="11526" width="10.7109375" style="2" customWidth="1"/>
    <col min="11527" max="11527" width="10" style="2" customWidth="1"/>
    <col min="11528" max="11528" width="17.85546875" style="2" customWidth="1"/>
    <col min="11529" max="11529" width="7.7109375" style="2" customWidth="1"/>
    <col min="11530" max="11530" width="12.28515625" style="2" customWidth="1"/>
    <col min="11531" max="11531" width="12.7109375" style="2" customWidth="1"/>
    <col min="11532" max="11532" width="13.5703125" style="2" customWidth="1"/>
    <col min="11533" max="11533" width="13" style="2" customWidth="1"/>
    <col min="11534" max="11778" width="9.140625" style="2"/>
    <col min="11779" max="11779" width="2.7109375" style="2" customWidth="1"/>
    <col min="11780" max="11780" width="9.140625" style="2"/>
    <col min="11781" max="11781" width="40.28515625" style="2" bestFit="1" customWidth="1"/>
    <col min="11782" max="11782" width="10.7109375" style="2" customWidth="1"/>
    <col min="11783" max="11783" width="10" style="2" customWidth="1"/>
    <col min="11784" max="11784" width="17.85546875" style="2" customWidth="1"/>
    <col min="11785" max="11785" width="7.7109375" style="2" customWidth="1"/>
    <col min="11786" max="11786" width="12.28515625" style="2" customWidth="1"/>
    <col min="11787" max="11787" width="12.7109375" style="2" customWidth="1"/>
    <col min="11788" max="11788" width="13.5703125" style="2" customWidth="1"/>
    <col min="11789" max="11789" width="13" style="2" customWidth="1"/>
    <col min="11790" max="12034" width="9.140625" style="2"/>
    <col min="12035" max="12035" width="2.7109375" style="2" customWidth="1"/>
    <col min="12036" max="12036" width="9.140625" style="2"/>
    <col min="12037" max="12037" width="40.28515625" style="2" bestFit="1" customWidth="1"/>
    <col min="12038" max="12038" width="10.7109375" style="2" customWidth="1"/>
    <col min="12039" max="12039" width="10" style="2" customWidth="1"/>
    <col min="12040" max="12040" width="17.85546875" style="2" customWidth="1"/>
    <col min="12041" max="12041" width="7.7109375" style="2" customWidth="1"/>
    <col min="12042" max="12042" width="12.28515625" style="2" customWidth="1"/>
    <col min="12043" max="12043" width="12.7109375" style="2" customWidth="1"/>
    <col min="12044" max="12044" width="13.5703125" style="2" customWidth="1"/>
    <col min="12045" max="12045" width="13" style="2" customWidth="1"/>
    <col min="12046" max="12290" width="9.140625" style="2"/>
    <col min="12291" max="12291" width="2.7109375" style="2" customWidth="1"/>
    <col min="12292" max="12292" width="9.140625" style="2"/>
    <col min="12293" max="12293" width="40.28515625" style="2" bestFit="1" customWidth="1"/>
    <col min="12294" max="12294" width="10.7109375" style="2" customWidth="1"/>
    <col min="12295" max="12295" width="10" style="2" customWidth="1"/>
    <col min="12296" max="12296" width="17.85546875" style="2" customWidth="1"/>
    <col min="12297" max="12297" width="7.7109375" style="2" customWidth="1"/>
    <col min="12298" max="12298" width="12.28515625" style="2" customWidth="1"/>
    <col min="12299" max="12299" width="12.7109375" style="2" customWidth="1"/>
    <col min="12300" max="12300" width="13.5703125" style="2" customWidth="1"/>
    <col min="12301" max="12301" width="13" style="2" customWidth="1"/>
    <col min="12302" max="12546" width="9.140625" style="2"/>
    <col min="12547" max="12547" width="2.7109375" style="2" customWidth="1"/>
    <col min="12548" max="12548" width="9.140625" style="2"/>
    <col min="12549" max="12549" width="40.28515625" style="2" bestFit="1" customWidth="1"/>
    <col min="12550" max="12550" width="10.7109375" style="2" customWidth="1"/>
    <col min="12551" max="12551" width="10" style="2" customWidth="1"/>
    <col min="12552" max="12552" width="17.85546875" style="2" customWidth="1"/>
    <col min="12553" max="12553" width="7.7109375" style="2" customWidth="1"/>
    <col min="12554" max="12554" width="12.28515625" style="2" customWidth="1"/>
    <col min="12555" max="12555" width="12.7109375" style="2" customWidth="1"/>
    <col min="12556" max="12556" width="13.5703125" style="2" customWidth="1"/>
    <col min="12557" max="12557" width="13" style="2" customWidth="1"/>
    <col min="12558" max="12802" width="9.140625" style="2"/>
    <col min="12803" max="12803" width="2.7109375" style="2" customWidth="1"/>
    <col min="12804" max="12804" width="9.140625" style="2"/>
    <col min="12805" max="12805" width="40.28515625" style="2" bestFit="1" customWidth="1"/>
    <col min="12806" max="12806" width="10.7109375" style="2" customWidth="1"/>
    <col min="12807" max="12807" width="10" style="2" customWidth="1"/>
    <col min="12808" max="12808" width="17.85546875" style="2" customWidth="1"/>
    <col min="12809" max="12809" width="7.7109375" style="2" customWidth="1"/>
    <col min="12810" max="12810" width="12.28515625" style="2" customWidth="1"/>
    <col min="12811" max="12811" width="12.7109375" style="2" customWidth="1"/>
    <col min="12812" max="12812" width="13.5703125" style="2" customWidth="1"/>
    <col min="12813" max="12813" width="13" style="2" customWidth="1"/>
    <col min="12814" max="13058" width="9.140625" style="2"/>
    <col min="13059" max="13059" width="2.7109375" style="2" customWidth="1"/>
    <col min="13060" max="13060" width="9.140625" style="2"/>
    <col min="13061" max="13061" width="40.28515625" style="2" bestFit="1" customWidth="1"/>
    <col min="13062" max="13062" width="10.7109375" style="2" customWidth="1"/>
    <col min="13063" max="13063" width="10" style="2" customWidth="1"/>
    <col min="13064" max="13064" width="17.85546875" style="2" customWidth="1"/>
    <col min="13065" max="13065" width="7.7109375" style="2" customWidth="1"/>
    <col min="13066" max="13066" width="12.28515625" style="2" customWidth="1"/>
    <col min="13067" max="13067" width="12.7109375" style="2" customWidth="1"/>
    <col min="13068" max="13068" width="13.5703125" style="2" customWidth="1"/>
    <col min="13069" max="13069" width="13" style="2" customWidth="1"/>
    <col min="13070" max="13314" width="9.140625" style="2"/>
    <col min="13315" max="13315" width="2.7109375" style="2" customWidth="1"/>
    <col min="13316" max="13316" width="9.140625" style="2"/>
    <col min="13317" max="13317" width="40.28515625" style="2" bestFit="1" customWidth="1"/>
    <col min="13318" max="13318" width="10.7109375" style="2" customWidth="1"/>
    <col min="13319" max="13319" width="10" style="2" customWidth="1"/>
    <col min="13320" max="13320" width="17.85546875" style="2" customWidth="1"/>
    <col min="13321" max="13321" width="7.7109375" style="2" customWidth="1"/>
    <col min="13322" max="13322" width="12.28515625" style="2" customWidth="1"/>
    <col min="13323" max="13323" width="12.7109375" style="2" customWidth="1"/>
    <col min="13324" max="13324" width="13.5703125" style="2" customWidth="1"/>
    <col min="13325" max="13325" width="13" style="2" customWidth="1"/>
    <col min="13326" max="13570" width="9.140625" style="2"/>
    <col min="13571" max="13571" width="2.7109375" style="2" customWidth="1"/>
    <col min="13572" max="13572" width="9.140625" style="2"/>
    <col min="13573" max="13573" width="40.28515625" style="2" bestFit="1" customWidth="1"/>
    <col min="13574" max="13574" width="10.7109375" style="2" customWidth="1"/>
    <col min="13575" max="13575" width="10" style="2" customWidth="1"/>
    <col min="13576" max="13576" width="17.85546875" style="2" customWidth="1"/>
    <col min="13577" max="13577" width="7.7109375" style="2" customWidth="1"/>
    <col min="13578" max="13578" width="12.28515625" style="2" customWidth="1"/>
    <col min="13579" max="13579" width="12.7109375" style="2" customWidth="1"/>
    <col min="13580" max="13580" width="13.5703125" style="2" customWidth="1"/>
    <col min="13581" max="13581" width="13" style="2" customWidth="1"/>
    <col min="13582" max="13826" width="9.140625" style="2"/>
    <col min="13827" max="13827" width="2.7109375" style="2" customWidth="1"/>
    <col min="13828" max="13828" width="9.140625" style="2"/>
    <col min="13829" max="13829" width="40.28515625" style="2" bestFit="1" customWidth="1"/>
    <col min="13830" max="13830" width="10.7109375" style="2" customWidth="1"/>
    <col min="13831" max="13831" width="10" style="2" customWidth="1"/>
    <col min="13832" max="13832" width="17.85546875" style="2" customWidth="1"/>
    <col min="13833" max="13833" width="7.7109375" style="2" customWidth="1"/>
    <col min="13834" max="13834" width="12.28515625" style="2" customWidth="1"/>
    <col min="13835" max="13835" width="12.7109375" style="2" customWidth="1"/>
    <col min="13836" max="13836" width="13.5703125" style="2" customWidth="1"/>
    <col min="13837" max="13837" width="13" style="2" customWidth="1"/>
    <col min="13838" max="14082" width="9.140625" style="2"/>
    <col min="14083" max="14083" width="2.7109375" style="2" customWidth="1"/>
    <col min="14084" max="14084" width="9.140625" style="2"/>
    <col min="14085" max="14085" width="40.28515625" style="2" bestFit="1" customWidth="1"/>
    <col min="14086" max="14086" width="10.7109375" style="2" customWidth="1"/>
    <col min="14087" max="14087" width="10" style="2" customWidth="1"/>
    <col min="14088" max="14088" width="17.85546875" style="2" customWidth="1"/>
    <col min="14089" max="14089" width="7.7109375" style="2" customWidth="1"/>
    <col min="14090" max="14090" width="12.28515625" style="2" customWidth="1"/>
    <col min="14091" max="14091" width="12.7109375" style="2" customWidth="1"/>
    <col min="14092" max="14092" width="13.5703125" style="2" customWidth="1"/>
    <col min="14093" max="14093" width="13" style="2" customWidth="1"/>
    <col min="14094" max="14338" width="9.140625" style="2"/>
    <col min="14339" max="14339" width="2.7109375" style="2" customWidth="1"/>
    <col min="14340" max="14340" width="9.140625" style="2"/>
    <col min="14341" max="14341" width="40.28515625" style="2" bestFit="1" customWidth="1"/>
    <col min="14342" max="14342" width="10.7109375" style="2" customWidth="1"/>
    <col min="14343" max="14343" width="10" style="2" customWidth="1"/>
    <col min="14344" max="14344" width="17.85546875" style="2" customWidth="1"/>
    <col min="14345" max="14345" width="7.7109375" style="2" customWidth="1"/>
    <col min="14346" max="14346" width="12.28515625" style="2" customWidth="1"/>
    <col min="14347" max="14347" width="12.7109375" style="2" customWidth="1"/>
    <col min="14348" max="14348" width="13.5703125" style="2" customWidth="1"/>
    <col min="14349" max="14349" width="13" style="2" customWidth="1"/>
    <col min="14350" max="14594" width="9.140625" style="2"/>
    <col min="14595" max="14595" width="2.7109375" style="2" customWidth="1"/>
    <col min="14596" max="14596" width="9.140625" style="2"/>
    <col min="14597" max="14597" width="40.28515625" style="2" bestFit="1" customWidth="1"/>
    <col min="14598" max="14598" width="10.7109375" style="2" customWidth="1"/>
    <col min="14599" max="14599" width="10" style="2" customWidth="1"/>
    <col min="14600" max="14600" width="17.85546875" style="2" customWidth="1"/>
    <col min="14601" max="14601" width="7.7109375" style="2" customWidth="1"/>
    <col min="14602" max="14602" width="12.28515625" style="2" customWidth="1"/>
    <col min="14603" max="14603" width="12.7109375" style="2" customWidth="1"/>
    <col min="14604" max="14604" width="13.5703125" style="2" customWidth="1"/>
    <col min="14605" max="14605" width="13" style="2" customWidth="1"/>
    <col min="14606" max="14850" width="9.140625" style="2"/>
    <col min="14851" max="14851" width="2.7109375" style="2" customWidth="1"/>
    <col min="14852" max="14852" width="9.140625" style="2"/>
    <col min="14853" max="14853" width="40.28515625" style="2" bestFit="1" customWidth="1"/>
    <col min="14854" max="14854" width="10.7109375" style="2" customWidth="1"/>
    <col min="14855" max="14855" width="10" style="2" customWidth="1"/>
    <col min="14856" max="14856" width="17.85546875" style="2" customWidth="1"/>
    <col min="14857" max="14857" width="7.7109375" style="2" customWidth="1"/>
    <col min="14858" max="14858" width="12.28515625" style="2" customWidth="1"/>
    <col min="14859" max="14859" width="12.7109375" style="2" customWidth="1"/>
    <col min="14860" max="14860" width="13.5703125" style="2" customWidth="1"/>
    <col min="14861" max="14861" width="13" style="2" customWidth="1"/>
    <col min="14862" max="15106" width="9.140625" style="2"/>
    <col min="15107" max="15107" width="2.7109375" style="2" customWidth="1"/>
    <col min="15108" max="15108" width="9.140625" style="2"/>
    <col min="15109" max="15109" width="40.28515625" style="2" bestFit="1" customWidth="1"/>
    <col min="15110" max="15110" width="10.7109375" style="2" customWidth="1"/>
    <col min="15111" max="15111" width="10" style="2" customWidth="1"/>
    <col min="15112" max="15112" width="17.85546875" style="2" customWidth="1"/>
    <col min="15113" max="15113" width="7.7109375" style="2" customWidth="1"/>
    <col min="15114" max="15114" width="12.28515625" style="2" customWidth="1"/>
    <col min="15115" max="15115" width="12.7109375" style="2" customWidth="1"/>
    <col min="15116" max="15116" width="13.5703125" style="2" customWidth="1"/>
    <col min="15117" max="15117" width="13" style="2" customWidth="1"/>
    <col min="15118" max="15362" width="9.140625" style="2"/>
    <col min="15363" max="15363" width="2.7109375" style="2" customWidth="1"/>
    <col min="15364" max="15364" width="9.140625" style="2"/>
    <col min="15365" max="15365" width="40.28515625" style="2" bestFit="1" customWidth="1"/>
    <col min="15366" max="15366" width="10.7109375" style="2" customWidth="1"/>
    <col min="15367" max="15367" width="10" style="2" customWidth="1"/>
    <col min="15368" max="15368" width="17.85546875" style="2" customWidth="1"/>
    <col min="15369" max="15369" width="7.7109375" style="2" customWidth="1"/>
    <col min="15370" max="15370" width="12.28515625" style="2" customWidth="1"/>
    <col min="15371" max="15371" width="12.7109375" style="2" customWidth="1"/>
    <col min="15372" max="15372" width="13.5703125" style="2" customWidth="1"/>
    <col min="15373" max="15373" width="13" style="2" customWidth="1"/>
    <col min="15374" max="15618" width="9.140625" style="2"/>
    <col min="15619" max="15619" width="2.7109375" style="2" customWidth="1"/>
    <col min="15620" max="15620" width="9.140625" style="2"/>
    <col min="15621" max="15621" width="40.28515625" style="2" bestFit="1" customWidth="1"/>
    <col min="15622" max="15622" width="10.7109375" style="2" customWidth="1"/>
    <col min="15623" max="15623" width="10" style="2" customWidth="1"/>
    <col min="15624" max="15624" width="17.85546875" style="2" customWidth="1"/>
    <col min="15625" max="15625" width="7.7109375" style="2" customWidth="1"/>
    <col min="15626" max="15626" width="12.28515625" style="2" customWidth="1"/>
    <col min="15627" max="15627" width="12.7109375" style="2" customWidth="1"/>
    <col min="15628" max="15628" width="13.5703125" style="2" customWidth="1"/>
    <col min="15629" max="15629" width="13" style="2" customWidth="1"/>
    <col min="15630" max="15874" width="9.140625" style="2"/>
    <col min="15875" max="15875" width="2.7109375" style="2" customWidth="1"/>
    <col min="15876" max="15876" width="9.140625" style="2"/>
    <col min="15877" max="15877" width="40.28515625" style="2" bestFit="1" customWidth="1"/>
    <col min="15878" max="15878" width="10.7109375" style="2" customWidth="1"/>
    <col min="15879" max="15879" width="10" style="2" customWidth="1"/>
    <col min="15880" max="15880" width="17.85546875" style="2" customWidth="1"/>
    <col min="15881" max="15881" width="7.7109375" style="2" customWidth="1"/>
    <col min="15882" max="15882" width="12.28515625" style="2" customWidth="1"/>
    <col min="15883" max="15883" width="12.7109375" style="2" customWidth="1"/>
    <col min="15884" max="15884" width="13.5703125" style="2" customWidth="1"/>
    <col min="15885" max="15885" width="13" style="2" customWidth="1"/>
    <col min="15886" max="16130" width="9.140625" style="2"/>
    <col min="16131" max="16131" width="2.7109375" style="2" customWidth="1"/>
    <col min="16132" max="16132" width="9.140625" style="2"/>
    <col min="16133" max="16133" width="40.28515625" style="2" bestFit="1" customWidth="1"/>
    <col min="16134" max="16134" width="10.7109375" style="2" customWidth="1"/>
    <col min="16135" max="16135" width="10" style="2" customWidth="1"/>
    <col min="16136" max="16136" width="17.85546875" style="2" customWidth="1"/>
    <col min="16137" max="16137" width="7.7109375" style="2" customWidth="1"/>
    <col min="16138" max="16138" width="12.28515625" style="2" customWidth="1"/>
    <col min="16139" max="16139" width="12.7109375" style="2" customWidth="1"/>
    <col min="16140" max="16140" width="13.5703125" style="2" customWidth="1"/>
    <col min="16141" max="16141" width="13" style="2" customWidth="1"/>
    <col min="16142" max="16384" width="9.140625" style="2"/>
  </cols>
  <sheetData>
    <row r="1" spans="1:14">
      <c r="H1" s="116"/>
      <c r="I1" s="103"/>
      <c r="J1" s="103"/>
      <c r="K1" s="4" t="s">
        <v>0</v>
      </c>
      <c r="L1" s="5" t="s">
        <v>353</v>
      </c>
      <c r="M1" s="5"/>
      <c r="N1" s="103"/>
    </row>
    <row r="2" spans="1:14">
      <c r="H2" s="116"/>
      <c r="I2" s="103"/>
      <c r="J2" s="103"/>
      <c r="K2" s="4" t="s">
        <v>1</v>
      </c>
      <c r="L2" s="6">
        <v>4</v>
      </c>
      <c r="M2" s="207"/>
      <c r="N2" s="103"/>
    </row>
    <row r="3" spans="1:14">
      <c r="H3" s="116"/>
      <c r="I3" s="103"/>
      <c r="J3" s="103"/>
      <c r="K3" s="4" t="s">
        <v>2</v>
      </c>
      <c r="L3" s="6">
        <v>4</v>
      </c>
      <c r="M3" s="207"/>
      <c r="N3" s="103"/>
    </row>
    <row r="4" spans="1:14">
      <c r="H4" s="116"/>
      <c r="I4" s="103"/>
      <c r="J4" s="103"/>
      <c r="K4" s="4" t="s">
        <v>3</v>
      </c>
      <c r="L4" s="6">
        <v>1</v>
      </c>
      <c r="M4" s="207"/>
      <c r="N4" s="103"/>
    </row>
    <row r="5" spans="1:14">
      <c r="H5" s="116"/>
      <c r="I5" s="103"/>
      <c r="J5" s="103"/>
      <c r="K5" s="4" t="s">
        <v>354</v>
      </c>
      <c r="L5" s="7">
        <v>4</v>
      </c>
      <c r="M5" s="208"/>
      <c r="N5" s="103"/>
    </row>
    <row r="6" spans="1:14">
      <c r="H6" s="116"/>
      <c r="I6" s="103"/>
      <c r="J6" s="103"/>
      <c r="K6" s="4"/>
      <c r="L6" s="8"/>
      <c r="M6" s="208"/>
      <c r="N6" s="103"/>
    </row>
    <row r="7" spans="1:14">
      <c r="H7" s="116"/>
      <c r="I7" s="103"/>
      <c r="J7" s="104"/>
      <c r="K7" s="4" t="s">
        <v>5</v>
      </c>
      <c r="L7" s="210">
        <v>41754</v>
      </c>
      <c r="M7" s="208"/>
      <c r="N7" s="104"/>
    </row>
    <row r="8" spans="1:14">
      <c r="M8" s="103"/>
      <c r="N8" s="103"/>
    </row>
    <row r="9" spans="1:14" ht="18">
      <c r="A9" s="223" t="s">
        <v>133</v>
      </c>
      <c r="B9" s="223"/>
      <c r="C9" s="223"/>
      <c r="D9" s="223"/>
      <c r="E9" s="223"/>
      <c r="F9" s="223"/>
      <c r="G9" s="223"/>
      <c r="H9" s="223"/>
      <c r="I9" s="223"/>
      <c r="J9" s="223"/>
      <c r="K9" s="223"/>
      <c r="L9" s="223"/>
      <c r="M9" s="209"/>
      <c r="N9" s="103"/>
    </row>
    <row r="10" spans="1:14" ht="18">
      <c r="A10" s="223" t="s">
        <v>78</v>
      </c>
      <c r="B10" s="223"/>
      <c r="C10" s="223"/>
      <c r="D10" s="223"/>
      <c r="E10" s="223"/>
      <c r="F10" s="223"/>
      <c r="G10" s="223"/>
      <c r="H10" s="223"/>
      <c r="I10" s="223"/>
      <c r="J10" s="223"/>
      <c r="K10" s="223"/>
      <c r="L10" s="223"/>
      <c r="M10" s="99"/>
    </row>
    <row r="11" spans="1:14">
      <c r="A11" s="224" t="s">
        <v>134</v>
      </c>
      <c r="B11" s="224"/>
      <c r="C11" s="224"/>
      <c r="D11" s="224"/>
      <c r="E11" s="224"/>
      <c r="F11" s="224"/>
      <c r="G11" s="224"/>
      <c r="H11" s="224"/>
      <c r="I11" s="224"/>
      <c r="J11" s="224"/>
      <c r="K11" s="224"/>
      <c r="L11" s="224"/>
      <c r="M11" s="100"/>
    </row>
    <row r="12" spans="1:14" ht="18">
      <c r="A12" s="60"/>
      <c r="B12" s="60"/>
      <c r="C12" s="61" t="s">
        <v>80</v>
      </c>
      <c r="D12" s="106">
        <v>2012</v>
      </c>
      <c r="E12" s="117" t="s">
        <v>135</v>
      </c>
      <c r="H12" s="60"/>
      <c r="I12" s="60"/>
      <c r="J12" s="60"/>
    </row>
    <row r="13" spans="1:14" ht="13.5" thickBot="1"/>
    <row r="14" spans="1:14" ht="63.75" customHeight="1">
      <c r="A14" s="225" t="s">
        <v>82</v>
      </c>
      <c r="B14" s="227" t="s">
        <v>13</v>
      </c>
      <c r="C14" s="62" t="s">
        <v>136</v>
      </c>
      <c r="D14" s="62" t="s">
        <v>137</v>
      </c>
      <c r="E14" s="62" t="s">
        <v>138</v>
      </c>
      <c r="F14" s="62" t="s">
        <v>15</v>
      </c>
      <c r="G14" s="62" t="s">
        <v>139</v>
      </c>
      <c r="H14" s="62" t="s">
        <v>140</v>
      </c>
      <c r="I14" s="62" t="s">
        <v>141</v>
      </c>
      <c r="J14" s="64" t="s">
        <v>142</v>
      </c>
      <c r="K14" s="229" t="s">
        <v>143</v>
      </c>
      <c r="L14" s="64" t="s">
        <v>91</v>
      </c>
      <c r="M14" s="123"/>
    </row>
    <row r="15" spans="1:14" ht="15" thickBot="1">
      <c r="A15" s="226"/>
      <c r="B15" s="228"/>
      <c r="C15" s="118" t="s">
        <v>95</v>
      </c>
      <c r="D15" s="118" t="s">
        <v>144</v>
      </c>
      <c r="E15" s="118" t="s">
        <v>145</v>
      </c>
      <c r="F15" s="118" t="s">
        <v>96</v>
      </c>
      <c r="G15" s="119" t="s">
        <v>146</v>
      </c>
      <c r="H15" s="65" t="s">
        <v>98</v>
      </c>
      <c r="I15" s="65" t="s">
        <v>99</v>
      </c>
      <c r="J15" s="68" t="s">
        <v>147</v>
      </c>
      <c r="K15" s="230"/>
      <c r="L15" s="68" t="s">
        <v>128</v>
      </c>
      <c r="M15" s="124"/>
    </row>
    <row r="16" spans="1:14" ht="25.5">
      <c r="A16" s="23">
        <v>1611</v>
      </c>
      <c r="B16" s="24" t="s">
        <v>19</v>
      </c>
      <c r="C16" s="25">
        <v>553792</v>
      </c>
      <c r="D16" s="25">
        <v>426847</v>
      </c>
      <c r="E16" s="42">
        <f>C16-D16</f>
        <v>126945</v>
      </c>
      <c r="F16" s="25">
        <v>169877</v>
      </c>
      <c r="G16" s="42">
        <f>E16+0.5*F16</f>
        <v>211883.5</v>
      </c>
      <c r="H16" s="72">
        <v>5</v>
      </c>
      <c r="I16" s="73">
        <f t="shared" ref="I16:I65" si="0">IF(H16=0,"",1/H16)</f>
        <v>0.2</v>
      </c>
      <c r="J16" s="42">
        <f t="shared" ref="J16:J65" si="1">IF(H16=0,0,G16/H16)</f>
        <v>42376.7</v>
      </c>
      <c r="K16" s="25">
        <v>89358</v>
      </c>
      <c r="L16" s="42">
        <f>IF(ISERROR(+J16-K16), "", +J16-K16)</f>
        <v>-46981.3</v>
      </c>
      <c r="M16" s="125" t="s">
        <v>149</v>
      </c>
    </row>
    <row r="17" spans="1:13" ht="25.5">
      <c r="A17" s="23">
        <v>1612</v>
      </c>
      <c r="B17" s="24" t="s">
        <v>21</v>
      </c>
      <c r="C17" s="25">
        <v>0</v>
      </c>
      <c r="D17" s="25">
        <v>0</v>
      </c>
      <c r="E17" s="42">
        <f t="shared" ref="E17:E65" si="2">C17-D17</f>
        <v>0</v>
      </c>
      <c r="F17" s="25">
        <v>0</v>
      </c>
      <c r="G17" s="42">
        <f t="shared" ref="G17:G65" si="3">E17+0.5*F17</f>
        <v>0</v>
      </c>
      <c r="H17" s="72">
        <v>0</v>
      </c>
      <c r="I17" s="73" t="str">
        <f t="shared" si="0"/>
        <v/>
      </c>
      <c r="J17" s="42">
        <f t="shared" si="1"/>
        <v>0</v>
      </c>
      <c r="K17" s="25">
        <v>0</v>
      </c>
      <c r="L17" s="42">
        <f t="shared" ref="L17:L65" si="4">IF(ISERROR(+J17-K17), "", +J17-K17)</f>
        <v>0</v>
      </c>
      <c r="M17" s="125"/>
    </row>
    <row r="18" spans="1:13" ht="15">
      <c r="A18" s="30">
        <v>1805</v>
      </c>
      <c r="B18" s="31" t="s">
        <v>23</v>
      </c>
      <c r="C18" s="25">
        <v>1239634</v>
      </c>
      <c r="D18" s="25">
        <v>0</v>
      </c>
      <c r="E18" s="42">
        <f t="shared" si="2"/>
        <v>1239634</v>
      </c>
      <c r="F18" s="25">
        <v>189</v>
      </c>
      <c r="G18" s="42">
        <f t="shared" si="3"/>
        <v>1239728.5</v>
      </c>
      <c r="H18" s="72">
        <v>0</v>
      </c>
      <c r="I18" s="73" t="str">
        <f t="shared" si="0"/>
        <v/>
      </c>
      <c r="J18" s="42">
        <f t="shared" si="1"/>
        <v>0</v>
      </c>
      <c r="K18" s="25">
        <v>0</v>
      </c>
      <c r="L18" s="42">
        <f t="shared" si="4"/>
        <v>0</v>
      </c>
      <c r="M18" s="125"/>
    </row>
    <row r="19" spans="1:13" ht="15">
      <c r="A19" s="23">
        <v>1808</v>
      </c>
      <c r="B19" s="32" t="s">
        <v>24</v>
      </c>
      <c r="C19" s="25">
        <v>1598122</v>
      </c>
      <c r="D19" s="25">
        <v>0</v>
      </c>
      <c r="E19" s="42">
        <f t="shared" si="2"/>
        <v>1598122</v>
      </c>
      <c r="F19" s="25">
        <v>0</v>
      </c>
      <c r="G19" s="42">
        <f t="shared" si="3"/>
        <v>1598122</v>
      </c>
      <c r="H19" s="72">
        <v>54.94</v>
      </c>
      <c r="I19" s="73">
        <f t="shared" si="0"/>
        <v>1.8201674554058973E-2</v>
      </c>
      <c r="J19" s="42">
        <f t="shared" si="1"/>
        <v>29088.496541681838</v>
      </c>
      <c r="K19" s="25">
        <v>29089</v>
      </c>
      <c r="L19" s="42">
        <f t="shared" si="4"/>
        <v>-0.50345831816230202</v>
      </c>
      <c r="M19" s="125"/>
    </row>
    <row r="20" spans="1:13" ht="15">
      <c r="A20" s="23">
        <v>1808</v>
      </c>
      <c r="B20" s="32" t="s">
        <v>24</v>
      </c>
      <c r="C20" s="25">
        <v>81080</v>
      </c>
      <c r="D20" s="25">
        <v>0</v>
      </c>
      <c r="E20" s="42">
        <f t="shared" si="2"/>
        <v>81080</v>
      </c>
      <c r="F20" s="25">
        <v>0</v>
      </c>
      <c r="G20" s="42">
        <f t="shared" si="3"/>
        <v>81080</v>
      </c>
      <c r="H20" s="72">
        <v>30</v>
      </c>
      <c r="I20" s="73">
        <f t="shared" si="0"/>
        <v>3.3333333333333333E-2</v>
      </c>
      <c r="J20" s="42">
        <f t="shared" si="1"/>
        <v>2702.6666666666665</v>
      </c>
      <c r="K20" s="25">
        <v>2703</v>
      </c>
      <c r="L20" s="42">
        <f t="shared" si="4"/>
        <v>-0.33333333333348492</v>
      </c>
      <c r="M20" s="125"/>
    </row>
    <row r="21" spans="1:13" ht="15">
      <c r="A21" s="23">
        <v>1810</v>
      </c>
      <c r="B21" s="32" t="s">
        <v>25</v>
      </c>
      <c r="C21" s="25">
        <v>0</v>
      </c>
      <c r="D21" s="25">
        <v>0</v>
      </c>
      <c r="E21" s="42">
        <f t="shared" si="2"/>
        <v>0</v>
      </c>
      <c r="F21" s="25">
        <v>0</v>
      </c>
      <c r="G21" s="42">
        <f t="shared" si="3"/>
        <v>0</v>
      </c>
      <c r="H21" s="72">
        <v>0</v>
      </c>
      <c r="I21" s="73" t="str">
        <f t="shared" si="0"/>
        <v/>
      </c>
      <c r="J21" s="42">
        <f t="shared" si="1"/>
        <v>0</v>
      </c>
      <c r="K21" s="25">
        <v>0</v>
      </c>
      <c r="L21" s="42">
        <f t="shared" si="4"/>
        <v>0</v>
      </c>
      <c r="M21" s="125"/>
    </row>
    <row r="22" spans="1:13" ht="15">
      <c r="A22" s="23">
        <v>1815</v>
      </c>
      <c r="B22" s="32" t="s">
        <v>26</v>
      </c>
      <c r="C22" s="25">
        <v>283085</v>
      </c>
      <c r="D22" s="25">
        <v>0</v>
      </c>
      <c r="E22" s="42">
        <f t="shared" si="2"/>
        <v>283085</v>
      </c>
      <c r="F22" s="25">
        <v>-283085</v>
      </c>
      <c r="G22" s="42">
        <f t="shared" si="3"/>
        <v>141542.5</v>
      </c>
      <c r="H22" s="72">
        <v>0</v>
      </c>
      <c r="I22" s="73" t="str">
        <f t="shared" si="0"/>
        <v/>
      </c>
      <c r="J22" s="42">
        <f t="shared" si="1"/>
        <v>0</v>
      </c>
      <c r="K22" s="25">
        <v>0</v>
      </c>
      <c r="L22" s="42">
        <f t="shared" si="4"/>
        <v>0</v>
      </c>
      <c r="M22" s="125"/>
    </row>
    <row r="23" spans="1:13" ht="15">
      <c r="A23" s="23">
        <v>1815</v>
      </c>
      <c r="B23" s="32" t="s">
        <v>26</v>
      </c>
      <c r="C23" s="25">
        <v>0</v>
      </c>
      <c r="D23" s="25">
        <v>0</v>
      </c>
      <c r="E23" s="42">
        <f t="shared" si="2"/>
        <v>0</v>
      </c>
      <c r="F23" s="25">
        <v>0</v>
      </c>
      <c r="G23" s="42">
        <f t="shared" si="3"/>
        <v>0</v>
      </c>
      <c r="H23" s="72">
        <v>0</v>
      </c>
      <c r="I23" s="73" t="str">
        <f t="shared" si="0"/>
        <v/>
      </c>
      <c r="J23" s="42">
        <f t="shared" si="1"/>
        <v>0</v>
      </c>
      <c r="K23" s="25">
        <v>0</v>
      </c>
      <c r="L23" s="42">
        <f t="shared" si="4"/>
        <v>0</v>
      </c>
      <c r="M23" s="125"/>
    </row>
    <row r="24" spans="1:13" ht="15">
      <c r="A24" s="23">
        <v>1815</v>
      </c>
      <c r="B24" s="32" t="s">
        <v>26</v>
      </c>
      <c r="C24" s="25">
        <v>0</v>
      </c>
      <c r="D24" s="25">
        <v>0</v>
      </c>
      <c r="E24" s="42">
        <f t="shared" si="2"/>
        <v>0</v>
      </c>
      <c r="F24" s="25">
        <v>0</v>
      </c>
      <c r="G24" s="42">
        <f t="shared" si="3"/>
        <v>0</v>
      </c>
      <c r="H24" s="72">
        <v>0</v>
      </c>
      <c r="I24" s="73" t="str">
        <f t="shared" si="0"/>
        <v/>
      </c>
      <c r="J24" s="42">
        <f t="shared" si="1"/>
        <v>0</v>
      </c>
      <c r="K24" s="25">
        <v>0</v>
      </c>
      <c r="L24" s="42">
        <f t="shared" si="4"/>
        <v>0</v>
      </c>
      <c r="M24" s="125"/>
    </row>
    <row r="25" spans="1:13" ht="15">
      <c r="A25" s="23">
        <v>1820</v>
      </c>
      <c r="B25" s="24" t="s">
        <v>27</v>
      </c>
      <c r="C25" s="25">
        <v>1745896</v>
      </c>
      <c r="D25" s="25">
        <v>663148</v>
      </c>
      <c r="E25" s="42">
        <f t="shared" si="2"/>
        <v>1082748</v>
      </c>
      <c r="F25" s="25">
        <v>0</v>
      </c>
      <c r="G25" s="42">
        <f t="shared" si="3"/>
        <v>1082748</v>
      </c>
      <c r="H25" s="72">
        <v>26.79</v>
      </c>
      <c r="I25" s="73">
        <f t="shared" si="0"/>
        <v>3.7327360955580445E-2</v>
      </c>
      <c r="J25" s="42">
        <f t="shared" si="1"/>
        <v>40416.12541993281</v>
      </c>
      <c r="K25" s="25">
        <v>40423</v>
      </c>
      <c r="L25" s="42">
        <f t="shared" si="4"/>
        <v>-6.8745800671895267</v>
      </c>
      <c r="M25" s="125"/>
    </row>
    <row r="26" spans="1:13" ht="15">
      <c r="A26" s="23">
        <v>1825</v>
      </c>
      <c r="B26" s="32" t="s">
        <v>28</v>
      </c>
      <c r="C26" s="25">
        <v>0</v>
      </c>
      <c r="D26" s="25">
        <v>0</v>
      </c>
      <c r="E26" s="42">
        <f t="shared" si="2"/>
        <v>0</v>
      </c>
      <c r="F26" s="25">
        <v>0</v>
      </c>
      <c r="G26" s="42">
        <f t="shared" si="3"/>
        <v>0</v>
      </c>
      <c r="H26" s="72">
        <v>0</v>
      </c>
      <c r="I26" s="73" t="str">
        <f t="shared" si="0"/>
        <v/>
      </c>
      <c r="J26" s="42">
        <f t="shared" si="1"/>
        <v>0</v>
      </c>
      <c r="K26" s="25">
        <v>0</v>
      </c>
      <c r="L26" s="42">
        <f t="shared" si="4"/>
        <v>0</v>
      </c>
      <c r="M26" s="125"/>
    </row>
    <row r="27" spans="1:13" ht="15">
      <c r="A27" s="23">
        <v>1830</v>
      </c>
      <c r="B27" s="32" t="s">
        <v>29</v>
      </c>
      <c r="C27" s="25">
        <v>10720747</v>
      </c>
      <c r="D27" s="25">
        <v>1043766</v>
      </c>
      <c r="E27" s="42">
        <f t="shared" si="2"/>
        <v>9676981</v>
      </c>
      <c r="F27" s="25">
        <v>269736</v>
      </c>
      <c r="G27" s="42">
        <f t="shared" si="3"/>
        <v>9811849</v>
      </c>
      <c r="H27" s="72">
        <v>25</v>
      </c>
      <c r="I27" s="73">
        <f t="shared" si="0"/>
        <v>0.04</v>
      </c>
      <c r="J27" s="42">
        <f t="shared" si="1"/>
        <v>392473.96</v>
      </c>
      <c r="K27" s="25">
        <v>401325</v>
      </c>
      <c r="L27" s="42">
        <f t="shared" si="4"/>
        <v>-8851.039999999979</v>
      </c>
      <c r="M27" s="125"/>
    </row>
    <row r="28" spans="1:13" ht="15">
      <c r="A28" s="23">
        <v>1830</v>
      </c>
      <c r="B28" s="32" t="s">
        <v>29</v>
      </c>
      <c r="C28" s="25">
        <v>159709</v>
      </c>
      <c r="D28" s="25">
        <v>0</v>
      </c>
      <c r="E28" s="42">
        <f t="shared" si="2"/>
        <v>159709</v>
      </c>
      <c r="F28" s="25">
        <v>123163</v>
      </c>
      <c r="G28" s="42">
        <f t="shared" si="3"/>
        <v>221290.5</v>
      </c>
      <c r="H28" s="72">
        <v>25</v>
      </c>
      <c r="I28" s="73">
        <f t="shared" si="0"/>
        <v>0.04</v>
      </c>
      <c r="J28" s="42">
        <f t="shared" si="1"/>
        <v>8851.6200000000008</v>
      </c>
      <c r="K28" s="25">
        <v>0</v>
      </c>
      <c r="L28" s="42">
        <f t="shared" si="4"/>
        <v>8851.6200000000008</v>
      </c>
      <c r="M28" s="125"/>
    </row>
    <row r="29" spans="1:13" ht="15">
      <c r="A29" s="23">
        <v>1830</v>
      </c>
      <c r="B29" s="32" t="s">
        <v>29</v>
      </c>
      <c r="C29" s="25">
        <v>607139</v>
      </c>
      <c r="D29" s="25">
        <v>0</v>
      </c>
      <c r="E29" s="42">
        <f t="shared" si="2"/>
        <v>607139</v>
      </c>
      <c r="F29" s="25">
        <v>471744</v>
      </c>
      <c r="G29" s="42">
        <f t="shared" si="3"/>
        <v>843011</v>
      </c>
      <c r="H29" s="72">
        <v>25</v>
      </c>
      <c r="I29" s="73">
        <f t="shared" si="0"/>
        <v>0.04</v>
      </c>
      <c r="J29" s="42">
        <f t="shared" si="1"/>
        <v>33720.44</v>
      </c>
      <c r="K29" s="25">
        <v>0</v>
      </c>
      <c r="L29" s="42">
        <f t="shared" si="4"/>
        <v>33720.44</v>
      </c>
      <c r="M29" s="125"/>
    </row>
    <row r="30" spans="1:13" ht="15">
      <c r="A30" s="23">
        <v>1835</v>
      </c>
      <c r="B30" s="32" t="s">
        <v>30</v>
      </c>
      <c r="C30" s="25">
        <v>13278707</v>
      </c>
      <c r="D30" s="25">
        <v>1116094</v>
      </c>
      <c r="E30" s="42">
        <f t="shared" si="2"/>
        <v>12162613</v>
      </c>
      <c r="F30" s="25">
        <v>676435</v>
      </c>
      <c r="G30" s="42">
        <f t="shared" si="3"/>
        <v>12500830.5</v>
      </c>
      <c r="H30" s="72">
        <v>25</v>
      </c>
      <c r="I30" s="73">
        <f t="shared" si="0"/>
        <v>0.04</v>
      </c>
      <c r="J30" s="42">
        <f t="shared" si="1"/>
        <v>500033.22</v>
      </c>
      <c r="K30" s="25">
        <v>533754</v>
      </c>
      <c r="L30" s="42">
        <f t="shared" si="4"/>
        <v>-33720.780000000028</v>
      </c>
      <c r="M30" s="125"/>
    </row>
    <row r="31" spans="1:13" ht="15">
      <c r="A31" s="23">
        <v>1840</v>
      </c>
      <c r="B31" s="32" t="s">
        <v>31</v>
      </c>
      <c r="C31" s="25">
        <v>6879652</v>
      </c>
      <c r="D31" s="25">
        <v>1292313</v>
      </c>
      <c r="E31" s="42">
        <f t="shared" si="2"/>
        <v>5587339</v>
      </c>
      <c r="F31" s="25">
        <v>58596</v>
      </c>
      <c r="G31" s="42">
        <f t="shared" si="3"/>
        <v>5616637</v>
      </c>
      <c r="H31" s="72">
        <v>25</v>
      </c>
      <c r="I31" s="73">
        <f t="shared" si="0"/>
        <v>0.04</v>
      </c>
      <c r="J31" s="42">
        <f t="shared" si="1"/>
        <v>224665.48</v>
      </c>
      <c r="K31" s="25">
        <v>224665</v>
      </c>
      <c r="L31" s="42">
        <f t="shared" si="4"/>
        <v>0.48000000001047738</v>
      </c>
      <c r="M31" s="125"/>
    </row>
    <row r="32" spans="1:13" ht="15">
      <c r="A32" s="23">
        <v>1845</v>
      </c>
      <c r="B32" s="32" t="s">
        <v>32</v>
      </c>
      <c r="C32" s="25">
        <v>16470095</v>
      </c>
      <c r="D32" s="25">
        <v>3445616</v>
      </c>
      <c r="E32" s="42">
        <f t="shared" si="2"/>
        <v>13024479</v>
      </c>
      <c r="F32" s="25">
        <v>310539</v>
      </c>
      <c r="G32" s="42">
        <f t="shared" si="3"/>
        <v>13179748.5</v>
      </c>
      <c r="H32" s="72">
        <v>25</v>
      </c>
      <c r="I32" s="73">
        <f t="shared" si="0"/>
        <v>0.04</v>
      </c>
      <c r="J32" s="42">
        <f t="shared" si="1"/>
        <v>527189.93999999994</v>
      </c>
      <c r="K32" s="25">
        <v>532637</v>
      </c>
      <c r="L32" s="42">
        <f t="shared" si="4"/>
        <v>-5447.0600000000559</v>
      </c>
      <c r="M32" s="125"/>
    </row>
    <row r="33" spans="1:14" ht="15">
      <c r="A33" s="23">
        <v>1845</v>
      </c>
      <c r="B33" s="32" t="s">
        <v>32</v>
      </c>
      <c r="C33" s="25">
        <v>5436</v>
      </c>
      <c r="D33" s="25">
        <v>0</v>
      </c>
      <c r="E33" s="42">
        <f t="shared" si="2"/>
        <v>5436</v>
      </c>
      <c r="F33" s="25">
        <v>261484</v>
      </c>
      <c r="G33" s="42">
        <f t="shared" si="3"/>
        <v>136178</v>
      </c>
      <c r="H33" s="72">
        <v>25</v>
      </c>
      <c r="I33" s="73">
        <f t="shared" si="0"/>
        <v>0.04</v>
      </c>
      <c r="J33" s="42">
        <f t="shared" si="1"/>
        <v>5447.12</v>
      </c>
      <c r="K33" s="25">
        <v>0</v>
      </c>
      <c r="L33" s="42">
        <f t="shared" si="4"/>
        <v>5447.12</v>
      </c>
      <c r="M33" s="125"/>
    </row>
    <row r="34" spans="1:14" ht="15">
      <c r="A34" s="23">
        <v>1850</v>
      </c>
      <c r="B34" s="32" t="s">
        <v>33</v>
      </c>
      <c r="C34" s="25">
        <v>15107860</v>
      </c>
      <c r="D34" s="25">
        <v>4089260</v>
      </c>
      <c r="E34" s="42">
        <f t="shared" si="2"/>
        <v>11018600</v>
      </c>
      <c r="F34" s="25">
        <v>236383</v>
      </c>
      <c r="G34" s="42">
        <f t="shared" si="3"/>
        <v>11136791.5</v>
      </c>
      <c r="H34" s="72">
        <v>25</v>
      </c>
      <c r="I34" s="73">
        <f t="shared" si="0"/>
        <v>0.04</v>
      </c>
      <c r="J34" s="42">
        <f t="shared" si="1"/>
        <v>445471.66</v>
      </c>
      <c r="K34" s="25">
        <v>445471</v>
      </c>
      <c r="L34" s="42">
        <f t="shared" si="4"/>
        <v>0.65999999997438863</v>
      </c>
      <c r="M34" s="125"/>
      <c r="N34" s="126"/>
    </row>
    <row r="35" spans="1:14" ht="15">
      <c r="A35" s="23">
        <v>1855</v>
      </c>
      <c r="B35" s="32" t="s">
        <v>34</v>
      </c>
      <c r="C35" s="25">
        <v>5012423</v>
      </c>
      <c r="D35" s="25">
        <v>759469</v>
      </c>
      <c r="E35" s="42">
        <f t="shared" si="2"/>
        <v>4252954</v>
      </c>
      <c r="F35" s="25">
        <v>201417</v>
      </c>
      <c r="G35" s="42">
        <f t="shared" si="3"/>
        <v>4353662.5</v>
      </c>
      <c r="H35" s="72">
        <v>25</v>
      </c>
      <c r="I35" s="73">
        <f t="shared" si="0"/>
        <v>0.04</v>
      </c>
      <c r="J35" s="42">
        <f t="shared" si="1"/>
        <v>174146.5</v>
      </c>
      <c r="K35" s="25">
        <v>174147</v>
      </c>
      <c r="L35" s="42">
        <f t="shared" si="4"/>
        <v>-0.5</v>
      </c>
      <c r="M35" s="125"/>
    </row>
    <row r="36" spans="1:14" ht="15">
      <c r="A36" s="23">
        <v>1860</v>
      </c>
      <c r="B36" s="32" t="s">
        <v>35</v>
      </c>
      <c r="C36" s="25">
        <v>3886441</v>
      </c>
      <c r="D36" s="25">
        <v>802088</v>
      </c>
      <c r="E36" s="42">
        <f t="shared" si="2"/>
        <v>3084353</v>
      </c>
      <c r="F36" s="25">
        <v>145790</v>
      </c>
      <c r="G36" s="42">
        <f t="shared" si="3"/>
        <v>3157248</v>
      </c>
      <c r="H36" s="72">
        <v>25</v>
      </c>
      <c r="I36" s="73">
        <f t="shared" si="0"/>
        <v>0.04</v>
      </c>
      <c r="J36" s="42">
        <f t="shared" si="1"/>
        <v>126289.92</v>
      </c>
      <c r="K36" s="25">
        <v>126290</v>
      </c>
      <c r="L36" s="42">
        <f t="shared" si="4"/>
        <v>-8.000000000174623E-2</v>
      </c>
      <c r="M36" s="125"/>
    </row>
    <row r="37" spans="1:14" ht="15">
      <c r="A37" s="23">
        <v>1860</v>
      </c>
      <c r="B37" s="32" t="s">
        <v>35</v>
      </c>
      <c r="C37" s="25">
        <v>0</v>
      </c>
      <c r="D37" s="25">
        <v>0</v>
      </c>
      <c r="E37" s="42">
        <f t="shared" si="2"/>
        <v>0</v>
      </c>
      <c r="F37" s="25">
        <v>3488799</v>
      </c>
      <c r="G37" s="42">
        <f t="shared" si="3"/>
        <v>1744399.5</v>
      </c>
      <c r="H37" s="72">
        <v>15</v>
      </c>
      <c r="I37" s="73">
        <f t="shared" si="0"/>
        <v>6.6666666666666666E-2</v>
      </c>
      <c r="J37" s="42">
        <f t="shared" si="1"/>
        <v>116293.3</v>
      </c>
      <c r="K37" s="25">
        <v>568721</v>
      </c>
      <c r="L37" s="42">
        <f t="shared" si="4"/>
        <v>-452427.7</v>
      </c>
      <c r="M37" s="125" t="s">
        <v>149</v>
      </c>
      <c r="N37" s="127"/>
    </row>
    <row r="38" spans="1:14" ht="15">
      <c r="A38" s="30">
        <v>1890</v>
      </c>
      <c r="B38" s="31" t="s">
        <v>36</v>
      </c>
      <c r="C38" s="25">
        <v>422346</v>
      </c>
      <c r="D38" s="25">
        <v>0</v>
      </c>
      <c r="E38" s="42">
        <f t="shared" si="2"/>
        <v>422346</v>
      </c>
      <c r="F38" s="25">
        <v>66863</v>
      </c>
      <c r="G38" s="42">
        <f t="shared" si="3"/>
        <v>455777.5</v>
      </c>
      <c r="H38" s="72">
        <v>0</v>
      </c>
      <c r="I38" s="73" t="str">
        <f t="shared" si="0"/>
        <v/>
      </c>
      <c r="J38" s="42">
        <f t="shared" si="1"/>
        <v>0</v>
      </c>
      <c r="K38" s="25">
        <v>0</v>
      </c>
      <c r="L38" s="42">
        <f t="shared" si="4"/>
        <v>0</v>
      </c>
      <c r="M38" s="125"/>
    </row>
    <row r="39" spans="1:14" ht="15">
      <c r="A39" s="30">
        <v>1905</v>
      </c>
      <c r="B39" s="31" t="s">
        <v>23</v>
      </c>
      <c r="C39" s="25">
        <v>17041</v>
      </c>
      <c r="D39" s="25">
        <v>17041</v>
      </c>
      <c r="E39" s="42">
        <f t="shared" si="2"/>
        <v>0</v>
      </c>
      <c r="F39" s="25">
        <v>0</v>
      </c>
      <c r="G39" s="42">
        <f t="shared" si="3"/>
        <v>0</v>
      </c>
      <c r="H39" s="72">
        <v>10</v>
      </c>
      <c r="I39" s="73">
        <f t="shared" si="0"/>
        <v>0.1</v>
      </c>
      <c r="J39" s="42">
        <f t="shared" si="1"/>
        <v>0</v>
      </c>
      <c r="K39" s="25">
        <v>0</v>
      </c>
      <c r="L39" s="42">
        <f t="shared" si="4"/>
        <v>0</v>
      </c>
      <c r="M39" s="125"/>
    </row>
    <row r="40" spans="1:14" ht="15">
      <c r="A40" s="23">
        <v>1908</v>
      </c>
      <c r="B40" s="32" t="s">
        <v>37</v>
      </c>
      <c r="C40" s="25">
        <v>6795</v>
      </c>
      <c r="D40" s="25">
        <v>0</v>
      </c>
      <c r="E40" s="42">
        <f t="shared" si="2"/>
        <v>6795</v>
      </c>
      <c r="F40" s="25">
        <v>27578</v>
      </c>
      <c r="G40" s="42">
        <f t="shared" si="3"/>
        <v>20584</v>
      </c>
      <c r="H40" s="72">
        <v>10</v>
      </c>
      <c r="I40" s="73">
        <f t="shared" si="0"/>
        <v>0.1</v>
      </c>
      <c r="J40" s="42">
        <f t="shared" si="1"/>
        <v>2058.4</v>
      </c>
      <c r="K40" s="25">
        <v>2058</v>
      </c>
      <c r="L40" s="42">
        <f t="shared" si="4"/>
        <v>0.40000000000009095</v>
      </c>
      <c r="M40" s="125"/>
    </row>
    <row r="41" spans="1:14" ht="15">
      <c r="A41" s="23">
        <v>1908</v>
      </c>
      <c r="B41" s="32" t="s">
        <v>37</v>
      </c>
      <c r="C41" s="25">
        <v>484932</v>
      </c>
      <c r="D41" s="25">
        <v>0</v>
      </c>
      <c r="E41" s="42">
        <f t="shared" si="2"/>
        <v>484932</v>
      </c>
      <c r="F41" s="25">
        <v>12886</v>
      </c>
      <c r="G41" s="42">
        <f t="shared" si="3"/>
        <v>491375</v>
      </c>
      <c r="H41" s="72">
        <v>30</v>
      </c>
      <c r="I41" s="73">
        <f t="shared" si="0"/>
        <v>3.3333333333333333E-2</v>
      </c>
      <c r="J41" s="42">
        <f t="shared" si="1"/>
        <v>16379.166666666666</v>
      </c>
      <c r="K41" s="25">
        <v>16379</v>
      </c>
      <c r="L41" s="42">
        <f t="shared" si="4"/>
        <v>0.16666666666606034</v>
      </c>
      <c r="M41" s="125"/>
    </row>
    <row r="42" spans="1:14" ht="15">
      <c r="A42" s="23">
        <v>1910</v>
      </c>
      <c r="B42" s="32" t="s">
        <v>25</v>
      </c>
      <c r="C42" s="25">
        <v>21798</v>
      </c>
      <c r="D42" s="25">
        <v>21798</v>
      </c>
      <c r="E42" s="42">
        <f t="shared" si="2"/>
        <v>0</v>
      </c>
      <c r="F42" s="25">
        <v>0</v>
      </c>
      <c r="G42" s="42">
        <f t="shared" si="3"/>
        <v>0</v>
      </c>
      <c r="H42" s="72">
        <v>5</v>
      </c>
      <c r="I42" s="73">
        <f t="shared" si="0"/>
        <v>0.2</v>
      </c>
      <c r="J42" s="42">
        <f t="shared" si="1"/>
        <v>0</v>
      </c>
      <c r="K42" s="25">
        <v>0</v>
      </c>
      <c r="L42" s="42">
        <f t="shared" si="4"/>
        <v>0</v>
      </c>
      <c r="M42" s="125"/>
    </row>
    <row r="43" spans="1:14" ht="15">
      <c r="A43" s="23">
        <v>1915</v>
      </c>
      <c r="B43" s="32" t="s">
        <v>38</v>
      </c>
      <c r="C43" s="25">
        <v>379024</v>
      </c>
      <c r="D43" s="25">
        <v>325132</v>
      </c>
      <c r="E43" s="42">
        <f t="shared" si="2"/>
        <v>53892</v>
      </c>
      <c r="F43" s="25">
        <v>2545</v>
      </c>
      <c r="G43" s="42">
        <f t="shared" si="3"/>
        <v>55164.5</v>
      </c>
      <c r="H43" s="72">
        <v>10</v>
      </c>
      <c r="I43" s="73">
        <f t="shared" si="0"/>
        <v>0.1</v>
      </c>
      <c r="J43" s="42">
        <f t="shared" si="1"/>
        <v>5516.45</v>
      </c>
      <c r="K43" s="25">
        <v>5516</v>
      </c>
      <c r="L43" s="42">
        <f t="shared" si="4"/>
        <v>0.4499999999998181</v>
      </c>
      <c r="M43" s="125"/>
    </row>
    <row r="44" spans="1:14" ht="15">
      <c r="A44" s="23">
        <v>1915</v>
      </c>
      <c r="B44" s="32" t="s">
        <v>39</v>
      </c>
      <c r="C44" s="25">
        <v>0</v>
      </c>
      <c r="D44" s="25">
        <v>0</v>
      </c>
      <c r="E44" s="42">
        <f t="shared" si="2"/>
        <v>0</v>
      </c>
      <c r="F44" s="25">
        <v>0</v>
      </c>
      <c r="G44" s="42">
        <f t="shared" si="3"/>
        <v>0</v>
      </c>
      <c r="H44" s="72">
        <v>0</v>
      </c>
      <c r="I44" s="73" t="str">
        <f t="shared" si="0"/>
        <v/>
      </c>
      <c r="J44" s="42">
        <f t="shared" si="1"/>
        <v>0</v>
      </c>
      <c r="K44" s="25">
        <v>0</v>
      </c>
      <c r="L44" s="42">
        <f t="shared" si="4"/>
        <v>0</v>
      </c>
      <c r="M44" s="125"/>
    </row>
    <row r="45" spans="1:14" ht="15">
      <c r="A45" s="23">
        <v>1920</v>
      </c>
      <c r="B45" s="32" t="s">
        <v>40</v>
      </c>
      <c r="C45" s="25">
        <v>540191</v>
      </c>
      <c r="D45" s="25">
        <v>540191</v>
      </c>
      <c r="E45" s="42">
        <f t="shared" si="2"/>
        <v>0</v>
      </c>
      <c r="F45" s="25">
        <v>0</v>
      </c>
      <c r="G45" s="42">
        <f t="shared" si="3"/>
        <v>0</v>
      </c>
      <c r="H45" s="72">
        <v>5</v>
      </c>
      <c r="I45" s="73">
        <f t="shared" si="0"/>
        <v>0.2</v>
      </c>
      <c r="J45" s="42">
        <f t="shared" si="1"/>
        <v>0</v>
      </c>
      <c r="K45" s="25">
        <v>0</v>
      </c>
      <c r="L45" s="42">
        <f t="shared" si="4"/>
        <v>0</v>
      </c>
      <c r="M45" s="125"/>
    </row>
    <row r="46" spans="1:14" ht="15">
      <c r="A46" s="33">
        <v>1920</v>
      </c>
      <c r="B46" s="24" t="s">
        <v>41</v>
      </c>
      <c r="C46" s="25">
        <v>75674</v>
      </c>
      <c r="D46" s="25">
        <v>75674</v>
      </c>
      <c r="E46" s="42">
        <f t="shared" si="2"/>
        <v>0</v>
      </c>
      <c r="F46" s="25">
        <v>0</v>
      </c>
      <c r="G46" s="42">
        <f t="shared" si="3"/>
        <v>0</v>
      </c>
      <c r="H46" s="72">
        <v>5</v>
      </c>
      <c r="I46" s="73">
        <f t="shared" si="0"/>
        <v>0.2</v>
      </c>
      <c r="J46" s="42">
        <f t="shared" si="1"/>
        <v>0</v>
      </c>
      <c r="K46" s="25">
        <v>0</v>
      </c>
      <c r="L46" s="42">
        <f t="shared" si="4"/>
        <v>0</v>
      </c>
      <c r="M46" s="125"/>
    </row>
    <row r="47" spans="1:14" ht="15">
      <c r="A47" s="33">
        <v>1920</v>
      </c>
      <c r="B47" s="24" t="s">
        <v>42</v>
      </c>
      <c r="C47" s="25">
        <v>358330</v>
      </c>
      <c r="D47" s="25">
        <v>233958</v>
      </c>
      <c r="E47" s="42">
        <f t="shared" si="2"/>
        <v>124372</v>
      </c>
      <c r="F47" s="25">
        <v>125752</v>
      </c>
      <c r="G47" s="42">
        <f t="shared" si="3"/>
        <v>187248</v>
      </c>
      <c r="H47" s="72">
        <v>5</v>
      </c>
      <c r="I47" s="73">
        <f t="shared" si="0"/>
        <v>0.2</v>
      </c>
      <c r="J47" s="42">
        <f t="shared" si="1"/>
        <v>37449.599999999999</v>
      </c>
      <c r="K47" s="25">
        <v>56546</v>
      </c>
      <c r="L47" s="42">
        <f t="shared" si="4"/>
        <v>-19096.400000000001</v>
      </c>
      <c r="M47" s="125" t="s">
        <v>149</v>
      </c>
    </row>
    <row r="48" spans="1:14" ht="15">
      <c r="A48" s="23">
        <v>1930</v>
      </c>
      <c r="B48" s="32" t="s">
        <v>43</v>
      </c>
      <c r="C48" s="25">
        <v>2776717</v>
      </c>
      <c r="D48" s="25">
        <v>779345</v>
      </c>
      <c r="E48" s="42">
        <f t="shared" si="2"/>
        <v>1997372</v>
      </c>
      <c r="F48" s="25">
        <v>323233</v>
      </c>
      <c r="G48" s="42">
        <f t="shared" si="3"/>
        <v>2158988.5</v>
      </c>
      <c r="H48" s="72">
        <v>8</v>
      </c>
      <c r="I48" s="73">
        <f t="shared" si="0"/>
        <v>0.125</v>
      </c>
      <c r="J48" s="42">
        <f t="shared" si="1"/>
        <v>269873.5625</v>
      </c>
      <c r="K48" s="25">
        <v>283963</v>
      </c>
      <c r="L48" s="42">
        <f t="shared" si="4"/>
        <v>-14089.4375</v>
      </c>
      <c r="M48" s="125"/>
    </row>
    <row r="49" spans="1:13" ht="15">
      <c r="A49" s="23">
        <v>1930</v>
      </c>
      <c r="B49" s="32" t="s">
        <v>43</v>
      </c>
      <c r="C49" s="25">
        <v>57278</v>
      </c>
      <c r="D49" s="25">
        <v>0</v>
      </c>
      <c r="E49" s="42">
        <f t="shared" si="2"/>
        <v>57278</v>
      </c>
      <c r="F49" s="25">
        <v>26343</v>
      </c>
      <c r="G49" s="42">
        <f t="shared" si="3"/>
        <v>70449.5</v>
      </c>
      <c r="H49" s="72">
        <v>5</v>
      </c>
      <c r="I49" s="73">
        <f t="shared" si="0"/>
        <v>0.2</v>
      </c>
      <c r="J49" s="42">
        <f t="shared" si="1"/>
        <v>14089.9</v>
      </c>
      <c r="K49" s="25">
        <v>0</v>
      </c>
      <c r="L49" s="42">
        <f t="shared" si="4"/>
        <v>14089.9</v>
      </c>
      <c r="M49" s="125"/>
    </row>
    <row r="50" spans="1:13" ht="15">
      <c r="A50" s="23">
        <v>1935</v>
      </c>
      <c r="B50" s="32" t="s">
        <v>44</v>
      </c>
      <c r="C50" s="25">
        <v>36199</v>
      </c>
      <c r="D50" s="25">
        <v>36199</v>
      </c>
      <c r="E50" s="42">
        <f t="shared" si="2"/>
        <v>0</v>
      </c>
      <c r="F50" s="25">
        <v>0</v>
      </c>
      <c r="G50" s="42">
        <f t="shared" si="3"/>
        <v>0</v>
      </c>
      <c r="H50" s="72">
        <v>10</v>
      </c>
      <c r="I50" s="73">
        <f t="shared" si="0"/>
        <v>0.1</v>
      </c>
      <c r="J50" s="42">
        <f t="shared" si="1"/>
        <v>0</v>
      </c>
      <c r="K50" s="25">
        <v>0</v>
      </c>
      <c r="L50" s="42">
        <f t="shared" si="4"/>
        <v>0</v>
      </c>
      <c r="M50" s="125"/>
    </row>
    <row r="51" spans="1:13" ht="15">
      <c r="A51" s="23">
        <v>1940</v>
      </c>
      <c r="B51" s="32" t="s">
        <v>45</v>
      </c>
      <c r="C51" s="25">
        <v>782930</v>
      </c>
      <c r="D51" s="25">
        <v>498303</v>
      </c>
      <c r="E51" s="42">
        <f t="shared" si="2"/>
        <v>284627</v>
      </c>
      <c r="F51" s="25">
        <v>22851</v>
      </c>
      <c r="G51" s="42">
        <f t="shared" si="3"/>
        <v>296052.5</v>
      </c>
      <c r="H51" s="72">
        <v>10</v>
      </c>
      <c r="I51" s="73">
        <f t="shared" si="0"/>
        <v>0.1</v>
      </c>
      <c r="J51" s="42">
        <f t="shared" si="1"/>
        <v>29605.25</v>
      </c>
      <c r="K51" s="25">
        <v>29605</v>
      </c>
      <c r="L51" s="42">
        <f t="shared" si="4"/>
        <v>0.25</v>
      </c>
      <c r="M51" s="125"/>
    </row>
    <row r="52" spans="1:13" ht="15">
      <c r="A52" s="23">
        <v>1945</v>
      </c>
      <c r="B52" s="32" t="s">
        <v>46</v>
      </c>
      <c r="C52" s="25">
        <v>39170</v>
      </c>
      <c r="D52" s="25">
        <v>13413</v>
      </c>
      <c r="E52" s="42">
        <f t="shared" si="2"/>
        <v>25757</v>
      </c>
      <c r="F52" s="25">
        <v>0</v>
      </c>
      <c r="G52" s="42">
        <f t="shared" si="3"/>
        <v>25757</v>
      </c>
      <c r="H52" s="72">
        <v>8</v>
      </c>
      <c r="I52" s="73">
        <f t="shared" si="0"/>
        <v>0.125</v>
      </c>
      <c r="J52" s="42">
        <f t="shared" si="1"/>
        <v>3219.625</v>
      </c>
      <c r="K52" s="25">
        <v>3220</v>
      </c>
      <c r="L52" s="42">
        <f t="shared" si="4"/>
        <v>-0.375</v>
      </c>
      <c r="M52" s="125"/>
    </row>
    <row r="53" spans="1:13" ht="15">
      <c r="A53" s="23">
        <v>1950</v>
      </c>
      <c r="B53" s="32" t="s">
        <v>47</v>
      </c>
      <c r="C53" s="25">
        <v>0</v>
      </c>
      <c r="D53" s="25">
        <v>0</v>
      </c>
      <c r="E53" s="42">
        <f t="shared" si="2"/>
        <v>0</v>
      </c>
      <c r="F53" s="25">
        <v>0</v>
      </c>
      <c r="G53" s="42">
        <f t="shared" si="3"/>
        <v>0</v>
      </c>
      <c r="H53" s="72">
        <v>0</v>
      </c>
      <c r="I53" s="73" t="str">
        <f t="shared" si="0"/>
        <v/>
      </c>
      <c r="J53" s="42">
        <f t="shared" si="1"/>
        <v>0</v>
      </c>
      <c r="K53" s="25">
        <v>0</v>
      </c>
      <c r="L53" s="42">
        <f t="shared" si="4"/>
        <v>0</v>
      </c>
      <c r="M53" s="125"/>
    </row>
    <row r="54" spans="1:13" ht="15">
      <c r="A54" s="23">
        <v>1955</v>
      </c>
      <c r="B54" s="32" t="s">
        <v>48</v>
      </c>
      <c r="C54" s="25">
        <v>106528</v>
      </c>
      <c r="D54" s="25">
        <v>102841</v>
      </c>
      <c r="E54" s="42">
        <f t="shared" si="2"/>
        <v>3687</v>
      </c>
      <c r="F54" s="25">
        <v>0</v>
      </c>
      <c r="G54" s="42">
        <f t="shared" si="3"/>
        <v>3687</v>
      </c>
      <c r="H54" s="72">
        <v>10</v>
      </c>
      <c r="I54" s="73">
        <f t="shared" si="0"/>
        <v>0.1</v>
      </c>
      <c r="J54" s="42">
        <f t="shared" si="1"/>
        <v>368.7</v>
      </c>
      <c r="K54" s="25">
        <v>369</v>
      </c>
      <c r="L54" s="42">
        <f t="shared" si="4"/>
        <v>-0.30000000000001137</v>
      </c>
      <c r="M54" s="125"/>
    </row>
    <row r="55" spans="1:13" ht="15">
      <c r="A55" s="35">
        <v>1955</v>
      </c>
      <c r="B55" s="36" t="s">
        <v>49</v>
      </c>
      <c r="C55" s="25">
        <v>0</v>
      </c>
      <c r="D55" s="25">
        <v>0</v>
      </c>
      <c r="E55" s="42">
        <f t="shared" si="2"/>
        <v>0</v>
      </c>
      <c r="F55" s="25">
        <v>0</v>
      </c>
      <c r="G55" s="42">
        <f t="shared" si="3"/>
        <v>0</v>
      </c>
      <c r="H55" s="72">
        <v>0</v>
      </c>
      <c r="I55" s="73" t="str">
        <f t="shared" si="0"/>
        <v/>
      </c>
      <c r="J55" s="42">
        <f t="shared" si="1"/>
        <v>0</v>
      </c>
      <c r="K55" s="25">
        <v>0</v>
      </c>
      <c r="L55" s="42">
        <f t="shared" si="4"/>
        <v>0</v>
      </c>
      <c r="M55" s="125"/>
    </row>
    <row r="56" spans="1:13" ht="15">
      <c r="A56" s="33">
        <v>1960</v>
      </c>
      <c r="B56" s="24" t="s">
        <v>50</v>
      </c>
      <c r="C56" s="25">
        <v>7842</v>
      </c>
      <c r="D56" s="25">
        <v>0</v>
      </c>
      <c r="E56" s="42">
        <f t="shared" si="2"/>
        <v>7842</v>
      </c>
      <c r="F56" s="25">
        <v>0</v>
      </c>
      <c r="G56" s="42">
        <f t="shared" si="3"/>
        <v>7842</v>
      </c>
      <c r="H56" s="72">
        <v>10</v>
      </c>
      <c r="I56" s="73">
        <f t="shared" si="0"/>
        <v>0.1</v>
      </c>
      <c r="J56" s="42">
        <f t="shared" si="1"/>
        <v>784.2</v>
      </c>
      <c r="K56" s="25">
        <v>784</v>
      </c>
      <c r="L56" s="42">
        <f t="shared" si="4"/>
        <v>0.20000000000004547</v>
      </c>
      <c r="M56" s="125"/>
    </row>
    <row r="57" spans="1:13" ht="25.5">
      <c r="A57" s="33">
        <v>1970</v>
      </c>
      <c r="B57" s="32" t="s">
        <v>51</v>
      </c>
      <c r="C57" s="25">
        <v>245119</v>
      </c>
      <c r="D57" s="25">
        <v>0</v>
      </c>
      <c r="E57" s="42">
        <f t="shared" si="2"/>
        <v>245119</v>
      </c>
      <c r="F57" s="25">
        <v>0</v>
      </c>
      <c r="G57" s="42">
        <f t="shared" si="3"/>
        <v>245119</v>
      </c>
      <c r="H57" s="72">
        <v>10</v>
      </c>
      <c r="I57" s="73">
        <f t="shared" si="0"/>
        <v>0.1</v>
      </c>
      <c r="J57" s="42">
        <f t="shared" si="1"/>
        <v>24511.9</v>
      </c>
      <c r="K57" s="25">
        <v>24512</v>
      </c>
      <c r="L57" s="42">
        <f t="shared" si="4"/>
        <v>-9.9999999998544808E-2</v>
      </c>
      <c r="M57" s="125"/>
    </row>
    <row r="58" spans="1:13" ht="15">
      <c r="A58" s="23">
        <v>1975</v>
      </c>
      <c r="B58" s="32" t="s">
        <v>52</v>
      </c>
      <c r="C58" s="25">
        <v>0</v>
      </c>
      <c r="D58" s="25">
        <v>0</v>
      </c>
      <c r="E58" s="42">
        <f t="shared" si="2"/>
        <v>0</v>
      </c>
      <c r="F58" s="25">
        <v>0</v>
      </c>
      <c r="G58" s="42">
        <f t="shared" si="3"/>
        <v>0</v>
      </c>
      <c r="H58" s="72">
        <v>0</v>
      </c>
      <c r="I58" s="73" t="str">
        <f t="shared" si="0"/>
        <v/>
      </c>
      <c r="J58" s="42">
        <f t="shared" si="1"/>
        <v>0</v>
      </c>
      <c r="K58" s="25">
        <v>0</v>
      </c>
      <c r="L58" s="42">
        <f t="shared" si="4"/>
        <v>0</v>
      </c>
      <c r="M58" s="125"/>
    </row>
    <row r="59" spans="1:13" ht="15">
      <c r="A59" s="23">
        <v>1980</v>
      </c>
      <c r="B59" s="32" t="s">
        <v>53</v>
      </c>
      <c r="C59" s="25">
        <v>322664</v>
      </c>
      <c r="D59" s="25">
        <v>0</v>
      </c>
      <c r="E59" s="42">
        <f t="shared" si="2"/>
        <v>322664</v>
      </c>
      <c r="F59" s="25">
        <v>30839</v>
      </c>
      <c r="G59" s="42">
        <f t="shared" si="3"/>
        <v>338083.5</v>
      </c>
      <c r="H59" s="72">
        <v>10</v>
      </c>
      <c r="I59" s="73">
        <f t="shared" si="0"/>
        <v>0.1</v>
      </c>
      <c r="J59" s="42">
        <f t="shared" si="1"/>
        <v>33808.35</v>
      </c>
      <c r="K59" s="25">
        <v>33808</v>
      </c>
      <c r="L59" s="42">
        <f t="shared" si="4"/>
        <v>0.34999999999854481</v>
      </c>
      <c r="M59" s="125"/>
    </row>
    <row r="60" spans="1:13" ht="15">
      <c r="A60" s="23">
        <v>1985</v>
      </c>
      <c r="B60" s="32" t="s">
        <v>54</v>
      </c>
      <c r="C60" s="25">
        <v>0</v>
      </c>
      <c r="D60" s="25">
        <v>0</v>
      </c>
      <c r="E60" s="42">
        <f t="shared" si="2"/>
        <v>0</v>
      </c>
      <c r="F60" s="25">
        <v>0</v>
      </c>
      <c r="G60" s="42">
        <f t="shared" si="3"/>
        <v>0</v>
      </c>
      <c r="H60" s="72">
        <v>0</v>
      </c>
      <c r="I60" s="73" t="str">
        <f t="shared" si="0"/>
        <v/>
      </c>
      <c r="J60" s="42">
        <f t="shared" si="1"/>
        <v>0</v>
      </c>
      <c r="K60" s="25">
        <v>0</v>
      </c>
      <c r="L60" s="42">
        <f t="shared" si="4"/>
        <v>0</v>
      </c>
      <c r="M60" s="125"/>
    </row>
    <row r="61" spans="1:13" ht="15">
      <c r="A61" s="23">
        <v>1990</v>
      </c>
      <c r="B61" s="37" t="s">
        <v>55</v>
      </c>
      <c r="C61" s="25">
        <v>0</v>
      </c>
      <c r="D61" s="25">
        <v>0</v>
      </c>
      <c r="E61" s="42">
        <f t="shared" si="2"/>
        <v>0</v>
      </c>
      <c r="F61" s="25">
        <v>0</v>
      </c>
      <c r="G61" s="42">
        <f t="shared" si="3"/>
        <v>0</v>
      </c>
      <c r="H61" s="72">
        <v>0</v>
      </c>
      <c r="I61" s="73" t="str">
        <f t="shared" si="0"/>
        <v/>
      </c>
      <c r="J61" s="42">
        <f t="shared" si="1"/>
        <v>0</v>
      </c>
      <c r="K61" s="25">
        <v>0</v>
      </c>
      <c r="L61" s="42">
        <f t="shared" si="4"/>
        <v>0</v>
      </c>
      <c r="M61" s="125"/>
    </row>
    <row r="62" spans="1:13" ht="15">
      <c r="A62" s="23">
        <v>1995</v>
      </c>
      <c r="B62" s="32" t="s">
        <v>56</v>
      </c>
      <c r="C62" s="25">
        <v>-4405061</v>
      </c>
      <c r="D62" s="25">
        <v>0</v>
      </c>
      <c r="E62" s="42">
        <f t="shared" si="2"/>
        <v>-4405061</v>
      </c>
      <c r="F62" s="25">
        <v>-342654</v>
      </c>
      <c r="G62" s="42">
        <f t="shared" si="3"/>
        <v>-4576388</v>
      </c>
      <c r="H62" s="72">
        <v>25</v>
      </c>
      <c r="I62" s="73">
        <f t="shared" si="0"/>
        <v>0.04</v>
      </c>
      <c r="J62" s="42">
        <f t="shared" si="1"/>
        <v>-183055.52</v>
      </c>
      <c r="K62" s="25">
        <v>-183056</v>
      </c>
      <c r="L62" s="42">
        <f t="shared" si="4"/>
        <v>0.48000000001047738</v>
      </c>
      <c r="M62" s="125"/>
    </row>
    <row r="63" spans="1:13" ht="15">
      <c r="A63" s="81">
        <v>2075</v>
      </c>
      <c r="B63" s="82" t="s">
        <v>57</v>
      </c>
      <c r="C63" s="25">
        <v>294688</v>
      </c>
      <c r="D63" s="25">
        <v>0</v>
      </c>
      <c r="E63" s="42">
        <f t="shared" si="2"/>
        <v>294688</v>
      </c>
      <c r="F63" s="25">
        <v>0</v>
      </c>
      <c r="G63" s="42">
        <f t="shared" si="3"/>
        <v>294688</v>
      </c>
      <c r="H63" s="72">
        <v>20</v>
      </c>
      <c r="I63" s="73">
        <f t="shared" si="0"/>
        <v>0.05</v>
      </c>
      <c r="J63" s="42">
        <f t="shared" si="1"/>
        <v>14734.4</v>
      </c>
      <c r="K63" s="25">
        <v>14734</v>
      </c>
      <c r="L63" s="42">
        <f t="shared" si="4"/>
        <v>0.3999999999996362</v>
      </c>
      <c r="M63" s="125"/>
    </row>
    <row r="64" spans="1:13" ht="15">
      <c r="A64" s="38">
        <v>2055</v>
      </c>
      <c r="B64" s="39" t="s">
        <v>176</v>
      </c>
      <c r="C64" s="25">
        <v>0</v>
      </c>
      <c r="D64" s="25">
        <v>0</v>
      </c>
      <c r="E64" s="42">
        <f t="shared" si="2"/>
        <v>0</v>
      </c>
      <c r="F64" s="25">
        <v>8113559</v>
      </c>
      <c r="G64" s="42">
        <f t="shared" si="3"/>
        <v>4056779.5</v>
      </c>
      <c r="H64" s="72">
        <v>0</v>
      </c>
      <c r="I64" s="73" t="str">
        <f t="shared" si="0"/>
        <v/>
      </c>
      <c r="J64" s="42">
        <f t="shared" si="1"/>
        <v>0</v>
      </c>
      <c r="K64" s="25">
        <v>0</v>
      </c>
      <c r="L64" s="42">
        <f t="shared" si="4"/>
        <v>0</v>
      </c>
      <c r="M64" s="125"/>
    </row>
    <row r="65" spans="1:15" ht="15">
      <c r="A65" s="38">
        <v>1609</v>
      </c>
      <c r="B65" s="39" t="s">
        <v>177</v>
      </c>
      <c r="C65" s="25">
        <v>0</v>
      </c>
      <c r="D65" s="25">
        <v>0</v>
      </c>
      <c r="E65" s="42">
        <f t="shared" si="2"/>
        <v>0</v>
      </c>
      <c r="F65" s="25">
        <v>535630</v>
      </c>
      <c r="G65" s="42">
        <f t="shared" si="3"/>
        <v>267815</v>
      </c>
      <c r="H65" s="72">
        <v>0</v>
      </c>
      <c r="I65" s="73" t="str">
        <f t="shared" si="0"/>
        <v/>
      </c>
      <c r="J65" s="42">
        <f t="shared" si="1"/>
        <v>0</v>
      </c>
      <c r="K65" s="25">
        <v>0</v>
      </c>
      <c r="L65" s="42">
        <f t="shared" si="4"/>
        <v>0</v>
      </c>
      <c r="M65" s="125"/>
    </row>
    <row r="66" spans="1:15" ht="13.5" thickBot="1">
      <c r="A66" s="87"/>
      <c r="B66" s="88" t="s">
        <v>73</v>
      </c>
      <c r="C66" s="42">
        <f>SUM(C16:C65)</f>
        <v>80200023</v>
      </c>
      <c r="D66" s="42">
        <f>SUM(D16:D65)</f>
        <v>16282496</v>
      </c>
      <c r="E66" s="42">
        <f>SUM(E16:E65)</f>
        <v>63917527</v>
      </c>
      <c r="F66" s="42">
        <f>SUM(F16:F65)</f>
        <v>15076492</v>
      </c>
      <c r="G66" s="42">
        <f>SUM(G16:G65)</f>
        <v>71455773</v>
      </c>
      <c r="H66" s="120"/>
      <c r="I66" s="121"/>
      <c r="J66" s="42">
        <f>SUM(J16:J65)</f>
        <v>2938511.1327949478</v>
      </c>
      <c r="K66" s="42">
        <f>SUM(K16:K65)</f>
        <v>3457021</v>
      </c>
      <c r="L66" s="42">
        <f>SUM(L16:L65)</f>
        <v>-518509.86720505205</v>
      </c>
      <c r="M66" s="125"/>
    </row>
    <row r="68" spans="1:15">
      <c r="A68" s="4" t="s">
        <v>65</v>
      </c>
      <c r="B68" s="9"/>
      <c r="C68" s="9"/>
      <c r="D68" s="9"/>
      <c r="E68" s="9"/>
      <c r="F68" s="211"/>
      <c r="G68" s="9"/>
      <c r="H68" s="9"/>
      <c r="I68" s="9"/>
      <c r="J68" s="9"/>
    </row>
    <row r="69" spans="1:15" ht="15" customHeight="1">
      <c r="A69" s="114">
        <v>1</v>
      </c>
      <c r="B69" s="218" t="s">
        <v>109</v>
      </c>
      <c r="C69" s="218"/>
      <c r="D69" s="218"/>
      <c r="E69" s="218"/>
      <c r="F69" s="218"/>
      <c r="G69" s="218"/>
      <c r="H69" s="218"/>
      <c r="I69" s="218"/>
      <c r="J69" s="218"/>
      <c r="K69" s="218"/>
      <c r="L69" s="218"/>
      <c r="M69" s="52"/>
    </row>
    <row r="70" spans="1:15" ht="15" customHeight="1">
      <c r="A70" s="97">
        <v>2</v>
      </c>
      <c r="B70" s="232" t="s">
        <v>110</v>
      </c>
      <c r="C70" s="232"/>
      <c r="D70" s="232"/>
      <c r="E70" s="232"/>
      <c r="F70" s="232"/>
      <c r="G70" s="232"/>
      <c r="H70" s="232"/>
      <c r="I70" s="232"/>
      <c r="J70" s="232"/>
      <c r="K70" s="232"/>
      <c r="L70" s="232"/>
      <c r="M70" s="101"/>
    </row>
    <row r="71" spans="1:15">
      <c r="A71" s="97"/>
      <c r="B71" s="101"/>
      <c r="C71" s="101"/>
      <c r="D71" s="101"/>
      <c r="E71" s="101"/>
      <c r="F71" s="101"/>
      <c r="G71" s="101"/>
      <c r="H71" s="101"/>
      <c r="I71" s="101"/>
      <c r="J71" s="101"/>
      <c r="K71" s="101"/>
      <c r="L71" s="101"/>
      <c r="M71" s="101"/>
    </row>
    <row r="72" spans="1:15" ht="15" customHeight="1">
      <c r="A72" s="4" t="s">
        <v>115</v>
      </c>
      <c r="B72" s="239" t="s">
        <v>116</v>
      </c>
      <c r="C72" s="239"/>
      <c r="D72" s="239"/>
      <c r="E72" s="239"/>
      <c r="F72" s="239"/>
      <c r="G72" s="239"/>
      <c r="H72" s="239"/>
      <c r="I72" s="239"/>
      <c r="J72" s="239"/>
      <c r="K72" s="239"/>
      <c r="L72" s="239"/>
      <c r="M72" s="115"/>
      <c r="N72" s="102"/>
      <c r="O72" s="102"/>
    </row>
    <row r="73" spans="1:15">
      <c r="A73" s="9"/>
      <c r="B73" s="239"/>
      <c r="C73" s="239"/>
      <c r="D73" s="239"/>
      <c r="E73" s="239"/>
      <c r="F73" s="239"/>
      <c r="G73" s="239"/>
      <c r="H73" s="239"/>
      <c r="I73" s="239"/>
      <c r="J73" s="239"/>
      <c r="K73" s="239"/>
      <c r="L73" s="239"/>
      <c r="M73" s="115"/>
      <c r="N73" s="102"/>
      <c r="O73" s="102"/>
    </row>
    <row r="74" spans="1:15">
      <c r="B74" s="239"/>
      <c r="C74" s="239"/>
      <c r="D74" s="239"/>
      <c r="E74" s="239"/>
      <c r="F74" s="239"/>
      <c r="G74" s="239"/>
      <c r="H74" s="239"/>
      <c r="I74" s="239"/>
      <c r="J74" s="239"/>
      <c r="K74" s="239"/>
      <c r="L74" s="239"/>
      <c r="M74" s="115"/>
      <c r="N74" s="102"/>
      <c r="O74" s="102"/>
    </row>
    <row r="76" spans="1:15">
      <c r="A76" s="4" t="s">
        <v>148</v>
      </c>
    </row>
    <row r="77" spans="1:15">
      <c r="A77" s="2" t="s">
        <v>149</v>
      </c>
      <c r="B77" s="2" t="s">
        <v>150</v>
      </c>
    </row>
    <row r="78" spans="1:15">
      <c r="B78" s="2" t="s">
        <v>158</v>
      </c>
    </row>
    <row r="79" spans="1:15">
      <c r="B79" s="2" t="s">
        <v>159</v>
      </c>
    </row>
    <row r="80" spans="1:15">
      <c r="C80" s="133" t="s">
        <v>160</v>
      </c>
      <c r="D80" s="133" t="s">
        <v>161</v>
      </c>
      <c r="E80" s="133" t="s">
        <v>35</v>
      </c>
      <c r="F80" s="133" t="s">
        <v>73</v>
      </c>
    </row>
    <row r="81" spans="1:10">
      <c r="B81" s="134" t="s">
        <v>162</v>
      </c>
      <c r="C81" s="135">
        <v>121167</v>
      </c>
      <c r="D81" s="135">
        <v>84611</v>
      </c>
      <c r="E81" s="135">
        <v>3488798.9199999804</v>
      </c>
      <c r="F81" s="135"/>
    </row>
    <row r="82" spans="1:10">
      <c r="B82" s="2" t="s">
        <v>163</v>
      </c>
      <c r="C82" s="136">
        <f>C81/5/2</f>
        <v>12116.7</v>
      </c>
      <c r="D82" s="136">
        <f>D81/5/2</f>
        <v>8461.1</v>
      </c>
      <c r="E82" s="136">
        <f>E81/15/2</f>
        <v>116293.29733333268</v>
      </c>
      <c r="F82" s="136"/>
    </row>
    <row r="83" spans="1:10">
      <c r="B83" s="2" t="s">
        <v>164</v>
      </c>
      <c r="C83" s="136">
        <v>34864.120999999992</v>
      </c>
      <c r="D83" s="136">
        <v>10635.690999999999</v>
      </c>
      <c r="E83" s="136">
        <v>336134.03466666467</v>
      </c>
      <c r="F83" s="136"/>
    </row>
    <row r="84" spans="1:10" ht="13.5" thickBot="1">
      <c r="B84" s="137" t="s">
        <v>165</v>
      </c>
      <c r="C84" s="138">
        <f>SUM(C82:C83)</f>
        <v>46980.820999999996</v>
      </c>
      <c r="D84" s="138">
        <f>SUM(D82:D83)</f>
        <v>19096.790999999997</v>
      </c>
      <c r="E84" s="138">
        <f>SUM(E82:E83)</f>
        <v>452427.33199999738</v>
      </c>
      <c r="F84" s="138">
        <f>SUM(C84:E84)</f>
        <v>518504.94399999734</v>
      </c>
    </row>
    <row r="85" spans="1:10" ht="13.5" thickTop="1">
      <c r="C85" s="136">
        <f>L16</f>
        <v>-46981.3</v>
      </c>
      <c r="D85" s="136">
        <f>L47</f>
        <v>-19096.400000000001</v>
      </c>
      <c r="E85" s="136">
        <f>L37</f>
        <v>-452427.7</v>
      </c>
      <c r="F85" s="136">
        <f>L66</f>
        <v>-518509.86720505205</v>
      </c>
    </row>
    <row r="86" spans="1:10">
      <c r="A86" s="122"/>
      <c r="B86" s="122"/>
      <c r="C86" s="139">
        <f>SUM(C84:C85)</f>
        <v>-0.47900000000663567</v>
      </c>
      <c r="D86" s="139">
        <f>SUM(D84:D85)</f>
        <v>0.39099999999598367</v>
      </c>
      <c r="E86" s="139">
        <f>SUM(E84:E85)</f>
        <v>-0.36800000263610855</v>
      </c>
      <c r="F86" s="139">
        <f>SUM(F84:F85)</f>
        <v>-4.9232050547143444</v>
      </c>
      <c r="G86" s="122"/>
      <c r="H86" s="122"/>
      <c r="I86" s="122"/>
      <c r="J86" s="9"/>
    </row>
    <row r="87" spans="1:10">
      <c r="A87" s="4"/>
    </row>
    <row r="88" spans="1:10">
      <c r="A88" s="9"/>
    </row>
    <row r="89" spans="1:10">
      <c r="A89" s="9"/>
    </row>
  </sheetData>
  <mergeCells count="9">
    <mergeCell ref="B69:L69"/>
    <mergeCell ref="B70:L70"/>
    <mergeCell ref="B72:L74"/>
    <mergeCell ref="A9:L9"/>
    <mergeCell ref="A10:L10"/>
    <mergeCell ref="A11:L11"/>
    <mergeCell ref="A14:A15"/>
    <mergeCell ref="B14:B15"/>
    <mergeCell ref="K14:K15"/>
  </mergeCells>
  <dataValidations count="1">
    <dataValidation allowBlank="1" showInputMessage="1" showErrorMessage="1" promptTitle="Date Format" prompt="E.g:  &quot;August 1, 2011&quot;" sqref="J7 J65556 J131092 J196628 J262164 J327700 J393236 J458772 J524308 J589844 J655380 J720916 J786452 J851988 J917524 J983060"/>
  </dataValidations>
  <pageMargins left="0.5" right="0.26" top="0.75" bottom="0.3" header="0.3" footer="0.3"/>
  <pageSetup scale="53" fitToHeight="0" orientation="portrait" r:id="rId1"/>
</worksheet>
</file>

<file path=xl/worksheets/sheet6.xml><?xml version="1.0" encoding="utf-8"?>
<worksheet xmlns="http://schemas.openxmlformats.org/spreadsheetml/2006/main" xmlns:r="http://schemas.openxmlformats.org/officeDocument/2006/relationships">
  <sheetPr codeName="Sheet6">
    <tabColor rgb="FFFFC000"/>
    <pageSetUpPr fitToPage="1"/>
  </sheetPr>
  <dimension ref="A1:M94"/>
  <sheetViews>
    <sheetView tabSelected="1" topLeftCell="A57" workbookViewId="0">
      <selection activeCell="I97" sqref="I97"/>
    </sheetView>
  </sheetViews>
  <sheetFormatPr defaultRowHeight="12.75"/>
  <cols>
    <col min="1" max="1" width="9.140625" style="2"/>
    <col min="2" max="2" width="42.5703125" style="2" customWidth="1"/>
    <col min="3" max="3" width="12.7109375" style="2" customWidth="1"/>
    <col min="4" max="4" width="12.42578125" style="2" customWidth="1"/>
    <col min="5" max="5" width="13" style="2" customWidth="1"/>
    <col min="6" max="6" width="12.42578125" style="2" customWidth="1"/>
    <col min="7" max="7" width="17.85546875" style="2" customWidth="1"/>
    <col min="8" max="8" width="7.7109375" style="2" customWidth="1"/>
    <col min="9" max="9" width="12.28515625" style="2" customWidth="1"/>
    <col min="10" max="10" width="12.7109375" style="2" customWidth="1"/>
    <col min="11" max="11" width="21.42578125" style="2" customWidth="1"/>
    <col min="12" max="12" width="11.42578125" style="2" customWidth="1"/>
    <col min="13" max="256" width="9.140625" style="2"/>
    <col min="257" max="257" width="2.7109375" style="2" customWidth="1"/>
    <col min="258" max="258" width="9.140625" style="2"/>
    <col min="259" max="259" width="40.28515625" style="2" bestFit="1" customWidth="1"/>
    <col min="260" max="260" width="10.7109375" style="2" customWidth="1"/>
    <col min="261" max="261" width="10" style="2" customWidth="1"/>
    <col min="262" max="262" width="17.85546875" style="2" customWidth="1"/>
    <col min="263" max="263" width="7.7109375" style="2" customWidth="1"/>
    <col min="264" max="264" width="12.28515625" style="2" customWidth="1"/>
    <col min="265" max="265" width="12.7109375" style="2" customWidth="1"/>
    <col min="266" max="266" width="14.140625" style="2" customWidth="1"/>
    <col min="267" max="267" width="11.140625" style="2" customWidth="1"/>
    <col min="268" max="512" width="9.140625" style="2"/>
    <col min="513" max="513" width="2.7109375" style="2" customWidth="1"/>
    <col min="514" max="514" width="9.140625" style="2"/>
    <col min="515" max="515" width="40.28515625" style="2" bestFit="1" customWidth="1"/>
    <col min="516" max="516" width="10.7109375" style="2" customWidth="1"/>
    <col min="517" max="517" width="10" style="2" customWidth="1"/>
    <col min="518" max="518" width="17.85546875" style="2" customWidth="1"/>
    <col min="519" max="519" width="7.7109375" style="2" customWidth="1"/>
    <col min="520" max="520" width="12.28515625" style="2" customWidth="1"/>
    <col min="521" max="521" width="12.7109375" style="2" customWidth="1"/>
    <col min="522" max="522" width="14.140625" style="2" customWidth="1"/>
    <col min="523" max="523" width="11.140625" style="2" customWidth="1"/>
    <col min="524" max="768" width="9.140625" style="2"/>
    <col min="769" max="769" width="2.7109375" style="2" customWidth="1"/>
    <col min="770" max="770" width="9.140625" style="2"/>
    <col min="771" max="771" width="40.28515625" style="2" bestFit="1" customWidth="1"/>
    <col min="772" max="772" width="10.7109375" style="2" customWidth="1"/>
    <col min="773" max="773" width="10" style="2" customWidth="1"/>
    <col min="774" max="774" width="17.85546875" style="2" customWidth="1"/>
    <col min="775" max="775" width="7.7109375" style="2" customWidth="1"/>
    <col min="776" max="776" width="12.28515625" style="2" customWidth="1"/>
    <col min="777" max="777" width="12.7109375" style="2" customWidth="1"/>
    <col min="778" max="778" width="14.140625" style="2" customWidth="1"/>
    <col min="779" max="779" width="11.140625" style="2" customWidth="1"/>
    <col min="780" max="1024" width="9.140625" style="2"/>
    <col min="1025" max="1025" width="2.7109375" style="2" customWidth="1"/>
    <col min="1026" max="1026" width="9.140625" style="2"/>
    <col min="1027" max="1027" width="40.28515625" style="2" bestFit="1" customWidth="1"/>
    <col min="1028" max="1028" width="10.7109375" style="2" customWidth="1"/>
    <col min="1029" max="1029" width="10" style="2" customWidth="1"/>
    <col min="1030" max="1030" width="17.85546875" style="2" customWidth="1"/>
    <col min="1031" max="1031" width="7.7109375" style="2" customWidth="1"/>
    <col min="1032" max="1032" width="12.28515625" style="2" customWidth="1"/>
    <col min="1033" max="1033" width="12.7109375" style="2" customWidth="1"/>
    <col min="1034" max="1034" width="14.140625" style="2" customWidth="1"/>
    <col min="1035" max="1035" width="11.140625" style="2" customWidth="1"/>
    <col min="1036" max="1280" width="9.140625" style="2"/>
    <col min="1281" max="1281" width="2.7109375" style="2" customWidth="1"/>
    <col min="1282" max="1282" width="9.140625" style="2"/>
    <col min="1283" max="1283" width="40.28515625" style="2" bestFit="1" customWidth="1"/>
    <col min="1284" max="1284" width="10.7109375" style="2" customWidth="1"/>
    <col min="1285" max="1285" width="10" style="2" customWidth="1"/>
    <col min="1286" max="1286" width="17.85546875" style="2" customWidth="1"/>
    <col min="1287" max="1287" width="7.7109375" style="2" customWidth="1"/>
    <col min="1288" max="1288" width="12.28515625" style="2" customWidth="1"/>
    <col min="1289" max="1289" width="12.7109375" style="2" customWidth="1"/>
    <col min="1290" max="1290" width="14.140625" style="2" customWidth="1"/>
    <col min="1291" max="1291" width="11.140625" style="2" customWidth="1"/>
    <col min="1292" max="1536" width="9.140625" style="2"/>
    <col min="1537" max="1537" width="2.7109375" style="2" customWidth="1"/>
    <col min="1538" max="1538" width="9.140625" style="2"/>
    <col min="1539" max="1539" width="40.28515625" style="2" bestFit="1" customWidth="1"/>
    <col min="1540" max="1540" width="10.7109375" style="2" customWidth="1"/>
    <col min="1541" max="1541" width="10" style="2" customWidth="1"/>
    <col min="1542" max="1542" width="17.85546875" style="2" customWidth="1"/>
    <col min="1543" max="1543" width="7.7109375" style="2" customWidth="1"/>
    <col min="1544" max="1544" width="12.28515625" style="2" customWidth="1"/>
    <col min="1545" max="1545" width="12.7109375" style="2" customWidth="1"/>
    <col min="1546" max="1546" width="14.140625" style="2" customWidth="1"/>
    <col min="1547" max="1547" width="11.140625" style="2" customWidth="1"/>
    <col min="1548" max="1792" width="9.140625" style="2"/>
    <col min="1793" max="1793" width="2.7109375" style="2" customWidth="1"/>
    <col min="1794" max="1794" width="9.140625" style="2"/>
    <col min="1795" max="1795" width="40.28515625" style="2" bestFit="1" customWidth="1"/>
    <col min="1796" max="1796" width="10.7109375" style="2" customWidth="1"/>
    <col min="1797" max="1797" width="10" style="2" customWidth="1"/>
    <col min="1798" max="1798" width="17.85546875" style="2" customWidth="1"/>
    <col min="1799" max="1799" width="7.7109375" style="2" customWidth="1"/>
    <col min="1800" max="1800" width="12.28515625" style="2" customWidth="1"/>
    <col min="1801" max="1801" width="12.7109375" style="2" customWidth="1"/>
    <col min="1802" max="1802" width="14.140625" style="2" customWidth="1"/>
    <col min="1803" max="1803" width="11.140625" style="2" customWidth="1"/>
    <col min="1804" max="2048" width="9.140625" style="2"/>
    <col min="2049" max="2049" width="2.7109375" style="2" customWidth="1"/>
    <col min="2050" max="2050" width="9.140625" style="2"/>
    <col min="2051" max="2051" width="40.28515625" style="2" bestFit="1" customWidth="1"/>
    <col min="2052" max="2052" width="10.7109375" style="2" customWidth="1"/>
    <col min="2053" max="2053" width="10" style="2" customWidth="1"/>
    <col min="2054" max="2054" width="17.85546875" style="2" customWidth="1"/>
    <col min="2055" max="2055" width="7.7109375" style="2" customWidth="1"/>
    <col min="2056" max="2056" width="12.28515625" style="2" customWidth="1"/>
    <col min="2057" max="2057" width="12.7109375" style="2" customWidth="1"/>
    <col min="2058" max="2058" width="14.140625" style="2" customWidth="1"/>
    <col min="2059" max="2059" width="11.140625" style="2" customWidth="1"/>
    <col min="2060" max="2304" width="9.140625" style="2"/>
    <col min="2305" max="2305" width="2.7109375" style="2" customWidth="1"/>
    <col min="2306" max="2306" width="9.140625" style="2"/>
    <col min="2307" max="2307" width="40.28515625" style="2" bestFit="1" customWidth="1"/>
    <col min="2308" max="2308" width="10.7109375" style="2" customWidth="1"/>
    <col min="2309" max="2309" width="10" style="2" customWidth="1"/>
    <col min="2310" max="2310" width="17.85546875" style="2" customWidth="1"/>
    <col min="2311" max="2311" width="7.7109375" style="2" customWidth="1"/>
    <col min="2312" max="2312" width="12.28515625" style="2" customWidth="1"/>
    <col min="2313" max="2313" width="12.7109375" style="2" customWidth="1"/>
    <col min="2314" max="2314" width="14.140625" style="2" customWidth="1"/>
    <col min="2315" max="2315" width="11.140625" style="2" customWidth="1"/>
    <col min="2316" max="2560" width="9.140625" style="2"/>
    <col min="2561" max="2561" width="2.7109375" style="2" customWidth="1"/>
    <col min="2562" max="2562" width="9.140625" style="2"/>
    <col min="2563" max="2563" width="40.28515625" style="2" bestFit="1" customWidth="1"/>
    <col min="2564" max="2564" width="10.7109375" style="2" customWidth="1"/>
    <col min="2565" max="2565" width="10" style="2" customWidth="1"/>
    <col min="2566" max="2566" width="17.85546875" style="2" customWidth="1"/>
    <col min="2567" max="2567" width="7.7109375" style="2" customWidth="1"/>
    <col min="2568" max="2568" width="12.28515625" style="2" customWidth="1"/>
    <col min="2569" max="2569" width="12.7109375" style="2" customWidth="1"/>
    <col min="2570" max="2570" width="14.140625" style="2" customWidth="1"/>
    <col min="2571" max="2571" width="11.140625" style="2" customWidth="1"/>
    <col min="2572" max="2816" width="9.140625" style="2"/>
    <col min="2817" max="2817" width="2.7109375" style="2" customWidth="1"/>
    <col min="2818" max="2818" width="9.140625" style="2"/>
    <col min="2819" max="2819" width="40.28515625" style="2" bestFit="1" customWidth="1"/>
    <col min="2820" max="2820" width="10.7109375" style="2" customWidth="1"/>
    <col min="2821" max="2821" width="10" style="2" customWidth="1"/>
    <col min="2822" max="2822" width="17.85546875" style="2" customWidth="1"/>
    <col min="2823" max="2823" width="7.7109375" style="2" customWidth="1"/>
    <col min="2824" max="2824" width="12.28515625" style="2" customWidth="1"/>
    <col min="2825" max="2825" width="12.7109375" style="2" customWidth="1"/>
    <col min="2826" max="2826" width="14.140625" style="2" customWidth="1"/>
    <col min="2827" max="2827" width="11.140625" style="2" customWidth="1"/>
    <col min="2828" max="3072" width="9.140625" style="2"/>
    <col min="3073" max="3073" width="2.7109375" style="2" customWidth="1"/>
    <col min="3074" max="3074" width="9.140625" style="2"/>
    <col min="3075" max="3075" width="40.28515625" style="2" bestFit="1" customWidth="1"/>
    <col min="3076" max="3076" width="10.7109375" style="2" customWidth="1"/>
    <col min="3077" max="3077" width="10" style="2" customWidth="1"/>
    <col min="3078" max="3078" width="17.85546875" style="2" customWidth="1"/>
    <col min="3079" max="3079" width="7.7109375" style="2" customWidth="1"/>
    <col min="3080" max="3080" width="12.28515625" style="2" customWidth="1"/>
    <col min="3081" max="3081" width="12.7109375" style="2" customWidth="1"/>
    <col min="3082" max="3082" width="14.140625" style="2" customWidth="1"/>
    <col min="3083" max="3083" width="11.140625" style="2" customWidth="1"/>
    <col min="3084" max="3328" width="9.140625" style="2"/>
    <col min="3329" max="3329" width="2.7109375" style="2" customWidth="1"/>
    <col min="3330" max="3330" width="9.140625" style="2"/>
    <col min="3331" max="3331" width="40.28515625" style="2" bestFit="1" customWidth="1"/>
    <col min="3332" max="3332" width="10.7109375" style="2" customWidth="1"/>
    <col min="3333" max="3333" width="10" style="2" customWidth="1"/>
    <col min="3334" max="3334" width="17.85546875" style="2" customWidth="1"/>
    <col min="3335" max="3335" width="7.7109375" style="2" customWidth="1"/>
    <col min="3336" max="3336" width="12.28515625" style="2" customWidth="1"/>
    <col min="3337" max="3337" width="12.7109375" style="2" customWidth="1"/>
    <col min="3338" max="3338" width="14.140625" style="2" customWidth="1"/>
    <col min="3339" max="3339" width="11.140625" style="2" customWidth="1"/>
    <col min="3340" max="3584" width="9.140625" style="2"/>
    <col min="3585" max="3585" width="2.7109375" style="2" customWidth="1"/>
    <col min="3586" max="3586" width="9.140625" style="2"/>
    <col min="3587" max="3587" width="40.28515625" style="2" bestFit="1" customWidth="1"/>
    <col min="3588" max="3588" width="10.7109375" style="2" customWidth="1"/>
    <col min="3589" max="3589" width="10" style="2" customWidth="1"/>
    <col min="3590" max="3590" width="17.85546875" style="2" customWidth="1"/>
    <col min="3591" max="3591" width="7.7109375" style="2" customWidth="1"/>
    <col min="3592" max="3592" width="12.28515625" style="2" customWidth="1"/>
    <col min="3593" max="3593" width="12.7109375" style="2" customWidth="1"/>
    <col min="3594" max="3594" width="14.140625" style="2" customWidth="1"/>
    <col min="3595" max="3595" width="11.140625" style="2" customWidth="1"/>
    <col min="3596" max="3840" width="9.140625" style="2"/>
    <col min="3841" max="3841" width="2.7109375" style="2" customWidth="1"/>
    <col min="3842" max="3842" width="9.140625" style="2"/>
    <col min="3843" max="3843" width="40.28515625" style="2" bestFit="1" customWidth="1"/>
    <col min="3844" max="3844" width="10.7109375" style="2" customWidth="1"/>
    <col min="3845" max="3845" width="10" style="2" customWidth="1"/>
    <col min="3846" max="3846" width="17.85546875" style="2" customWidth="1"/>
    <col min="3847" max="3847" width="7.7109375" style="2" customWidth="1"/>
    <col min="3848" max="3848" width="12.28515625" style="2" customWidth="1"/>
    <col min="3849" max="3849" width="12.7109375" style="2" customWidth="1"/>
    <col min="3850" max="3850" width="14.140625" style="2" customWidth="1"/>
    <col min="3851" max="3851" width="11.140625" style="2" customWidth="1"/>
    <col min="3852" max="4096" width="9.140625" style="2"/>
    <col min="4097" max="4097" width="2.7109375" style="2" customWidth="1"/>
    <col min="4098" max="4098" width="9.140625" style="2"/>
    <col min="4099" max="4099" width="40.28515625" style="2" bestFit="1" customWidth="1"/>
    <col min="4100" max="4100" width="10.7109375" style="2" customWidth="1"/>
    <col min="4101" max="4101" width="10" style="2" customWidth="1"/>
    <col min="4102" max="4102" width="17.85546875" style="2" customWidth="1"/>
    <col min="4103" max="4103" width="7.7109375" style="2" customWidth="1"/>
    <col min="4104" max="4104" width="12.28515625" style="2" customWidth="1"/>
    <col min="4105" max="4105" width="12.7109375" style="2" customWidth="1"/>
    <col min="4106" max="4106" width="14.140625" style="2" customWidth="1"/>
    <col min="4107" max="4107" width="11.140625" style="2" customWidth="1"/>
    <col min="4108" max="4352" width="9.140625" style="2"/>
    <col min="4353" max="4353" width="2.7109375" style="2" customWidth="1"/>
    <col min="4354" max="4354" width="9.140625" style="2"/>
    <col min="4355" max="4355" width="40.28515625" style="2" bestFit="1" customWidth="1"/>
    <col min="4356" max="4356" width="10.7109375" style="2" customWidth="1"/>
    <col min="4357" max="4357" width="10" style="2" customWidth="1"/>
    <col min="4358" max="4358" width="17.85546875" style="2" customWidth="1"/>
    <col min="4359" max="4359" width="7.7109375" style="2" customWidth="1"/>
    <col min="4360" max="4360" width="12.28515625" style="2" customWidth="1"/>
    <col min="4361" max="4361" width="12.7109375" style="2" customWidth="1"/>
    <col min="4362" max="4362" width="14.140625" style="2" customWidth="1"/>
    <col min="4363" max="4363" width="11.140625" style="2" customWidth="1"/>
    <col min="4364" max="4608" width="9.140625" style="2"/>
    <col min="4609" max="4609" width="2.7109375" style="2" customWidth="1"/>
    <col min="4610" max="4610" width="9.140625" style="2"/>
    <col min="4611" max="4611" width="40.28515625" style="2" bestFit="1" customWidth="1"/>
    <col min="4612" max="4612" width="10.7109375" style="2" customWidth="1"/>
    <col min="4613" max="4613" width="10" style="2" customWidth="1"/>
    <col min="4614" max="4614" width="17.85546875" style="2" customWidth="1"/>
    <col min="4615" max="4615" width="7.7109375" style="2" customWidth="1"/>
    <col min="4616" max="4616" width="12.28515625" style="2" customWidth="1"/>
    <col min="4617" max="4617" width="12.7109375" style="2" customWidth="1"/>
    <col min="4618" max="4618" width="14.140625" style="2" customWidth="1"/>
    <col min="4619" max="4619" width="11.140625" style="2" customWidth="1"/>
    <col min="4620" max="4864" width="9.140625" style="2"/>
    <col min="4865" max="4865" width="2.7109375" style="2" customWidth="1"/>
    <col min="4866" max="4866" width="9.140625" style="2"/>
    <col min="4867" max="4867" width="40.28515625" style="2" bestFit="1" customWidth="1"/>
    <col min="4868" max="4868" width="10.7109375" style="2" customWidth="1"/>
    <col min="4869" max="4869" width="10" style="2" customWidth="1"/>
    <col min="4870" max="4870" width="17.85546875" style="2" customWidth="1"/>
    <col min="4871" max="4871" width="7.7109375" style="2" customWidth="1"/>
    <col min="4872" max="4872" width="12.28515625" style="2" customWidth="1"/>
    <col min="4873" max="4873" width="12.7109375" style="2" customWidth="1"/>
    <col min="4874" max="4874" width="14.140625" style="2" customWidth="1"/>
    <col min="4875" max="4875" width="11.140625" style="2" customWidth="1"/>
    <col min="4876" max="5120" width="9.140625" style="2"/>
    <col min="5121" max="5121" width="2.7109375" style="2" customWidth="1"/>
    <col min="5122" max="5122" width="9.140625" style="2"/>
    <col min="5123" max="5123" width="40.28515625" style="2" bestFit="1" customWidth="1"/>
    <col min="5124" max="5124" width="10.7109375" style="2" customWidth="1"/>
    <col min="5125" max="5125" width="10" style="2" customWidth="1"/>
    <col min="5126" max="5126" width="17.85546875" style="2" customWidth="1"/>
    <col min="5127" max="5127" width="7.7109375" style="2" customWidth="1"/>
    <col min="5128" max="5128" width="12.28515625" style="2" customWidth="1"/>
    <col min="5129" max="5129" width="12.7109375" style="2" customWidth="1"/>
    <col min="5130" max="5130" width="14.140625" style="2" customWidth="1"/>
    <col min="5131" max="5131" width="11.140625" style="2" customWidth="1"/>
    <col min="5132" max="5376" width="9.140625" style="2"/>
    <col min="5377" max="5377" width="2.7109375" style="2" customWidth="1"/>
    <col min="5378" max="5378" width="9.140625" style="2"/>
    <col min="5379" max="5379" width="40.28515625" style="2" bestFit="1" customWidth="1"/>
    <col min="5380" max="5380" width="10.7109375" style="2" customWidth="1"/>
    <col min="5381" max="5381" width="10" style="2" customWidth="1"/>
    <col min="5382" max="5382" width="17.85546875" style="2" customWidth="1"/>
    <col min="5383" max="5383" width="7.7109375" style="2" customWidth="1"/>
    <col min="5384" max="5384" width="12.28515625" style="2" customWidth="1"/>
    <col min="5385" max="5385" width="12.7109375" style="2" customWidth="1"/>
    <col min="5386" max="5386" width="14.140625" style="2" customWidth="1"/>
    <col min="5387" max="5387" width="11.140625" style="2" customWidth="1"/>
    <col min="5388" max="5632" width="9.140625" style="2"/>
    <col min="5633" max="5633" width="2.7109375" style="2" customWidth="1"/>
    <col min="5634" max="5634" width="9.140625" style="2"/>
    <col min="5635" max="5635" width="40.28515625" style="2" bestFit="1" customWidth="1"/>
    <col min="5636" max="5636" width="10.7109375" style="2" customWidth="1"/>
    <col min="5637" max="5637" width="10" style="2" customWidth="1"/>
    <col min="5638" max="5638" width="17.85546875" style="2" customWidth="1"/>
    <col min="5639" max="5639" width="7.7109375" style="2" customWidth="1"/>
    <col min="5640" max="5640" width="12.28515625" style="2" customWidth="1"/>
    <col min="5641" max="5641" width="12.7109375" style="2" customWidth="1"/>
    <col min="5642" max="5642" width="14.140625" style="2" customWidth="1"/>
    <col min="5643" max="5643" width="11.140625" style="2" customWidth="1"/>
    <col min="5644" max="5888" width="9.140625" style="2"/>
    <col min="5889" max="5889" width="2.7109375" style="2" customWidth="1"/>
    <col min="5890" max="5890" width="9.140625" style="2"/>
    <col min="5891" max="5891" width="40.28515625" style="2" bestFit="1" customWidth="1"/>
    <col min="5892" max="5892" width="10.7109375" style="2" customWidth="1"/>
    <col min="5893" max="5893" width="10" style="2" customWidth="1"/>
    <col min="5894" max="5894" width="17.85546875" style="2" customWidth="1"/>
    <col min="5895" max="5895" width="7.7109375" style="2" customWidth="1"/>
    <col min="5896" max="5896" width="12.28515625" style="2" customWidth="1"/>
    <col min="5897" max="5897" width="12.7109375" style="2" customWidth="1"/>
    <col min="5898" max="5898" width="14.140625" style="2" customWidth="1"/>
    <col min="5899" max="5899" width="11.140625" style="2" customWidth="1"/>
    <col min="5900" max="6144" width="9.140625" style="2"/>
    <col min="6145" max="6145" width="2.7109375" style="2" customWidth="1"/>
    <col min="6146" max="6146" width="9.140625" style="2"/>
    <col min="6147" max="6147" width="40.28515625" style="2" bestFit="1" customWidth="1"/>
    <col min="6148" max="6148" width="10.7109375" style="2" customWidth="1"/>
    <col min="6149" max="6149" width="10" style="2" customWidth="1"/>
    <col min="6150" max="6150" width="17.85546875" style="2" customWidth="1"/>
    <col min="6151" max="6151" width="7.7109375" style="2" customWidth="1"/>
    <col min="6152" max="6152" width="12.28515625" style="2" customWidth="1"/>
    <col min="6153" max="6153" width="12.7109375" style="2" customWidth="1"/>
    <col min="6154" max="6154" width="14.140625" style="2" customWidth="1"/>
    <col min="6155" max="6155" width="11.140625" style="2" customWidth="1"/>
    <col min="6156" max="6400" width="9.140625" style="2"/>
    <col min="6401" max="6401" width="2.7109375" style="2" customWidth="1"/>
    <col min="6402" max="6402" width="9.140625" style="2"/>
    <col min="6403" max="6403" width="40.28515625" style="2" bestFit="1" customWidth="1"/>
    <col min="6404" max="6404" width="10.7109375" style="2" customWidth="1"/>
    <col min="6405" max="6405" width="10" style="2" customWidth="1"/>
    <col min="6406" max="6406" width="17.85546875" style="2" customWidth="1"/>
    <col min="6407" max="6407" width="7.7109375" style="2" customWidth="1"/>
    <col min="6408" max="6408" width="12.28515625" style="2" customWidth="1"/>
    <col min="6409" max="6409" width="12.7109375" style="2" customWidth="1"/>
    <col min="6410" max="6410" width="14.140625" style="2" customWidth="1"/>
    <col min="6411" max="6411" width="11.140625" style="2" customWidth="1"/>
    <col min="6412" max="6656" width="9.140625" style="2"/>
    <col min="6657" max="6657" width="2.7109375" style="2" customWidth="1"/>
    <col min="6658" max="6658" width="9.140625" style="2"/>
    <col min="6659" max="6659" width="40.28515625" style="2" bestFit="1" customWidth="1"/>
    <col min="6660" max="6660" width="10.7109375" style="2" customWidth="1"/>
    <col min="6661" max="6661" width="10" style="2" customWidth="1"/>
    <col min="6662" max="6662" width="17.85546875" style="2" customWidth="1"/>
    <col min="6663" max="6663" width="7.7109375" style="2" customWidth="1"/>
    <col min="6664" max="6664" width="12.28515625" style="2" customWidth="1"/>
    <col min="6665" max="6665" width="12.7109375" style="2" customWidth="1"/>
    <col min="6666" max="6666" width="14.140625" style="2" customWidth="1"/>
    <col min="6667" max="6667" width="11.140625" style="2" customWidth="1"/>
    <col min="6668" max="6912" width="9.140625" style="2"/>
    <col min="6913" max="6913" width="2.7109375" style="2" customWidth="1"/>
    <col min="6914" max="6914" width="9.140625" style="2"/>
    <col min="6915" max="6915" width="40.28515625" style="2" bestFit="1" customWidth="1"/>
    <col min="6916" max="6916" width="10.7109375" style="2" customWidth="1"/>
    <col min="6917" max="6917" width="10" style="2" customWidth="1"/>
    <col min="6918" max="6918" width="17.85546875" style="2" customWidth="1"/>
    <col min="6919" max="6919" width="7.7109375" style="2" customWidth="1"/>
    <col min="6920" max="6920" width="12.28515625" style="2" customWidth="1"/>
    <col min="6921" max="6921" width="12.7109375" style="2" customWidth="1"/>
    <col min="6922" max="6922" width="14.140625" style="2" customWidth="1"/>
    <col min="6923" max="6923" width="11.140625" style="2" customWidth="1"/>
    <col min="6924" max="7168" width="9.140625" style="2"/>
    <col min="7169" max="7169" width="2.7109375" style="2" customWidth="1"/>
    <col min="7170" max="7170" width="9.140625" style="2"/>
    <col min="7171" max="7171" width="40.28515625" style="2" bestFit="1" customWidth="1"/>
    <col min="7172" max="7172" width="10.7109375" style="2" customWidth="1"/>
    <col min="7173" max="7173" width="10" style="2" customWidth="1"/>
    <col min="7174" max="7174" width="17.85546875" style="2" customWidth="1"/>
    <col min="7175" max="7175" width="7.7109375" style="2" customWidth="1"/>
    <col min="7176" max="7176" width="12.28515625" style="2" customWidth="1"/>
    <col min="7177" max="7177" width="12.7109375" style="2" customWidth="1"/>
    <col min="7178" max="7178" width="14.140625" style="2" customWidth="1"/>
    <col min="7179" max="7179" width="11.140625" style="2" customWidth="1"/>
    <col min="7180" max="7424" width="9.140625" style="2"/>
    <col min="7425" max="7425" width="2.7109375" style="2" customWidth="1"/>
    <col min="7426" max="7426" width="9.140625" style="2"/>
    <col min="7427" max="7427" width="40.28515625" style="2" bestFit="1" customWidth="1"/>
    <col min="7428" max="7428" width="10.7109375" style="2" customWidth="1"/>
    <col min="7429" max="7429" width="10" style="2" customWidth="1"/>
    <col min="7430" max="7430" width="17.85546875" style="2" customWidth="1"/>
    <col min="7431" max="7431" width="7.7109375" style="2" customWidth="1"/>
    <col min="7432" max="7432" width="12.28515625" style="2" customWidth="1"/>
    <col min="7433" max="7433" width="12.7109375" style="2" customWidth="1"/>
    <col min="7434" max="7434" width="14.140625" style="2" customWidth="1"/>
    <col min="7435" max="7435" width="11.140625" style="2" customWidth="1"/>
    <col min="7436" max="7680" width="9.140625" style="2"/>
    <col min="7681" max="7681" width="2.7109375" style="2" customWidth="1"/>
    <col min="7682" max="7682" width="9.140625" style="2"/>
    <col min="7683" max="7683" width="40.28515625" style="2" bestFit="1" customWidth="1"/>
    <col min="7684" max="7684" width="10.7109375" style="2" customWidth="1"/>
    <col min="7685" max="7685" width="10" style="2" customWidth="1"/>
    <col min="7686" max="7686" width="17.85546875" style="2" customWidth="1"/>
    <col min="7687" max="7687" width="7.7109375" style="2" customWidth="1"/>
    <col min="7688" max="7688" width="12.28515625" style="2" customWidth="1"/>
    <col min="7689" max="7689" width="12.7109375" style="2" customWidth="1"/>
    <col min="7690" max="7690" width="14.140625" style="2" customWidth="1"/>
    <col min="7691" max="7691" width="11.140625" style="2" customWidth="1"/>
    <col min="7692" max="7936" width="9.140625" style="2"/>
    <col min="7937" max="7937" width="2.7109375" style="2" customWidth="1"/>
    <col min="7938" max="7938" width="9.140625" style="2"/>
    <col min="7939" max="7939" width="40.28515625" style="2" bestFit="1" customWidth="1"/>
    <col min="7940" max="7940" width="10.7109375" style="2" customWidth="1"/>
    <col min="7941" max="7941" width="10" style="2" customWidth="1"/>
    <col min="7942" max="7942" width="17.85546875" style="2" customWidth="1"/>
    <col min="7943" max="7943" width="7.7109375" style="2" customWidth="1"/>
    <col min="7944" max="7944" width="12.28515625" style="2" customWidth="1"/>
    <col min="7945" max="7945" width="12.7109375" style="2" customWidth="1"/>
    <col min="7946" max="7946" width="14.140625" style="2" customWidth="1"/>
    <col min="7947" max="7947" width="11.140625" style="2" customWidth="1"/>
    <col min="7948" max="8192" width="9.140625" style="2"/>
    <col min="8193" max="8193" width="2.7109375" style="2" customWidth="1"/>
    <col min="8194" max="8194" width="9.140625" style="2"/>
    <col min="8195" max="8195" width="40.28515625" style="2" bestFit="1" customWidth="1"/>
    <col min="8196" max="8196" width="10.7109375" style="2" customWidth="1"/>
    <col min="8197" max="8197" width="10" style="2" customWidth="1"/>
    <col min="8198" max="8198" width="17.85546875" style="2" customWidth="1"/>
    <col min="8199" max="8199" width="7.7109375" style="2" customWidth="1"/>
    <col min="8200" max="8200" width="12.28515625" style="2" customWidth="1"/>
    <col min="8201" max="8201" width="12.7109375" style="2" customWidth="1"/>
    <col min="8202" max="8202" width="14.140625" style="2" customWidth="1"/>
    <col min="8203" max="8203" width="11.140625" style="2" customWidth="1"/>
    <col min="8204" max="8448" width="9.140625" style="2"/>
    <col min="8449" max="8449" width="2.7109375" style="2" customWidth="1"/>
    <col min="8450" max="8450" width="9.140625" style="2"/>
    <col min="8451" max="8451" width="40.28515625" style="2" bestFit="1" customWidth="1"/>
    <col min="8452" max="8452" width="10.7109375" style="2" customWidth="1"/>
    <col min="8453" max="8453" width="10" style="2" customWidth="1"/>
    <col min="8454" max="8454" width="17.85546875" style="2" customWidth="1"/>
    <col min="8455" max="8455" width="7.7109375" style="2" customWidth="1"/>
    <col min="8456" max="8456" width="12.28515625" style="2" customWidth="1"/>
    <col min="8457" max="8457" width="12.7109375" style="2" customWidth="1"/>
    <col min="8458" max="8458" width="14.140625" style="2" customWidth="1"/>
    <col min="8459" max="8459" width="11.140625" style="2" customWidth="1"/>
    <col min="8460" max="8704" width="9.140625" style="2"/>
    <col min="8705" max="8705" width="2.7109375" style="2" customWidth="1"/>
    <col min="8706" max="8706" width="9.140625" style="2"/>
    <col min="8707" max="8707" width="40.28515625" style="2" bestFit="1" customWidth="1"/>
    <col min="8708" max="8708" width="10.7109375" style="2" customWidth="1"/>
    <col min="8709" max="8709" width="10" style="2" customWidth="1"/>
    <col min="8710" max="8710" width="17.85546875" style="2" customWidth="1"/>
    <col min="8711" max="8711" width="7.7109375" style="2" customWidth="1"/>
    <col min="8712" max="8712" width="12.28515625" style="2" customWidth="1"/>
    <col min="8713" max="8713" width="12.7109375" style="2" customWidth="1"/>
    <col min="8714" max="8714" width="14.140625" style="2" customWidth="1"/>
    <col min="8715" max="8715" width="11.140625" style="2" customWidth="1"/>
    <col min="8716" max="8960" width="9.140625" style="2"/>
    <col min="8961" max="8961" width="2.7109375" style="2" customWidth="1"/>
    <col min="8962" max="8962" width="9.140625" style="2"/>
    <col min="8963" max="8963" width="40.28515625" style="2" bestFit="1" customWidth="1"/>
    <col min="8964" max="8964" width="10.7109375" style="2" customWidth="1"/>
    <col min="8965" max="8965" width="10" style="2" customWidth="1"/>
    <col min="8966" max="8966" width="17.85546875" style="2" customWidth="1"/>
    <col min="8967" max="8967" width="7.7109375" style="2" customWidth="1"/>
    <col min="8968" max="8968" width="12.28515625" style="2" customWidth="1"/>
    <col min="8969" max="8969" width="12.7109375" style="2" customWidth="1"/>
    <col min="8970" max="8970" width="14.140625" style="2" customWidth="1"/>
    <col min="8971" max="8971" width="11.140625" style="2" customWidth="1"/>
    <col min="8972" max="9216" width="9.140625" style="2"/>
    <col min="9217" max="9217" width="2.7109375" style="2" customWidth="1"/>
    <col min="9218" max="9218" width="9.140625" style="2"/>
    <col min="9219" max="9219" width="40.28515625" style="2" bestFit="1" customWidth="1"/>
    <col min="9220" max="9220" width="10.7109375" style="2" customWidth="1"/>
    <col min="9221" max="9221" width="10" style="2" customWidth="1"/>
    <col min="9222" max="9222" width="17.85546875" style="2" customWidth="1"/>
    <col min="9223" max="9223" width="7.7109375" style="2" customWidth="1"/>
    <col min="9224" max="9224" width="12.28515625" style="2" customWidth="1"/>
    <col min="9225" max="9225" width="12.7109375" style="2" customWidth="1"/>
    <col min="9226" max="9226" width="14.140625" style="2" customWidth="1"/>
    <col min="9227" max="9227" width="11.140625" style="2" customWidth="1"/>
    <col min="9228" max="9472" width="9.140625" style="2"/>
    <col min="9473" max="9473" width="2.7109375" style="2" customWidth="1"/>
    <col min="9474" max="9474" width="9.140625" style="2"/>
    <col min="9475" max="9475" width="40.28515625" style="2" bestFit="1" customWidth="1"/>
    <col min="9476" max="9476" width="10.7109375" style="2" customWidth="1"/>
    <col min="9477" max="9477" width="10" style="2" customWidth="1"/>
    <col min="9478" max="9478" width="17.85546875" style="2" customWidth="1"/>
    <col min="9479" max="9479" width="7.7109375" style="2" customWidth="1"/>
    <col min="9480" max="9480" width="12.28515625" style="2" customWidth="1"/>
    <col min="9481" max="9481" width="12.7109375" style="2" customWidth="1"/>
    <col min="9482" max="9482" width="14.140625" style="2" customWidth="1"/>
    <col min="9483" max="9483" width="11.140625" style="2" customWidth="1"/>
    <col min="9484" max="9728" width="9.140625" style="2"/>
    <col min="9729" max="9729" width="2.7109375" style="2" customWidth="1"/>
    <col min="9730" max="9730" width="9.140625" style="2"/>
    <col min="9731" max="9731" width="40.28515625" style="2" bestFit="1" customWidth="1"/>
    <col min="9732" max="9732" width="10.7109375" style="2" customWidth="1"/>
    <col min="9733" max="9733" width="10" style="2" customWidth="1"/>
    <col min="9734" max="9734" width="17.85546875" style="2" customWidth="1"/>
    <col min="9735" max="9735" width="7.7109375" style="2" customWidth="1"/>
    <col min="9736" max="9736" width="12.28515625" style="2" customWidth="1"/>
    <col min="9737" max="9737" width="12.7109375" style="2" customWidth="1"/>
    <col min="9738" max="9738" width="14.140625" style="2" customWidth="1"/>
    <col min="9739" max="9739" width="11.140625" style="2" customWidth="1"/>
    <col min="9740" max="9984" width="9.140625" style="2"/>
    <col min="9985" max="9985" width="2.7109375" style="2" customWidth="1"/>
    <col min="9986" max="9986" width="9.140625" style="2"/>
    <col min="9987" max="9987" width="40.28515625" style="2" bestFit="1" customWidth="1"/>
    <col min="9988" max="9988" width="10.7109375" style="2" customWidth="1"/>
    <col min="9989" max="9989" width="10" style="2" customWidth="1"/>
    <col min="9990" max="9990" width="17.85546875" style="2" customWidth="1"/>
    <col min="9991" max="9991" width="7.7109375" style="2" customWidth="1"/>
    <col min="9992" max="9992" width="12.28515625" style="2" customWidth="1"/>
    <col min="9993" max="9993" width="12.7109375" style="2" customWidth="1"/>
    <col min="9994" max="9994" width="14.140625" style="2" customWidth="1"/>
    <col min="9995" max="9995" width="11.140625" style="2" customWidth="1"/>
    <col min="9996" max="10240" width="9.140625" style="2"/>
    <col min="10241" max="10241" width="2.7109375" style="2" customWidth="1"/>
    <col min="10242" max="10242" width="9.140625" style="2"/>
    <col min="10243" max="10243" width="40.28515625" style="2" bestFit="1" customWidth="1"/>
    <col min="10244" max="10244" width="10.7109375" style="2" customWidth="1"/>
    <col min="10245" max="10245" width="10" style="2" customWidth="1"/>
    <col min="10246" max="10246" width="17.85546875" style="2" customWidth="1"/>
    <col min="10247" max="10247" width="7.7109375" style="2" customWidth="1"/>
    <col min="10248" max="10248" width="12.28515625" style="2" customWidth="1"/>
    <col min="10249" max="10249" width="12.7109375" style="2" customWidth="1"/>
    <col min="10250" max="10250" width="14.140625" style="2" customWidth="1"/>
    <col min="10251" max="10251" width="11.140625" style="2" customWidth="1"/>
    <col min="10252" max="10496" width="9.140625" style="2"/>
    <col min="10497" max="10497" width="2.7109375" style="2" customWidth="1"/>
    <col min="10498" max="10498" width="9.140625" style="2"/>
    <col min="10499" max="10499" width="40.28515625" style="2" bestFit="1" customWidth="1"/>
    <col min="10500" max="10500" width="10.7109375" style="2" customWidth="1"/>
    <col min="10501" max="10501" width="10" style="2" customWidth="1"/>
    <col min="10502" max="10502" width="17.85546875" style="2" customWidth="1"/>
    <col min="10503" max="10503" width="7.7109375" style="2" customWidth="1"/>
    <col min="10504" max="10504" width="12.28515625" style="2" customWidth="1"/>
    <col min="10505" max="10505" width="12.7109375" style="2" customWidth="1"/>
    <col min="10506" max="10506" width="14.140625" style="2" customWidth="1"/>
    <col min="10507" max="10507" width="11.140625" style="2" customWidth="1"/>
    <col min="10508" max="10752" width="9.140625" style="2"/>
    <col min="10753" max="10753" width="2.7109375" style="2" customWidth="1"/>
    <col min="10754" max="10754" width="9.140625" style="2"/>
    <col min="10755" max="10755" width="40.28515625" style="2" bestFit="1" customWidth="1"/>
    <col min="10756" max="10756" width="10.7109375" style="2" customWidth="1"/>
    <col min="10757" max="10757" width="10" style="2" customWidth="1"/>
    <col min="10758" max="10758" width="17.85546875" style="2" customWidth="1"/>
    <col min="10759" max="10759" width="7.7109375" style="2" customWidth="1"/>
    <col min="10760" max="10760" width="12.28515625" style="2" customWidth="1"/>
    <col min="10761" max="10761" width="12.7109375" style="2" customWidth="1"/>
    <col min="10762" max="10762" width="14.140625" style="2" customWidth="1"/>
    <col min="10763" max="10763" width="11.140625" style="2" customWidth="1"/>
    <col min="10764" max="11008" width="9.140625" style="2"/>
    <col min="11009" max="11009" width="2.7109375" style="2" customWidth="1"/>
    <col min="11010" max="11010" width="9.140625" style="2"/>
    <col min="11011" max="11011" width="40.28515625" style="2" bestFit="1" customWidth="1"/>
    <col min="11012" max="11012" width="10.7109375" style="2" customWidth="1"/>
    <col min="11013" max="11013" width="10" style="2" customWidth="1"/>
    <col min="11014" max="11014" width="17.85546875" style="2" customWidth="1"/>
    <col min="11015" max="11015" width="7.7109375" style="2" customWidth="1"/>
    <col min="11016" max="11016" width="12.28515625" style="2" customWidth="1"/>
    <col min="11017" max="11017" width="12.7109375" style="2" customWidth="1"/>
    <col min="11018" max="11018" width="14.140625" style="2" customWidth="1"/>
    <col min="11019" max="11019" width="11.140625" style="2" customWidth="1"/>
    <col min="11020" max="11264" width="9.140625" style="2"/>
    <col min="11265" max="11265" width="2.7109375" style="2" customWidth="1"/>
    <col min="11266" max="11266" width="9.140625" style="2"/>
    <col min="11267" max="11267" width="40.28515625" style="2" bestFit="1" customWidth="1"/>
    <col min="11268" max="11268" width="10.7109375" style="2" customWidth="1"/>
    <col min="11269" max="11269" width="10" style="2" customWidth="1"/>
    <col min="11270" max="11270" width="17.85546875" style="2" customWidth="1"/>
    <col min="11271" max="11271" width="7.7109375" style="2" customWidth="1"/>
    <col min="11272" max="11272" width="12.28515625" style="2" customWidth="1"/>
    <col min="11273" max="11273" width="12.7109375" style="2" customWidth="1"/>
    <col min="11274" max="11274" width="14.140625" style="2" customWidth="1"/>
    <col min="11275" max="11275" width="11.140625" style="2" customWidth="1"/>
    <col min="11276" max="11520" width="9.140625" style="2"/>
    <col min="11521" max="11521" width="2.7109375" style="2" customWidth="1"/>
    <col min="11522" max="11522" width="9.140625" style="2"/>
    <col min="11523" max="11523" width="40.28515625" style="2" bestFit="1" customWidth="1"/>
    <col min="11524" max="11524" width="10.7109375" style="2" customWidth="1"/>
    <col min="11525" max="11525" width="10" style="2" customWidth="1"/>
    <col min="11526" max="11526" width="17.85546875" style="2" customWidth="1"/>
    <col min="11527" max="11527" width="7.7109375" style="2" customWidth="1"/>
    <col min="11528" max="11528" width="12.28515625" style="2" customWidth="1"/>
    <col min="11529" max="11529" width="12.7109375" style="2" customWidth="1"/>
    <col min="11530" max="11530" width="14.140625" style="2" customWidth="1"/>
    <col min="11531" max="11531" width="11.140625" style="2" customWidth="1"/>
    <col min="11532" max="11776" width="9.140625" style="2"/>
    <col min="11777" max="11777" width="2.7109375" style="2" customWidth="1"/>
    <col min="11778" max="11778" width="9.140625" style="2"/>
    <col min="11779" max="11779" width="40.28515625" style="2" bestFit="1" customWidth="1"/>
    <col min="11780" max="11780" width="10.7109375" style="2" customWidth="1"/>
    <col min="11781" max="11781" width="10" style="2" customWidth="1"/>
    <col min="11782" max="11782" width="17.85546875" style="2" customWidth="1"/>
    <col min="11783" max="11783" width="7.7109375" style="2" customWidth="1"/>
    <col min="11784" max="11784" width="12.28515625" style="2" customWidth="1"/>
    <col min="11785" max="11785" width="12.7109375" style="2" customWidth="1"/>
    <col min="11786" max="11786" width="14.140625" style="2" customWidth="1"/>
    <col min="11787" max="11787" width="11.140625" style="2" customWidth="1"/>
    <col min="11788" max="12032" width="9.140625" style="2"/>
    <col min="12033" max="12033" width="2.7109375" style="2" customWidth="1"/>
    <col min="12034" max="12034" width="9.140625" style="2"/>
    <col min="12035" max="12035" width="40.28515625" style="2" bestFit="1" customWidth="1"/>
    <col min="12036" max="12036" width="10.7109375" style="2" customWidth="1"/>
    <col min="12037" max="12037" width="10" style="2" customWidth="1"/>
    <col min="12038" max="12038" width="17.85546875" style="2" customWidth="1"/>
    <col min="12039" max="12039" width="7.7109375" style="2" customWidth="1"/>
    <col min="12040" max="12040" width="12.28515625" style="2" customWidth="1"/>
    <col min="12041" max="12041" width="12.7109375" style="2" customWidth="1"/>
    <col min="12042" max="12042" width="14.140625" style="2" customWidth="1"/>
    <col min="12043" max="12043" width="11.140625" style="2" customWidth="1"/>
    <col min="12044" max="12288" width="9.140625" style="2"/>
    <col min="12289" max="12289" width="2.7109375" style="2" customWidth="1"/>
    <col min="12290" max="12290" width="9.140625" style="2"/>
    <col min="12291" max="12291" width="40.28515625" style="2" bestFit="1" customWidth="1"/>
    <col min="12292" max="12292" width="10.7109375" style="2" customWidth="1"/>
    <col min="12293" max="12293" width="10" style="2" customWidth="1"/>
    <col min="12294" max="12294" width="17.85546875" style="2" customWidth="1"/>
    <col min="12295" max="12295" width="7.7109375" style="2" customWidth="1"/>
    <col min="12296" max="12296" width="12.28515625" style="2" customWidth="1"/>
    <col min="12297" max="12297" width="12.7109375" style="2" customWidth="1"/>
    <col min="12298" max="12298" width="14.140625" style="2" customWidth="1"/>
    <col min="12299" max="12299" width="11.140625" style="2" customWidth="1"/>
    <col min="12300" max="12544" width="9.140625" style="2"/>
    <col min="12545" max="12545" width="2.7109375" style="2" customWidth="1"/>
    <col min="12546" max="12546" width="9.140625" style="2"/>
    <col min="12547" max="12547" width="40.28515625" style="2" bestFit="1" customWidth="1"/>
    <col min="12548" max="12548" width="10.7109375" style="2" customWidth="1"/>
    <col min="12549" max="12549" width="10" style="2" customWidth="1"/>
    <col min="12550" max="12550" width="17.85546875" style="2" customWidth="1"/>
    <col min="12551" max="12551" width="7.7109375" style="2" customWidth="1"/>
    <col min="12552" max="12552" width="12.28515625" style="2" customWidth="1"/>
    <col min="12553" max="12553" width="12.7109375" style="2" customWidth="1"/>
    <col min="12554" max="12554" width="14.140625" style="2" customWidth="1"/>
    <col min="12555" max="12555" width="11.140625" style="2" customWidth="1"/>
    <col min="12556" max="12800" width="9.140625" style="2"/>
    <col min="12801" max="12801" width="2.7109375" style="2" customWidth="1"/>
    <col min="12802" max="12802" width="9.140625" style="2"/>
    <col min="12803" max="12803" width="40.28515625" style="2" bestFit="1" customWidth="1"/>
    <col min="12804" max="12804" width="10.7109375" style="2" customWidth="1"/>
    <col min="12805" max="12805" width="10" style="2" customWidth="1"/>
    <col min="12806" max="12806" width="17.85546875" style="2" customWidth="1"/>
    <col min="12807" max="12807" width="7.7109375" style="2" customWidth="1"/>
    <col min="12808" max="12808" width="12.28515625" style="2" customWidth="1"/>
    <col min="12809" max="12809" width="12.7109375" style="2" customWidth="1"/>
    <col min="12810" max="12810" width="14.140625" style="2" customWidth="1"/>
    <col min="12811" max="12811" width="11.140625" style="2" customWidth="1"/>
    <col min="12812" max="13056" width="9.140625" style="2"/>
    <col min="13057" max="13057" width="2.7109375" style="2" customWidth="1"/>
    <col min="13058" max="13058" width="9.140625" style="2"/>
    <col min="13059" max="13059" width="40.28515625" style="2" bestFit="1" customWidth="1"/>
    <col min="13060" max="13060" width="10.7109375" style="2" customWidth="1"/>
    <col min="13061" max="13061" width="10" style="2" customWidth="1"/>
    <col min="13062" max="13062" width="17.85546875" style="2" customWidth="1"/>
    <col min="13063" max="13063" width="7.7109375" style="2" customWidth="1"/>
    <col min="13064" max="13064" width="12.28515625" style="2" customWidth="1"/>
    <col min="13065" max="13065" width="12.7109375" style="2" customWidth="1"/>
    <col min="13066" max="13066" width="14.140625" style="2" customWidth="1"/>
    <col min="13067" max="13067" width="11.140625" style="2" customWidth="1"/>
    <col min="13068" max="13312" width="9.140625" style="2"/>
    <col min="13313" max="13313" width="2.7109375" style="2" customWidth="1"/>
    <col min="13314" max="13314" width="9.140625" style="2"/>
    <col min="13315" max="13315" width="40.28515625" style="2" bestFit="1" customWidth="1"/>
    <col min="13316" max="13316" width="10.7109375" style="2" customWidth="1"/>
    <col min="13317" max="13317" width="10" style="2" customWidth="1"/>
    <col min="13318" max="13318" width="17.85546875" style="2" customWidth="1"/>
    <col min="13319" max="13319" width="7.7109375" style="2" customWidth="1"/>
    <col min="13320" max="13320" width="12.28515625" style="2" customWidth="1"/>
    <col min="13321" max="13321" width="12.7109375" style="2" customWidth="1"/>
    <col min="13322" max="13322" width="14.140625" style="2" customWidth="1"/>
    <col min="13323" max="13323" width="11.140625" style="2" customWidth="1"/>
    <col min="13324" max="13568" width="9.140625" style="2"/>
    <col min="13569" max="13569" width="2.7109375" style="2" customWidth="1"/>
    <col min="13570" max="13570" width="9.140625" style="2"/>
    <col min="13571" max="13571" width="40.28515625" style="2" bestFit="1" customWidth="1"/>
    <col min="13572" max="13572" width="10.7109375" style="2" customWidth="1"/>
    <col min="13573" max="13573" width="10" style="2" customWidth="1"/>
    <col min="13574" max="13574" width="17.85546875" style="2" customWidth="1"/>
    <col min="13575" max="13575" width="7.7109375" style="2" customWidth="1"/>
    <col min="13576" max="13576" width="12.28515625" style="2" customWidth="1"/>
    <col min="13577" max="13577" width="12.7109375" style="2" customWidth="1"/>
    <col min="13578" max="13578" width="14.140625" style="2" customWidth="1"/>
    <col min="13579" max="13579" width="11.140625" style="2" customWidth="1"/>
    <col min="13580" max="13824" width="9.140625" style="2"/>
    <col min="13825" max="13825" width="2.7109375" style="2" customWidth="1"/>
    <col min="13826" max="13826" width="9.140625" style="2"/>
    <col min="13827" max="13827" width="40.28515625" style="2" bestFit="1" customWidth="1"/>
    <col min="13828" max="13828" width="10.7109375" style="2" customWidth="1"/>
    <col min="13829" max="13829" width="10" style="2" customWidth="1"/>
    <col min="13830" max="13830" width="17.85546875" style="2" customWidth="1"/>
    <col min="13831" max="13831" width="7.7109375" style="2" customWidth="1"/>
    <col min="13832" max="13832" width="12.28515625" style="2" customWidth="1"/>
    <col min="13833" max="13833" width="12.7109375" style="2" customWidth="1"/>
    <col min="13834" max="13834" width="14.140625" style="2" customWidth="1"/>
    <col min="13835" max="13835" width="11.140625" style="2" customWidth="1"/>
    <col min="13836" max="14080" width="9.140625" style="2"/>
    <col min="14081" max="14081" width="2.7109375" style="2" customWidth="1"/>
    <col min="14082" max="14082" width="9.140625" style="2"/>
    <col min="14083" max="14083" width="40.28515625" style="2" bestFit="1" customWidth="1"/>
    <col min="14084" max="14084" width="10.7109375" style="2" customWidth="1"/>
    <col min="14085" max="14085" width="10" style="2" customWidth="1"/>
    <col min="14086" max="14086" width="17.85546875" style="2" customWidth="1"/>
    <col min="14087" max="14087" width="7.7109375" style="2" customWidth="1"/>
    <col min="14088" max="14088" width="12.28515625" style="2" customWidth="1"/>
    <col min="14089" max="14089" width="12.7109375" style="2" customWidth="1"/>
    <col min="14090" max="14090" width="14.140625" style="2" customWidth="1"/>
    <col min="14091" max="14091" width="11.140625" style="2" customWidth="1"/>
    <col min="14092" max="14336" width="9.140625" style="2"/>
    <col min="14337" max="14337" width="2.7109375" style="2" customWidth="1"/>
    <col min="14338" max="14338" width="9.140625" style="2"/>
    <col min="14339" max="14339" width="40.28515625" style="2" bestFit="1" customWidth="1"/>
    <col min="14340" max="14340" width="10.7109375" style="2" customWidth="1"/>
    <col min="14341" max="14341" width="10" style="2" customWidth="1"/>
    <col min="14342" max="14342" width="17.85546875" style="2" customWidth="1"/>
    <col min="14343" max="14343" width="7.7109375" style="2" customWidth="1"/>
    <col min="14344" max="14344" width="12.28515625" style="2" customWidth="1"/>
    <col min="14345" max="14345" width="12.7109375" style="2" customWidth="1"/>
    <col min="14346" max="14346" width="14.140625" style="2" customWidth="1"/>
    <col min="14347" max="14347" width="11.140625" style="2" customWidth="1"/>
    <col min="14348" max="14592" width="9.140625" style="2"/>
    <col min="14593" max="14593" width="2.7109375" style="2" customWidth="1"/>
    <col min="14594" max="14594" width="9.140625" style="2"/>
    <col min="14595" max="14595" width="40.28515625" style="2" bestFit="1" customWidth="1"/>
    <col min="14596" max="14596" width="10.7109375" style="2" customWidth="1"/>
    <col min="14597" max="14597" width="10" style="2" customWidth="1"/>
    <col min="14598" max="14598" width="17.85546875" style="2" customWidth="1"/>
    <col min="14599" max="14599" width="7.7109375" style="2" customWidth="1"/>
    <col min="14600" max="14600" width="12.28515625" style="2" customWidth="1"/>
    <col min="14601" max="14601" width="12.7109375" style="2" customWidth="1"/>
    <col min="14602" max="14602" width="14.140625" style="2" customWidth="1"/>
    <col min="14603" max="14603" width="11.140625" style="2" customWidth="1"/>
    <col min="14604" max="14848" width="9.140625" style="2"/>
    <col min="14849" max="14849" width="2.7109375" style="2" customWidth="1"/>
    <col min="14850" max="14850" width="9.140625" style="2"/>
    <col min="14851" max="14851" width="40.28515625" style="2" bestFit="1" customWidth="1"/>
    <col min="14852" max="14852" width="10.7109375" style="2" customWidth="1"/>
    <col min="14853" max="14853" width="10" style="2" customWidth="1"/>
    <col min="14854" max="14854" width="17.85546875" style="2" customWidth="1"/>
    <col min="14855" max="14855" width="7.7109375" style="2" customWidth="1"/>
    <col min="14856" max="14856" width="12.28515625" style="2" customWidth="1"/>
    <col min="14857" max="14857" width="12.7109375" style="2" customWidth="1"/>
    <col min="14858" max="14858" width="14.140625" style="2" customWidth="1"/>
    <col min="14859" max="14859" width="11.140625" style="2" customWidth="1"/>
    <col min="14860" max="15104" width="9.140625" style="2"/>
    <col min="15105" max="15105" width="2.7109375" style="2" customWidth="1"/>
    <col min="15106" max="15106" width="9.140625" style="2"/>
    <col min="15107" max="15107" width="40.28515625" style="2" bestFit="1" customWidth="1"/>
    <col min="15108" max="15108" width="10.7109375" style="2" customWidth="1"/>
    <col min="15109" max="15109" width="10" style="2" customWidth="1"/>
    <col min="15110" max="15110" width="17.85546875" style="2" customWidth="1"/>
    <col min="15111" max="15111" width="7.7109375" style="2" customWidth="1"/>
    <col min="15112" max="15112" width="12.28515625" style="2" customWidth="1"/>
    <col min="15113" max="15113" width="12.7109375" style="2" customWidth="1"/>
    <col min="15114" max="15114" width="14.140625" style="2" customWidth="1"/>
    <col min="15115" max="15115" width="11.140625" style="2" customWidth="1"/>
    <col min="15116" max="15360" width="9.140625" style="2"/>
    <col min="15361" max="15361" width="2.7109375" style="2" customWidth="1"/>
    <col min="15362" max="15362" width="9.140625" style="2"/>
    <col min="15363" max="15363" width="40.28515625" style="2" bestFit="1" customWidth="1"/>
    <col min="15364" max="15364" width="10.7109375" style="2" customWidth="1"/>
    <col min="15365" max="15365" width="10" style="2" customWidth="1"/>
    <col min="15366" max="15366" width="17.85546875" style="2" customWidth="1"/>
    <col min="15367" max="15367" width="7.7109375" style="2" customWidth="1"/>
    <col min="15368" max="15368" width="12.28515625" style="2" customWidth="1"/>
    <col min="15369" max="15369" width="12.7109375" style="2" customWidth="1"/>
    <col min="15370" max="15370" width="14.140625" style="2" customWidth="1"/>
    <col min="15371" max="15371" width="11.140625" style="2" customWidth="1"/>
    <col min="15372" max="15616" width="9.140625" style="2"/>
    <col min="15617" max="15617" width="2.7109375" style="2" customWidth="1"/>
    <col min="15618" max="15618" width="9.140625" style="2"/>
    <col min="15619" max="15619" width="40.28515625" style="2" bestFit="1" customWidth="1"/>
    <col min="15620" max="15620" width="10.7109375" style="2" customWidth="1"/>
    <col min="15621" max="15621" width="10" style="2" customWidth="1"/>
    <col min="15622" max="15622" width="17.85546875" style="2" customWidth="1"/>
    <col min="15623" max="15623" width="7.7109375" style="2" customWidth="1"/>
    <col min="15624" max="15624" width="12.28515625" style="2" customWidth="1"/>
    <col min="15625" max="15625" width="12.7109375" style="2" customWidth="1"/>
    <col min="15626" max="15626" width="14.140625" style="2" customWidth="1"/>
    <col min="15627" max="15627" width="11.140625" style="2" customWidth="1"/>
    <col min="15628" max="15872" width="9.140625" style="2"/>
    <col min="15873" max="15873" width="2.7109375" style="2" customWidth="1"/>
    <col min="15874" max="15874" width="9.140625" style="2"/>
    <col min="15875" max="15875" width="40.28515625" style="2" bestFit="1" customWidth="1"/>
    <col min="15876" max="15876" width="10.7109375" style="2" customWidth="1"/>
    <col min="15877" max="15877" width="10" style="2" customWidth="1"/>
    <col min="15878" max="15878" width="17.85546875" style="2" customWidth="1"/>
    <col min="15879" max="15879" width="7.7109375" style="2" customWidth="1"/>
    <col min="15880" max="15880" width="12.28515625" style="2" customWidth="1"/>
    <col min="15881" max="15881" width="12.7109375" style="2" customWidth="1"/>
    <col min="15882" max="15882" width="14.140625" style="2" customWidth="1"/>
    <col min="15883" max="15883" width="11.140625" style="2" customWidth="1"/>
    <col min="15884" max="16128" width="9.140625" style="2"/>
    <col min="16129" max="16129" width="2.7109375" style="2" customWidth="1"/>
    <col min="16130" max="16130" width="9.140625" style="2"/>
    <col min="16131" max="16131" width="40.28515625" style="2" bestFit="1" customWidth="1"/>
    <col min="16132" max="16132" width="10.7109375" style="2" customWidth="1"/>
    <col min="16133" max="16133" width="10" style="2" customWidth="1"/>
    <col min="16134" max="16134" width="17.85546875" style="2" customWidth="1"/>
    <col min="16135" max="16135" width="7.7109375" style="2" customWidth="1"/>
    <col min="16136" max="16136" width="12.28515625" style="2" customWidth="1"/>
    <col min="16137" max="16137" width="12.7109375" style="2" customWidth="1"/>
    <col min="16138" max="16138" width="14.140625" style="2" customWidth="1"/>
    <col min="16139" max="16139" width="11.140625" style="2" customWidth="1"/>
    <col min="16140" max="16384" width="9.140625" style="2"/>
  </cols>
  <sheetData>
    <row r="1" spans="1:12">
      <c r="K1" s="4" t="s">
        <v>0</v>
      </c>
      <c r="L1" s="5" t="str">
        <f>'App.2-CR CGAAP depexp 2012'!L1</f>
        <v>EB 2014-0073</v>
      </c>
    </row>
    <row r="2" spans="1:12">
      <c r="K2" s="4" t="s">
        <v>1</v>
      </c>
      <c r="L2" s="6">
        <f>'App.2-CR CGAAP depexp 2012'!L2</f>
        <v>4</v>
      </c>
    </row>
    <row r="3" spans="1:12">
      <c r="K3" s="4" t="s">
        <v>2</v>
      </c>
      <c r="L3" s="6">
        <f>'App.2-CR CGAAP depexp 2012'!L3</f>
        <v>4</v>
      </c>
    </row>
    <row r="4" spans="1:12">
      <c r="K4" s="4" t="s">
        <v>3</v>
      </c>
      <c r="L4" s="6">
        <f>'App.2-CR CGAAP depexp 2012'!L4</f>
        <v>1</v>
      </c>
    </row>
    <row r="5" spans="1:12">
      <c r="K5" s="4" t="s">
        <v>354</v>
      </c>
      <c r="L5" s="7">
        <f>'App.2-CR CGAAP depexp 2012'!L5</f>
        <v>4</v>
      </c>
    </row>
    <row r="6" spans="1:12">
      <c r="K6" s="4"/>
      <c r="L6" s="8"/>
    </row>
    <row r="7" spans="1:12">
      <c r="K7" s="4" t="s">
        <v>5</v>
      </c>
      <c r="L7" s="210">
        <f>'App.2-CR CGAAP depexp 2012'!L7</f>
        <v>41754</v>
      </c>
    </row>
    <row r="9" spans="1:12" ht="18">
      <c r="A9" s="240" t="s">
        <v>151</v>
      </c>
      <c r="B9" s="240"/>
      <c r="C9" s="240"/>
      <c r="D9" s="240"/>
      <c r="E9" s="240"/>
      <c r="F9" s="240"/>
      <c r="G9" s="240"/>
      <c r="H9" s="240"/>
      <c r="I9" s="240"/>
      <c r="J9" s="240"/>
      <c r="K9" s="240"/>
      <c r="L9" s="240"/>
    </row>
    <row r="10" spans="1:12" ht="18">
      <c r="A10" s="240" t="s">
        <v>78</v>
      </c>
      <c r="B10" s="240"/>
      <c r="C10" s="240"/>
      <c r="D10" s="240"/>
      <c r="E10" s="240"/>
      <c r="F10" s="240"/>
      <c r="G10" s="240"/>
      <c r="H10" s="240"/>
      <c r="I10" s="240"/>
      <c r="J10" s="240"/>
      <c r="K10" s="240"/>
      <c r="L10" s="240"/>
    </row>
    <row r="11" spans="1:12">
      <c r="A11" s="224" t="s">
        <v>134</v>
      </c>
      <c r="B11" s="224"/>
      <c r="C11" s="224"/>
      <c r="D11" s="224"/>
      <c r="E11" s="224"/>
      <c r="F11" s="224"/>
      <c r="G11" s="224"/>
      <c r="H11" s="224"/>
      <c r="I11" s="224"/>
      <c r="J11" s="224"/>
      <c r="K11" s="224"/>
      <c r="L11" s="224"/>
    </row>
    <row r="12" spans="1:12" ht="18">
      <c r="A12" s="60"/>
      <c r="B12" s="60"/>
      <c r="C12" s="61" t="s">
        <v>80</v>
      </c>
      <c r="D12" s="106">
        <v>2013</v>
      </c>
      <c r="E12" s="117" t="s">
        <v>135</v>
      </c>
      <c r="H12" s="60"/>
      <c r="I12" s="60"/>
      <c r="J12" s="60"/>
    </row>
    <row r="13" spans="1:12" ht="13.5" thickBot="1"/>
    <row r="14" spans="1:12" ht="63.75">
      <c r="A14" s="225" t="s">
        <v>82</v>
      </c>
      <c r="B14" s="227" t="s">
        <v>13</v>
      </c>
      <c r="C14" s="62" t="s">
        <v>152</v>
      </c>
      <c r="D14" s="62" t="s">
        <v>137</v>
      </c>
      <c r="E14" s="62" t="s">
        <v>138</v>
      </c>
      <c r="F14" s="62" t="s">
        <v>15</v>
      </c>
      <c r="G14" s="62" t="s">
        <v>139</v>
      </c>
      <c r="H14" s="62" t="s">
        <v>140</v>
      </c>
      <c r="I14" s="62" t="s">
        <v>141</v>
      </c>
      <c r="J14" s="64" t="s">
        <v>89</v>
      </c>
      <c r="K14" s="229" t="s">
        <v>90</v>
      </c>
      <c r="L14" s="64" t="s">
        <v>91</v>
      </c>
    </row>
    <row r="15" spans="1:12" ht="15" thickBot="1">
      <c r="A15" s="226"/>
      <c r="B15" s="228"/>
      <c r="C15" s="65" t="s">
        <v>95</v>
      </c>
      <c r="D15" s="65" t="s">
        <v>144</v>
      </c>
      <c r="E15" s="65" t="s">
        <v>145</v>
      </c>
      <c r="F15" s="65" t="s">
        <v>96</v>
      </c>
      <c r="G15" s="128" t="s">
        <v>146</v>
      </c>
      <c r="H15" s="65" t="s">
        <v>98</v>
      </c>
      <c r="I15" s="65" t="s">
        <v>99</v>
      </c>
      <c r="J15" s="68" t="s">
        <v>147</v>
      </c>
      <c r="K15" s="230"/>
      <c r="L15" s="68" t="s">
        <v>128</v>
      </c>
    </row>
    <row r="16" spans="1:12" ht="25.5">
      <c r="A16" s="23">
        <v>1611</v>
      </c>
      <c r="B16" s="24" t="s">
        <v>19</v>
      </c>
      <c r="C16" s="25">
        <v>723669</v>
      </c>
      <c r="D16" s="25">
        <v>454162</v>
      </c>
      <c r="E16" s="42">
        <f>C16-D16</f>
        <v>269507</v>
      </c>
      <c r="F16" s="25">
        <v>92110</v>
      </c>
      <c r="G16" s="42">
        <f>E16+0.5*F16</f>
        <v>315562</v>
      </c>
      <c r="H16" s="72">
        <v>5</v>
      </c>
      <c r="I16" s="73">
        <f t="shared" ref="I16:I77" si="0">IF(H16=0,0,1/H16)</f>
        <v>0.2</v>
      </c>
      <c r="J16" s="42">
        <f t="shared" ref="J16:J77" si="1">IF(H16=0,0,G16/H16)</f>
        <v>63112.4</v>
      </c>
      <c r="K16" s="25">
        <v>63112</v>
      </c>
      <c r="L16" s="42">
        <f t="shared" ref="L16:L77" si="2">IF(ISERROR(+J16-K16), 0, +J16-K16)</f>
        <v>0.40000000000145519</v>
      </c>
    </row>
    <row r="17" spans="1:12" ht="15">
      <c r="A17" s="23">
        <v>1612</v>
      </c>
      <c r="B17" s="24" t="s">
        <v>21</v>
      </c>
      <c r="C17" s="25">
        <v>0</v>
      </c>
      <c r="D17" s="25">
        <v>0</v>
      </c>
      <c r="E17" s="42">
        <f t="shared" ref="E17:E77" si="3">C17-D17</f>
        <v>0</v>
      </c>
      <c r="F17" s="25">
        <v>0</v>
      </c>
      <c r="G17" s="42">
        <f t="shared" ref="G17:G77" si="4">E17+0.5*F17</f>
        <v>0</v>
      </c>
      <c r="H17" s="72">
        <v>0</v>
      </c>
      <c r="I17" s="73">
        <f t="shared" si="0"/>
        <v>0</v>
      </c>
      <c r="J17" s="42">
        <f t="shared" si="1"/>
        <v>0</v>
      </c>
      <c r="K17" s="25">
        <v>0</v>
      </c>
      <c r="L17" s="42">
        <f t="shared" si="2"/>
        <v>0</v>
      </c>
    </row>
    <row r="18" spans="1:12" ht="15">
      <c r="A18" s="30">
        <v>1805</v>
      </c>
      <c r="B18" s="31" t="s">
        <v>23</v>
      </c>
      <c r="C18" s="25">
        <v>1239823</v>
      </c>
      <c r="D18" s="25">
        <v>0</v>
      </c>
      <c r="E18" s="42">
        <f t="shared" si="3"/>
        <v>1239823</v>
      </c>
      <c r="F18" s="25">
        <v>12379</v>
      </c>
      <c r="G18" s="42">
        <f t="shared" si="4"/>
        <v>1246012.5</v>
      </c>
      <c r="H18" s="72">
        <v>0</v>
      </c>
      <c r="I18" s="73">
        <f t="shared" si="0"/>
        <v>0</v>
      </c>
      <c r="J18" s="42">
        <f t="shared" si="1"/>
        <v>0</v>
      </c>
      <c r="K18" s="25">
        <v>0</v>
      </c>
      <c r="L18" s="42">
        <f t="shared" si="2"/>
        <v>0</v>
      </c>
    </row>
    <row r="19" spans="1:12" ht="15">
      <c r="A19" s="23">
        <v>1808</v>
      </c>
      <c r="B19" s="32" t="s">
        <v>24</v>
      </c>
      <c r="C19" s="25">
        <v>1598122</v>
      </c>
      <c r="D19" s="25">
        <v>32351</v>
      </c>
      <c r="E19" s="42">
        <f t="shared" si="3"/>
        <v>1565771</v>
      </c>
      <c r="F19" s="25">
        <v>0</v>
      </c>
      <c r="G19" s="42">
        <f t="shared" si="4"/>
        <v>1565771</v>
      </c>
      <c r="H19" s="72">
        <v>53.83</v>
      </c>
      <c r="I19" s="73">
        <f t="shared" si="0"/>
        <v>1.857700167193015E-2</v>
      </c>
      <c r="J19" s="42">
        <f t="shared" si="1"/>
        <v>29087.330484859744</v>
      </c>
      <c r="K19" s="25">
        <v>29089</v>
      </c>
      <c r="L19" s="42">
        <f t="shared" si="2"/>
        <v>-1.6695151402564079</v>
      </c>
    </row>
    <row r="20" spans="1:12" ht="15">
      <c r="A20" s="23">
        <v>1808</v>
      </c>
      <c r="B20" s="32" t="s">
        <v>24</v>
      </c>
      <c r="C20" s="25">
        <v>73993</v>
      </c>
      <c r="D20" s="25">
        <v>0</v>
      </c>
      <c r="E20" s="42">
        <f t="shared" si="3"/>
        <v>73993</v>
      </c>
      <c r="F20" s="25">
        <v>0</v>
      </c>
      <c r="G20" s="42">
        <f t="shared" si="4"/>
        <v>73993</v>
      </c>
      <c r="H20" s="72">
        <v>30</v>
      </c>
      <c r="I20" s="73">
        <f t="shared" si="0"/>
        <v>3.3333333333333333E-2</v>
      </c>
      <c r="J20" s="42">
        <f t="shared" si="1"/>
        <v>2466.4333333333334</v>
      </c>
      <c r="K20" s="25">
        <v>2466</v>
      </c>
      <c r="L20" s="42">
        <f t="shared" si="2"/>
        <v>0.43333333333339397</v>
      </c>
    </row>
    <row r="21" spans="1:12" ht="15">
      <c r="A21" s="23">
        <v>1810</v>
      </c>
      <c r="B21" s="32" t="s">
        <v>25</v>
      </c>
      <c r="C21" s="25">
        <v>0</v>
      </c>
      <c r="D21" s="25">
        <v>0</v>
      </c>
      <c r="E21" s="42">
        <f t="shared" si="3"/>
        <v>0</v>
      </c>
      <c r="F21" s="25">
        <v>0</v>
      </c>
      <c r="G21" s="42">
        <f t="shared" si="4"/>
        <v>0</v>
      </c>
      <c r="H21" s="72">
        <v>0</v>
      </c>
      <c r="I21" s="73">
        <f t="shared" si="0"/>
        <v>0</v>
      </c>
      <c r="J21" s="42">
        <f t="shared" si="1"/>
        <v>0</v>
      </c>
      <c r="K21" s="25">
        <v>0</v>
      </c>
      <c r="L21" s="42">
        <f t="shared" si="2"/>
        <v>0</v>
      </c>
    </row>
    <row r="22" spans="1:12" ht="15">
      <c r="A22" s="23">
        <v>1815</v>
      </c>
      <c r="B22" s="32" t="s">
        <v>26</v>
      </c>
      <c r="C22" s="25">
        <v>0</v>
      </c>
      <c r="D22" s="25">
        <v>0</v>
      </c>
      <c r="E22" s="42">
        <f t="shared" si="3"/>
        <v>0</v>
      </c>
      <c r="F22" s="25">
        <v>0</v>
      </c>
      <c r="G22" s="42">
        <f t="shared" si="4"/>
        <v>0</v>
      </c>
      <c r="H22" s="72">
        <v>25</v>
      </c>
      <c r="I22" s="73">
        <f t="shared" si="0"/>
        <v>0.04</v>
      </c>
      <c r="J22" s="42">
        <f t="shared" si="1"/>
        <v>0</v>
      </c>
      <c r="K22" s="25">
        <v>0</v>
      </c>
      <c r="L22" s="42">
        <f t="shared" si="2"/>
        <v>0</v>
      </c>
    </row>
    <row r="23" spans="1:12" ht="15">
      <c r="A23" s="23">
        <v>1815</v>
      </c>
      <c r="B23" s="32" t="s">
        <v>26</v>
      </c>
      <c r="C23" s="25">
        <v>0</v>
      </c>
      <c r="D23" s="25">
        <v>0</v>
      </c>
      <c r="E23" s="42">
        <f t="shared" si="3"/>
        <v>0</v>
      </c>
      <c r="F23" s="25">
        <v>0</v>
      </c>
      <c r="G23" s="42">
        <f t="shared" si="4"/>
        <v>0</v>
      </c>
      <c r="H23" s="72">
        <v>25</v>
      </c>
      <c r="I23" s="73">
        <f t="shared" si="0"/>
        <v>0.04</v>
      </c>
      <c r="J23" s="42">
        <f t="shared" si="1"/>
        <v>0</v>
      </c>
      <c r="K23" s="25">
        <v>0</v>
      </c>
      <c r="L23" s="42">
        <f t="shared" si="2"/>
        <v>0</v>
      </c>
    </row>
    <row r="24" spans="1:12" ht="15">
      <c r="A24" s="23">
        <v>1815</v>
      </c>
      <c r="B24" s="32" t="s">
        <v>26</v>
      </c>
      <c r="C24" s="25">
        <v>0</v>
      </c>
      <c r="D24" s="25">
        <v>0</v>
      </c>
      <c r="E24" s="42">
        <f t="shared" si="3"/>
        <v>0</v>
      </c>
      <c r="F24" s="25">
        <v>0</v>
      </c>
      <c r="G24" s="42">
        <f t="shared" si="4"/>
        <v>0</v>
      </c>
      <c r="H24" s="72">
        <v>25</v>
      </c>
      <c r="I24" s="73">
        <f t="shared" si="0"/>
        <v>0.04</v>
      </c>
      <c r="J24" s="42">
        <f t="shared" si="1"/>
        <v>0</v>
      </c>
      <c r="K24" s="25">
        <v>0</v>
      </c>
      <c r="L24" s="42">
        <f t="shared" si="2"/>
        <v>0</v>
      </c>
    </row>
    <row r="25" spans="1:12" ht="15">
      <c r="A25" s="23">
        <v>1820</v>
      </c>
      <c r="B25" s="24" t="s">
        <v>27</v>
      </c>
      <c r="C25" s="25">
        <v>1745896</v>
      </c>
      <c r="D25" s="25">
        <v>663148</v>
      </c>
      <c r="E25" s="42">
        <f t="shared" si="3"/>
        <v>1082748</v>
      </c>
      <c r="F25" s="25">
        <v>0</v>
      </c>
      <c r="G25" s="42">
        <f t="shared" si="4"/>
        <v>1082748</v>
      </c>
      <c r="H25" s="72">
        <v>26.786000000000001</v>
      </c>
      <c r="I25" s="73">
        <f t="shared" si="0"/>
        <v>3.7332935115358769E-2</v>
      </c>
      <c r="J25" s="42">
        <f t="shared" si="1"/>
        <v>40422.160830284476</v>
      </c>
      <c r="K25" s="25">
        <v>40423</v>
      </c>
      <c r="L25" s="42">
        <f t="shared" si="2"/>
        <v>-0.83916971552389441</v>
      </c>
    </row>
    <row r="26" spans="1:12" ht="15">
      <c r="A26" s="23">
        <v>1825</v>
      </c>
      <c r="B26" s="32" t="s">
        <v>28</v>
      </c>
      <c r="C26" s="25">
        <v>0</v>
      </c>
      <c r="D26" s="25">
        <v>0</v>
      </c>
      <c r="E26" s="42">
        <f t="shared" si="3"/>
        <v>0</v>
      </c>
      <c r="F26" s="25">
        <v>0</v>
      </c>
      <c r="G26" s="42">
        <f t="shared" si="4"/>
        <v>0</v>
      </c>
      <c r="H26" s="72">
        <v>0</v>
      </c>
      <c r="I26" s="73">
        <f t="shared" si="0"/>
        <v>0</v>
      </c>
      <c r="J26" s="42">
        <f t="shared" si="1"/>
        <v>0</v>
      </c>
      <c r="K26" s="25">
        <v>0</v>
      </c>
      <c r="L26" s="42">
        <f t="shared" si="2"/>
        <v>0</v>
      </c>
    </row>
    <row r="27" spans="1:12" ht="15">
      <c r="A27" s="23">
        <v>1830</v>
      </c>
      <c r="B27" s="32" t="s">
        <v>29</v>
      </c>
      <c r="C27" s="25">
        <v>6638565</v>
      </c>
      <c r="D27" s="25">
        <v>1192853</v>
      </c>
      <c r="E27" s="42">
        <f t="shared" si="3"/>
        <v>5445712</v>
      </c>
      <c r="F27" s="25">
        <v>328409</v>
      </c>
      <c r="G27" s="42">
        <f t="shared" si="4"/>
        <v>5609916.5</v>
      </c>
      <c r="H27" s="72">
        <v>25</v>
      </c>
      <c r="I27" s="73">
        <f t="shared" si="0"/>
        <v>0.04</v>
      </c>
      <c r="J27" s="42">
        <f t="shared" si="1"/>
        <v>224396.66</v>
      </c>
      <c r="K27" s="25">
        <v>239952</v>
      </c>
      <c r="L27" s="42">
        <f t="shared" si="2"/>
        <v>-15555.339999999997</v>
      </c>
    </row>
    <row r="28" spans="1:12" ht="15">
      <c r="A28" s="23">
        <v>1830</v>
      </c>
      <c r="B28" s="32" t="s">
        <v>29</v>
      </c>
      <c r="C28" s="25">
        <v>1508015</v>
      </c>
      <c r="D28" s="25">
        <v>0</v>
      </c>
      <c r="E28" s="42">
        <f t="shared" si="3"/>
        <v>1508015</v>
      </c>
      <c r="F28" s="25">
        <v>137818</v>
      </c>
      <c r="G28" s="42">
        <f t="shared" si="4"/>
        <v>1576924</v>
      </c>
      <c r="H28" s="72">
        <v>25</v>
      </c>
      <c r="I28" s="73">
        <f t="shared" si="0"/>
        <v>0.04</v>
      </c>
      <c r="J28" s="42">
        <f t="shared" si="1"/>
        <v>63076.959999999999</v>
      </c>
      <c r="K28" s="25">
        <v>61304</v>
      </c>
      <c r="L28" s="42">
        <f t="shared" si="2"/>
        <v>1772.9599999999991</v>
      </c>
    </row>
    <row r="29" spans="1:12" ht="15">
      <c r="A29" s="23">
        <v>1830</v>
      </c>
      <c r="B29" s="32" t="s">
        <v>29</v>
      </c>
      <c r="C29" s="25">
        <v>8178710</v>
      </c>
      <c r="D29" s="25">
        <v>0</v>
      </c>
      <c r="E29" s="42">
        <f t="shared" si="3"/>
        <v>8178710</v>
      </c>
      <c r="F29" s="25">
        <v>368789</v>
      </c>
      <c r="G29" s="42">
        <f t="shared" si="4"/>
        <v>8363104.5</v>
      </c>
      <c r="H29" s="72">
        <v>25</v>
      </c>
      <c r="I29" s="73">
        <f t="shared" si="0"/>
        <v>0.04</v>
      </c>
      <c r="J29" s="42">
        <f t="shared" si="1"/>
        <v>334524.18</v>
      </c>
      <c r="K29" s="25">
        <v>300774</v>
      </c>
      <c r="L29" s="42">
        <f t="shared" si="2"/>
        <v>33750.179999999993</v>
      </c>
    </row>
    <row r="30" spans="1:12" ht="15">
      <c r="A30" s="23">
        <v>1835</v>
      </c>
      <c r="B30" s="32" t="s">
        <v>30</v>
      </c>
      <c r="C30" s="25">
        <v>1564194</v>
      </c>
      <c r="D30" s="25">
        <v>0</v>
      </c>
      <c r="E30" s="42">
        <f t="shared" si="3"/>
        <v>1564194</v>
      </c>
      <c r="F30" s="25">
        <v>95450</v>
      </c>
      <c r="G30" s="42">
        <f t="shared" si="4"/>
        <v>1611919</v>
      </c>
      <c r="H30" s="72">
        <v>25</v>
      </c>
      <c r="I30" s="73">
        <f t="shared" si="0"/>
        <v>0.04</v>
      </c>
      <c r="J30" s="42">
        <f t="shared" si="1"/>
        <v>64476.76</v>
      </c>
      <c r="K30" s="25">
        <v>59547</v>
      </c>
      <c r="L30" s="42">
        <f t="shared" si="2"/>
        <v>4929.760000000002</v>
      </c>
    </row>
    <row r="31" spans="1:12" ht="15">
      <c r="A31" s="23">
        <v>1835</v>
      </c>
      <c r="B31" s="32" t="s">
        <v>30</v>
      </c>
      <c r="C31" s="25">
        <v>498775</v>
      </c>
      <c r="D31" s="25">
        <v>0</v>
      </c>
      <c r="E31" s="42">
        <f t="shared" si="3"/>
        <v>498775</v>
      </c>
      <c r="F31" s="25">
        <v>0</v>
      </c>
      <c r="G31" s="42">
        <f t="shared" si="4"/>
        <v>498775</v>
      </c>
      <c r="H31" s="72">
        <v>25</v>
      </c>
      <c r="I31" s="73">
        <f t="shared" si="0"/>
        <v>0.04</v>
      </c>
      <c r="J31" s="42">
        <f t="shared" si="1"/>
        <v>19951</v>
      </c>
      <c r="K31" s="25">
        <v>19951</v>
      </c>
      <c r="L31" s="42">
        <f t="shared" si="2"/>
        <v>0</v>
      </c>
    </row>
    <row r="32" spans="1:12" ht="15">
      <c r="A32" s="23">
        <v>1835</v>
      </c>
      <c r="B32" s="32" t="s">
        <v>30</v>
      </c>
      <c r="C32" s="25">
        <v>7771342</v>
      </c>
      <c r="D32" s="25">
        <v>1276085</v>
      </c>
      <c r="E32" s="42">
        <f t="shared" si="3"/>
        <v>6495257</v>
      </c>
      <c r="F32" s="25">
        <v>463251</v>
      </c>
      <c r="G32" s="42">
        <f t="shared" si="4"/>
        <v>6726882.5</v>
      </c>
      <c r="H32" s="72">
        <v>25</v>
      </c>
      <c r="I32" s="73">
        <f t="shared" si="0"/>
        <v>0.04</v>
      </c>
      <c r="J32" s="42">
        <f t="shared" si="1"/>
        <v>269075.3</v>
      </c>
      <c r="K32" s="25">
        <v>293973</v>
      </c>
      <c r="L32" s="42">
        <f t="shared" si="2"/>
        <v>-24897.700000000012</v>
      </c>
    </row>
    <row r="33" spans="1:12" ht="15">
      <c r="A33" s="23">
        <v>1835</v>
      </c>
      <c r="B33" s="32" t="s">
        <v>30</v>
      </c>
      <c r="C33" s="25">
        <v>216401</v>
      </c>
      <c r="D33" s="25">
        <v>0</v>
      </c>
      <c r="E33" s="42">
        <f t="shared" si="3"/>
        <v>216401</v>
      </c>
      <c r="F33" s="25">
        <v>0</v>
      </c>
      <c r="G33" s="42">
        <f t="shared" si="4"/>
        <v>216401</v>
      </c>
      <c r="H33" s="72">
        <v>25</v>
      </c>
      <c r="I33" s="73">
        <f t="shared" si="0"/>
        <v>0.04</v>
      </c>
      <c r="J33" s="42">
        <f t="shared" si="1"/>
        <v>8656.0400000000009</v>
      </c>
      <c r="K33" s="25">
        <v>8656</v>
      </c>
      <c r="L33" s="42">
        <f t="shared" si="2"/>
        <v>4.0000000000873115E-2</v>
      </c>
    </row>
    <row r="34" spans="1:12" ht="15">
      <c r="A34" s="23">
        <v>1835</v>
      </c>
      <c r="B34" s="32" t="s">
        <v>30</v>
      </c>
      <c r="C34" s="25">
        <v>46785</v>
      </c>
      <c r="D34" s="25">
        <v>0</v>
      </c>
      <c r="E34" s="42">
        <f t="shared" si="3"/>
        <v>46785</v>
      </c>
      <c r="F34" s="25">
        <v>0</v>
      </c>
      <c r="G34" s="42">
        <f t="shared" si="4"/>
        <v>46785</v>
      </c>
      <c r="H34" s="72">
        <v>25</v>
      </c>
      <c r="I34" s="73">
        <f t="shared" si="0"/>
        <v>0.04</v>
      </c>
      <c r="J34" s="42">
        <f t="shared" si="1"/>
        <v>1871.4</v>
      </c>
      <c r="K34" s="25">
        <v>1871</v>
      </c>
      <c r="L34" s="42">
        <f t="shared" si="2"/>
        <v>0.40000000000009095</v>
      </c>
    </row>
    <row r="35" spans="1:12" ht="15">
      <c r="A35" s="23">
        <v>1840</v>
      </c>
      <c r="B35" s="32" t="s">
        <v>31</v>
      </c>
      <c r="C35" s="25">
        <v>7026175</v>
      </c>
      <c r="D35" s="25">
        <v>1483013</v>
      </c>
      <c r="E35" s="42">
        <f t="shared" si="3"/>
        <v>5543162</v>
      </c>
      <c r="F35" s="25">
        <v>154444</v>
      </c>
      <c r="G35" s="42">
        <f t="shared" si="4"/>
        <v>5620384</v>
      </c>
      <c r="H35" s="72">
        <v>25</v>
      </c>
      <c r="I35" s="73">
        <f t="shared" si="0"/>
        <v>0.04</v>
      </c>
      <c r="J35" s="42">
        <f t="shared" si="1"/>
        <v>224815.35999999999</v>
      </c>
      <c r="K35" s="25">
        <v>224336</v>
      </c>
      <c r="L35" s="42">
        <f t="shared" si="2"/>
        <v>479.35999999998603</v>
      </c>
    </row>
    <row r="36" spans="1:12" ht="15">
      <c r="A36" s="23">
        <v>1840</v>
      </c>
      <c r="B36" s="32" t="s">
        <v>31</v>
      </c>
      <c r="C36" s="25">
        <v>1971228</v>
      </c>
      <c r="D36" s="25">
        <v>0</v>
      </c>
      <c r="E36" s="42">
        <f t="shared" si="3"/>
        <v>1971228</v>
      </c>
      <c r="F36" s="25">
        <v>85353</v>
      </c>
      <c r="G36" s="42">
        <f t="shared" si="4"/>
        <v>2013904.5</v>
      </c>
      <c r="H36" s="72">
        <v>25</v>
      </c>
      <c r="I36" s="73">
        <f t="shared" si="0"/>
        <v>0.04</v>
      </c>
      <c r="J36" s="42">
        <f t="shared" si="1"/>
        <v>80556.179999999993</v>
      </c>
      <c r="K36" s="25">
        <v>62140</v>
      </c>
      <c r="L36" s="42">
        <f t="shared" si="2"/>
        <v>18416.179999999993</v>
      </c>
    </row>
    <row r="37" spans="1:12" ht="15">
      <c r="A37" s="23">
        <v>1845</v>
      </c>
      <c r="B37" s="32" t="s">
        <v>32</v>
      </c>
      <c r="C37" s="25">
        <v>7090020</v>
      </c>
      <c r="D37" s="25">
        <v>0</v>
      </c>
      <c r="E37" s="42">
        <f t="shared" si="3"/>
        <v>7090020</v>
      </c>
      <c r="F37" s="25">
        <v>0</v>
      </c>
      <c r="G37" s="42">
        <f t="shared" si="4"/>
        <v>7090020</v>
      </c>
      <c r="H37" s="72">
        <v>25</v>
      </c>
      <c r="I37" s="73">
        <f t="shared" si="0"/>
        <v>0.04</v>
      </c>
      <c r="J37" s="42">
        <f t="shared" si="1"/>
        <v>283600.8</v>
      </c>
      <c r="K37" s="25">
        <v>132563</v>
      </c>
      <c r="L37" s="42">
        <f t="shared" si="2"/>
        <v>151037.79999999999</v>
      </c>
    </row>
    <row r="38" spans="1:12" ht="15">
      <c r="A38" s="23">
        <v>1845</v>
      </c>
      <c r="B38" s="32" t="s">
        <v>32</v>
      </c>
      <c r="C38" s="25">
        <v>8490392</v>
      </c>
      <c r="D38" s="25">
        <v>3986630</v>
      </c>
      <c r="E38" s="42">
        <f t="shared" si="3"/>
        <v>4503762</v>
      </c>
      <c r="F38" s="25">
        <v>939970</v>
      </c>
      <c r="G38" s="42">
        <f t="shared" si="4"/>
        <v>4973747</v>
      </c>
      <c r="H38" s="72">
        <v>25</v>
      </c>
      <c r="I38" s="73">
        <f t="shared" si="0"/>
        <v>0.04</v>
      </c>
      <c r="J38" s="42">
        <f t="shared" si="1"/>
        <v>198949.88</v>
      </c>
      <c r="K38" s="25">
        <v>358415</v>
      </c>
      <c r="L38" s="42">
        <f t="shared" si="2"/>
        <v>-159465.12</v>
      </c>
    </row>
    <row r="39" spans="1:12" ht="15">
      <c r="A39" s="23">
        <v>1845</v>
      </c>
      <c r="B39" s="32" t="s">
        <v>32</v>
      </c>
      <c r="C39" s="25">
        <v>1143051</v>
      </c>
      <c r="D39" s="25">
        <v>0</v>
      </c>
      <c r="E39" s="42">
        <f t="shared" si="3"/>
        <v>1143051</v>
      </c>
      <c r="F39" s="25">
        <v>113626</v>
      </c>
      <c r="G39" s="42">
        <f t="shared" si="4"/>
        <v>1199864</v>
      </c>
      <c r="H39" s="72">
        <v>25</v>
      </c>
      <c r="I39" s="73">
        <f t="shared" si="0"/>
        <v>0.04</v>
      </c>
      <c r="J39" s="42">
        <f t="shared" si="1"/>
        <v>47994.559999999998</v>
      </c>
      <c r="K39" s="25">
        <v>39568</v>
      </c>
      <c r="L39" s="42">
        <f t="shared" si="2"/>
        <v>8426.5599999999977</v>
      </c>
    </row>
    <row r="40" spans="1:12" ht="15">
      <c r="A40" s="23">
        <v>1850</v>
      </c>
      <c r="B40" s="32" t="s">
        <v>33</v>
      </c>
      <c r="C40" s="25">
        <v>8007191</v>
      </c>
      <c r="D40" s="25">
        <v>3752481</v>
      </c>
      <c r="E40" s="42">
        <f t="shared" si="3"/>
        <v>4254710</v>
      </c>
      <c r="F40" s="25">
        <v>62962</v>
      </c>
      <c r="G40" s="42">
        <f t="shared" si="4"/>
        <v>4286191</v>
      </c>
      <c r="H40" s="72">
        <v>25</v>
      </c>
      <c r="I40" s="73">
        <f t="shared" si="0"/>
        <v>0.04</v>
      </c>
      <c r="J40" s="42">
        <f t="shared" si="1"/>
        <v>171447.64</v>
      </c>
      <c r="K40" s="25">
        <v>196449</v>
      </c>
      <c r="L40" s="42">
        <f t="shared" si="2"/>
        <v>-25001.359999999986</v>
      </c>
    </row>
    <row r="41" spans="1:12" ht="15">
      <c r="A41" s="23">
        <v>1850</v>
      </c>
      <c r="B41" s="32" t="s">
        <v>33</v>
      </c>
      <c r="C41" s="25">
        <v>6090308</v>
      </c>
      <c r="D41" s="25">
        <v>0</v>
      </c>
      <c r="E41" s="42">
        <f t="shared" si="3"/>
        <v>6090308</v>
      </c>
      <c r="F41" s="25">
        <v>253535</v>
      </c>
      <c r="G41" s="42">
        <f t="shared" si="4"/>
        <v>6217075.5</v>
      </c>
      <c r="H41" s="72">
        <v>25</v>
      </c>
      <c r="I41" s="73">
        <f t="shared" si="0"/>
        <v>0.04</v>
      </c>
      <c r="J41" s="42">
        <f t="shared" si="1"/>
        <v>248683.02</v>
      </c>
      <c r="K41" s="25">
        <v>238865</v>
      </c>
      <c r="L41" s="42">
        <f t="shared" si="2"/>
        <v>9818.0199999999895</v>
      </c>
    </row>
    <row r="42" spans="1:12" ht="15">
      <c r="A42" s="23">
        <v>1850</v>
      </c>
      <c r="B42" s="32" t="s">
        <v>33</v>
      </c>
      <c r="C42" s="25">
        <v>32638</v>
      </c>
      <c r="D42" s="25">
        <v>0</v>
      </c>
      <c r="E42" s="42">
        <f t="shared" si="3"/>
        <v>32638</v>
      </c>
      <c r="F42" s="25">
        <v>0</v>
      </c>
      <c r="G42" s="42">
        <f t="shared" si="4"/>
        <v>32638</v>
      </c>
      <c r="H42" s="72">
        <v>25</v>
      </c>
      <c r="I42" s="73">
        <f t="shared" si="0"/>
        <v>0.04</v>
      </c>
      <c r="J42" s="42">
        <f t="shared" si="1"/>
        <v>1305.52</v>
      </c>
      <c r="K42" s="25">
        <v>0</v>
      </c>
      <c r="L42" s="42">
        <f t="shared" si="2"/>
        <v>1305.52</v>
      </c>
    </row>
    <row r="43" spans="1:12" ht="15">
      <c r="A43" s="23">
        <v>1855</v>
      </c>
      <c r="B43" s="32" t="s">
        <v>34</v>
      </c>
      <c r="C43" s="25">
        <v>3490761</v>
      </c>
      <c r="D43" s="25">
        <v>874122</v>
      </c>
      <c r="E43" s="42">
        <f t="shared" si="3"/>
        <v>2616639</v>
      </c>
      <c r="F43" s="25">
        <v>99907</v>
      </c>
      <c r="G43" s="42">
        <f t="shared" si="4"/>
        <v>2666592.5</v>
      </c>
      <c r="H43" s="72">
        <v>25</v>
      </c>
      <c r="I43" s="73">
        <f t="shared" si="0"/>
        <v>0.04</v>
      </c>
      <c r="J43" s="42">
        <f t="shared" si="1"/>
        <v>106663.7</v>
      </c>
      <c r="K43" s="25">
        <v>130791</v>
      </c>
      <c r="L43" s="42">
        <f t="shared" si="2"/>
        <v>-24127.300000000003</v>
      </c>
    </row>
    <row r="44" spans="1:12" ht="15">
      <c r="A44" s="23">
        <v>1855</v>
      </c>
      <c r="B44" s="32" t="s">
        <v>34</v>
      </c>
      <c r="C44" s="25">
        <v>1086713</v>
      </c>
      <c r="D44" s="25">
        <v>0</v>
      </c>
      <c r="E44" s="42">
        <f t="shared" si="3"/>
        <v>1086713</v>
      </c>
      <c r="F44" s="25">
        <v>14375</v>
      </c>
      <c r="G44" s="42">
        <f t="shared" si="4"/>
        <v>1093900.5</v>
      </c>
      <c r="H44" s="72">
        <v>25</v>
      </c>
      <c r="I44" s="73">
        <f t="shared" si="0"/>
        <v>0.04</v>
      </c>
      <c r="J44" s="42">
        <f t="shared" si="1"/>
        <v>43756.02</v>
      </c>
      <c r="K44" s="25">
        <v>24647</v>
      </c>
      <c r="L44" s="42">
        <f t="shared" si="2"/>
        <v>19109.019999999997</v>
      </c>
    </row>
    <row r="45" spans="1:12" ht="15">
      <c r="A45" s="23">
        <v>1860</v>
      </c>
      <c r="B45" s="32" t="s">
        <v>35</v>
      </c>
      <c r="C45" s="25">
        <v>2873553</v>
      </c>
      <c r="D45" s="25">
        <v>1514113</v>
      </c>
      <c r="E45" s="42">
        <f t="shared" si="3"/>
        <v>1359440</v>
      </c>
      <c r="F45" s="25">
        <v>36988</v>
      </c>
      <c r="G45" s="42">
        <f t="shared" si="4"/>
        <v>1377934</v>
      </c>
      <c r="H45" s="72">
        <v>25</v>
      </c>
      <c r="I45" s="73">
        <f t="shared" si="0"/>
        <v>0.04</v>
      </c>
      <c r="J45" s="42">
        <f t="shared" si="1"/>
        <v>55117.36</v>
      </c>
      <c r="K45" s="25">
        <v>58420</v>
      </c>
      <c r="L45" s="42">
        <f t="shared" si="2"/>
        <v>-3302.6399999999994</v>
      </c>
    </row>
    <row r="46" spans="1:12" ht="15">
      <c r="A46" s="23">
        <v>1860</v>
      </c>
      <c r="B46" s="32" t="s">
        <v>35</v>
      </c>
      <c r="C46" s="25">
        <v>392884</v>
      </c>
      <c r="D46" s="25">
        <v>0</v>
      </c>
      <c r="E46" s="42">
        <f t="shared" si="3"/>
        <v>392884</v>
      </c>
      <c r="F46" s="25">
        <v>21062</v>
      </c>
      <c r="G46" s="42">
        <f t="shared" si="4"/>
        <v>403415</v>
      </c>
      <c r="H46" s="72">
        <v>25</v>
      </c>
      <c r="I46" s="73">
        <f t="shared" si="0"/>
        <v>0.04</v>
      </c>
      <c r="J46" s="42">
        <f t="shared" si="1"/>
        <v>16136.6</v>
      </c>
      <c r="K46" s="25">
        <v>12834</v>
      </c>
      <c r="L46" s="42">
        <f t="shared" si="2"/>
        <v>3302.6000000000004</v>
      </c>
    </row>
    <row r="47" spans="1:12" ht="15">
      <c r="A47" s="23">
        <v>1860</v>
      </c>
      <c r="B47" s="32" t="s">
        <v>35</v>
      </c>
      <c r="C47" s="25">
        <v>402376</v>
      </c>
      <c r="D47" s="25">
        <v>0</v>
      </c>
      <c r="E47" s="42">
        <f t="shared" si="3"/>
        <v>402376</v>
      </c>
      <c r="F47" s="25">
        <v>0</v>
      </c>
      <c r="G47" s="42">
        <f t="shared" si="4"/>
        <v>402376</v>
      </c>
      <c r="H47" s="72">
        <v>25</v>
      </c>
      <c r="I47" s="73">
        <f t="shared" si="0"/>
        <v>0.04</v>
      </c>
      <c r="J47" s="42">
        <f t="shared" si="1"/>
        <v>16095.04</v>
      </c>
      <c r="K47" s="25">
        <v>16095</v>
      </c>
      <c r="L47" s="42">
        <f t="shared" si="2"/>
        <v>4.0000000000873115E-2</v>
      </c>
    </row>
    <row r="48" spans="1:12" ht="15">
      <c r="A48" s="23">
        <v>1860</v>
      </c>
      <c r="B48" s="32" t="s">
        <v>35</v>
      </c>
      <c r="C48" s="25">
        <v>222130</v>
      </c>
      <c r="D48" s="25">
        <v>0</v>
      </c>
      <c r="E48" s="42">
        <f t="shared" si="3"/>
        <v>222130</v>
      </c>
      <c r="F48" s="25">
        <v>0</v>
      </c>
      <c r="G48" s="42">
        <f t="shared" si="4"/>
        <v>222130</v>
      </c>
      <c r="H48" s="72">
        <v>25</v>
      </c>
      <c r="I48" s="73">
        <f t="shared" si="0"/>
        <v>0.04</v>
      </c>
      <c r="J48" s="42">
        <f t="shared" si="1"/>
        <v>8885.2000000000007</v>
      </c>
      <c r="K48" s="25">
        <v>8885</v>
      </c>
      <c r="L48" s="42">
        <f t="shared" si="2"/>
        <v>0.2000000000007276</v>
      </c>
    </row>
    <row r="49" spans="1:12" ht="15">
      <c r="A49" s="23">
        <v>1860</v>
      </c>
      <c r="B49" s="32" t="s">
        <v>35</v>
      </c>
      <c r="C49" s="25">
        <v>3630088</v>
      </c>
      <c r="D49" s="25">
        <v>0</v>
      </c>
      <c r="E49" s="42">
        <f t="shared" si="3"/>
        <v>3630088</v>
      </c>
      <c r="F49" s="25">
        <v>34059</v>
      </c>
      <c r="G49" s="42">
        <f t="shared" si="4"/>
        <v>3647117.5</v>
      </c>
      <c r="H49" s="72">
        <v>15</v>
      </c>
      <c r="I49" s="73">
        <f t="shared" si="0"/>
        <v>6.6666666666666666E-2</v>
      </c>
      <c r="J49" s="42">
        <f t="shared" si="1"/>
        <v>243141.16666666666</v>
      </c>
      <c r="K49" s="25">
        <v>239373</v>
      </c>
      <c r="L49" s="42">
        <f t="shared" si="2"/>
        <v>3768.166666666657</v>
      </c>
    </row>
    <row r="50" spans="1:12" ht="15">
      <c r="A50" s="30">
        <v>1890</v>
      </c>
      <c r="B50" s="31" t="s">
        <v>36</v>
      </c>
      <c r="C50" s="25">
        <v>489209</v>
      </c>
      <c r="D50" s="25">
        <v>0</v>
      </c>
      <c r="E50" s="42">
        <f t="shared" si="3"/>
        <v>489209</v>
      </c>
      <c r="F50" s="25">
        <v>0</v>
      </c>
      <c r="G50" s="42">
        <f t="shared" si="4"/>
        <v>489209</v>
      </c>
      <c r="H50" s="72">
        <v>0</v>
      </c>
      <c r="I50" s="73">
        <f t="shared" si="0"/>
        <v>0</v>
      </c>
      <c r="J50" s="42">
        <f t="shared" si="1"/>
        <v>0</v>
      </c>
      <c r="K50" s="25">
        <v>0</v>
      </c>
      <c r="L50" s="42">
        <f t="shared" si="2"/>
        <v>0</v>
      </c>
    </row>
    <row r="51" spans="1:12" ht="15">
      <c r="A51" s="30">
        <v>1905</v>
      </c>
      <c r="B51" s="31" t="s">
        <v>23</v>
      </c>
      <c r="C51" s="25">
        <v>17041</v>
      </c>
      <c r="D51" s="25">
        <v>17041</v>
      </c>
      <c r="E51" s="42">
        <f t="shared" si="3"/>
        <v>0</v>
      </c>
      <c r="F51" s="25">
        <v>0</v>
      </c>
      <c r="G51" s="42">
        <f t="shared" si="4"/>
        <v>0</v>
      </c>
      <c r="H51" s="72">
        <v>10</v>
      </c>
      <c r="I51" s="73">
        <f t="shared" si="0"/>
        <v>0.1</v>
      </c>
      <c r="J51" s="42">
        <f t="shared" si="1"/>
        <v>0</v>
      </c>
      <c r="K51" s="25">
        <v>0</v>
      </c>
      <c r="L51" s="42">
        <f t="shared" si="2"/>
        <v>0</v>
      </c>
    </row>
    <row r="52" spans="1:12" ht="15">
      <c r="A52" s="23">
        <v>1908</v>
      </c>
      <c r="B52" s="32" t="s">
        <v>37</v>
      </c>
      <c r="C52" s="25">
        <v>150703</v>
      </c>
      <c r="D52" s="25">
        <v>0</v>
      </c>
      <c r="E52" s="42">
        <f t="shared" si="3"/>
        <v>150703</v>
      </c>
      <c r="F52" s="25">
        <v>7732</v>
      </c>
      <c r="G52" s="42">
        <f t="shared" si="4"/>
        <v>154569</v>
      </c>
      <c r="H52" s="72">
        <v>10</v>
      </c>
      <c r="I52" s="73">
        <f t="shared" si="0"/>
        <v>0.1</v>
      </c>
      <c r="J52" s="42">
        <f t="shared" si="1"/>
        <v>15456.9</v>
      </c>
      <c r="K52" s="25">
        <v>7702</v>
      </c>
      <c r="L52" s="42">
        <f t="shared" si="2"/>
        <v>7754.9</v>
      </c>
    </row>
    <row r="53" spans="1:12" ht="15">
      <c r="A53" s="23">
        <v>1908</v>
      </c>
      <c r="B53" s="32" t="s">
        <v>37</v>
      </c>
      <c r="C53" s="25">
        <v>388575</v>
      </c>
      <c r="D53" s="25">
        <v>0</v>
      </c>
      <c r="E53" s="42">
        <f t="shared" si="3"/>
        <v>388575</v>
      </c>
      <c r="F53" s="25">
        <v>38227</v>
      </c>
      <c r="G53" s="42">
        <f t="shared" si="4"/>
        <v>407688.5</v>
      </c>
      <c r="H53" s="72">
        <v>30</v>
      </c>
      <c r="I53" s="73">
        <f t="shared" si="0"/>
        <v>3.3333333333333333E-2</v>
      </c>
      <c r="J53" s="42">
        <f t="shared" si="1"/>
        <v>13589.616666666667</v>
      </c>
      <c r="K53" s="25">
        <v>13590</v>
      </c>
      <c r="L53" s="42">
        <f t="shared" si="2"/>
        <v>-0.38333333333321207</v>
      </c>
    </row>
    <row r="54" spans="1:12" ht="15">
      <c r="A54" s="23">
        <v>1910</v>
      </c>
      <c r="B54" s="32" t="s">
        <v>25</v>
      </c>
      <c r="C54" s="25">
        <v>21798</v>
      </c>
      <c r="D54" s="25">
        <v>21798</v>
      </c>
      <c r="E54" s="42">
        <f t="shared" si="3"/>
        <v>0</v>
      </c>
      <c r="F54" s="25">
        <v>0</v>
      </c>
      <c r="G54" s="42">
        <f t="shared" si="4"/>
        <v>0</v>
      </c>
      <c r="H54" s="72">
        <v>5</v>
      </c>
      <c r="I54" s="73">
        <f t="shared" si="0"/>
        <v>0.2</v>
      </c>
      <c r="J54" s="42">
        <f t="shared" si="1"/>
        <v>0</v>
      </c>
      <c r="K54" s="25">
        <v>0</v>
      </c>
      <c r="L54" s="42">
        <f t="shared" si="2"/>
        <v>0</v>
      </c>
    </row>
    <row r="55" spans="1:12" ht="15">
      <c r="A55" s="23">
        <v>1915</v>
      </c>
      <c r="B55" s="32" t="s">
        <v>38</v>
      </c>
      <c r="C55" s="25">
        <v>381569</v>
      </c>
      <c r="D55" s="25">
        <v>325132</v>
      </c>
      <c r="E55" s="42">
        <f t="shared" si="3"/>
        <v>56437</v>
      </c>
      <c r="F55" s="25">
        <v>3684</v>
      </c>
      <c r="G55" s="42">
        <f t="shared" si="4"/>
        <v>58279</v>
      </c>
      <c r="H55" s="72">
        <v>10</v>
      </c>
      <c r="I55" s="73">
        <f t="shared" si="0"/>
        <v>0.1</v>
      </c>
      <c r="J55" s="42">
        <f t="shared" si="1"/>
        <v>5827.9</v>
      </c>
      <c r="K55" s="25">
        <v>5828</v>
      </c>
      <c r="L55" s="42">
        <f t="shared" si="2"/>
        <v>-0.1000000000003638</v>
      </c>
    </row>
    <row r="56" spans="1:12" ht="15">
      <c r="A56" s="23">
        <v>1915</v>
      </c>
      <c r="B56" s="32" t="s">
        <v>39</v>
      </c>
      <c r="C56" s="25">
        <v>0</v>
      </c>
      <c r="D56" s="25">
        <v>0</v>
      </c>
      <c r="E56" s="42">
        <f t="shared" si="3"/>
        <v>0</v>
      </c>
      <c r="F56" s="25">
        <v>0</v>
      </c>
      <c r="G56" s="42">
        <f t="shared" si="4"/>
        <v>0</v>
      </c>
      <c r="H56" s="72">
        <v>0</v>
      </c>
      <c r="I56" s="73">
        <f t="shared" si="0"/>
        <v>0</v>
      </c>
      <c r="J56" s="42">
        <f t="shared" si="1"/>
        <v>0</v>
      </c>
      <c r="K56" s="25">
        <v>0</v>
      </c>
      <c r="L56" s="42">
        <f t="shared" si="2"/>
        <v>0</v>
      </c>
    </row>
    <row r="57" spans="1:12" ht="15">
      <c r="A57" s="23">
        <v>1920</v>
      </c>
      <c r="B57" s="32" t="s">
        <v>40</v>
      </c>
      <c r="C57" s="25">
        <v>540191</v>
      </c>
      <c r="D57" s="25">
        <v>540191</v>
      </c>
      <c r="E57" s="42">
        <f t="shared" si="3"/>
        <v>0</v>
      </c>
      <c r="F57" s="25">
        <v>0</v>
      </c>
      <c r="G57" s="42">
        <f t="shared" si="4"/>
        <v>0</v>
      </c>
      <c r="H57" s="72">
        <v>5</v>
      </c>
      <c r="I57" s="73">
        <f t="shared" si="0"/>
        <v>0.2</v>
      </c>
      <c r="J57" s="42">
        <f t="shared" si="1"/>
        <v>0</v>
      </c>
      <c r="K57" s="25">
        <v>0</v>
      </c>
      <c r="L57" s="42">
        <f t="shared" si="2"/>
        <v>0</v>
      </c>
    </row>
    <row r="58" spans="1:12" ht="15">
      <c r="A58" s="33">
        <v>1920</v>
      </c>
      <c r="B58" s="24" t="s">
        <v>41</v>
      </c>
      <c r="C58" s="25">
        <v>75674</v>
      </c>
      <c r="D58" s="25">
        <v>75674</v>
      </c>
      <c r="E58" s="42">
        <f t="shared" si="3"/>
        <v>0</v>
      </c>
      <c r="F58" s="25">
        <v>0</v>
      </c>
      <c r="G58" s="42">
        <f t="shared" si="4"/>
        <v>0</v>
      </c>
      <c r="H58" s="72">
        <v>5</v>
      </c>
      <c r="I58" s="73">
        <f t="shared" si="0"/>
        <v>0.2</v>
      </c>
      <c r="J58" s="42">
        <f t="shared" si="1"/>
        <v>0</v>
      </c>
      <c r="K58" s="25">
        <v>0</v>
      </c>
      <c r="L58" s="42">
        <f t="shared" si="2"/>
        <v>0</v>
      </c>
    </row>
    <row r="59" spans="1:12" ht="15">
      <c r="A59" s="33">
        <v>1920</v>
      </c>
      <c r="B59" s="24" t="s">
        <v>42</v>
      </c>
      <c r="C59" s="25">
        <v>484082</v>
      </c>
      <c r="D59" s="25">
        <v>267892</v>
      </c>
      <c r="E59" s="42">
        <f t="shared" si="3"/>
        <v>216190</v>
      </c>
      <c r="F59" s="25">
        <v>210756</v>
      </c>
      <c r="G59" s="42">
        <f t="shared" si="4"/>
        <v>321568</v>
      </c>
      <c r="H59" s="72">
        <v>5</v>
      </c>
      <c r="I59" s="73">
        <f t="shared" si="0"/>
        <v>0.2</v>
      </c>
      <c r="J59" s="42">
        <f t="shared" si="1"/>
        <v>64313.599999999999</v>
      </c>
      <c r="K59" s="25">
        <v>64314</v>
      </c>
      <c r="L59" s="42">
        <f t="shared" si="2"/>
        <v>-0.40000000000145519</v>
      </c>
    </row>
    <row r="60" spans="1:12" ht="15">
      <c r="A60" s="23">
        <v>1930</v>
      </c>
      <c r="B60" s="32" t="s">
        <v>43</v>
      </c>
      <c r="C60" s="25">
        <v>2972749</v>
      </c>
      <c r="D60" s="25">
        <v>1203199</v>
      </c>
      <c r="E60" s="42">
        <f t="shared" si="3"/>
        <v>1769550</v>
      </c>
      <c r="F60" s="25">
        <v>0</v>
      </c>
      <c r="G60" s="42">
        <f t="shared" si="4"/>
        <v>1769550</v>
      </c>
      <c r="H60" s="72">
        <v>7.8440000000000003</v>
      </c>
      <c r="I60" s="73">
        <f t="shared" si="0"/>
        <v>0.12748597654258031</v>
      </c>
      <c r="J60" s="42">
        <f t="shared" si="1"/>
        <v>225592.809790923</v>
      </c>
      <c r="K60" s="25">
        <v>225593</v>
      </c>
      <c r="L60" s="42">
        <f t="shared" si="2"/>
        <v>-0.19020907700178213</v>
      </c>
    </row>
    <row r="61" spans="1:12" ht="15">
      <c r="A61" s="23">
        <v>1930</v>
      </c>
      <c r="B61" s="32" t="s">
        <v>43</v>
      </c>
      <c r="C61" s="25">
        <v>83621</v>
      </c>
      <c r="D61" s="25">
        <v>0</v>
      </c>
      <c r="E61" s="42">
        <f t="shared" si="3"/>
        <v>83621</v>
      </c>
      <c r="F61" s="25">
        <v>32154</v>
      </c>
      <c r="G61" s="42">
        <f t="shared" si="4"/>
        <v>99698</v>
      </c>
      <c r="H61" s="72">
        <v>5</v>
      </c>
      <c r="I61" s="73">
        <f t="shared" si="0"/>
        <v>0.2</v>
      </c>
      <c r="J61" s="42">
        <f t="shared" si="1"/>
        <v>19939.599999999999</v>
      </c>
      <c r="K61" s="25">
        <v>19940</v>
      </c>
      <c r="L61" s="42">
        <f t="shared" si="2"/>
        <v>-0.40000000000145519</v>
      </c>
    </row>
    <row r="62" spans="1:12" ht="15">
      <c r="A62" s="23">
        <v>1935</v>
      </c>
      <c r="B62" s="32" t="s">
        <v>44</v>
      </c>
      <c r="C62" s="25">
        <v>36199</v>
      </c>
      <c r="D62" s="25">
        <v>36199</v>
      </c>
      <c r="E62" s="42">
        <f t="shared" si="3"/>
        <v>0</v>
      </c>
      <c r="F62" s="25">
        <v>0</v>
      </c>
      <c r="G62" s="42">
        <f t="shared" si="4"/>
        <v>0</v>
      </c>
      <c r="H62" s="72">
        <v>10</v>
      </c>
      <c r="I62" s="73">
        <f t="shared" si="0"/>
        <v>0.1</v>
      </c>
      <c r="J62" s="42">
        <f t="shared" si="1"/>
        <v>0</v>
      </c>
      <c r="K62" s="25">
        <v>0</v>
      </c>
      <c r="L62" s="42">
        <f t="shared" si="2"/>
        <v>0</v>
      </c>
    </row>
    <row r="63" spans="1:12" ht="15">
      <c r="A63" s="23">
        <v>1940</v>
      </c>
      <c r="B63" s="32" t="s">
        <v>45</v>
      </c>
      <c r="C63" s="25">
        <v>805781</v>
      </c>
      <c r="D63" s="25">
        <v>518776</v>
      </c>
      <c r="E63" s="42">
        <f t="shared" si="3"/>
        <v>287005</v>
      </c>
      <c r="F63" s="25">
        <v>20797</v>
      </c>
      <c r="G63" s="42">
        <f t="shared" si="4"/>
        <v>297403.5</v>
      </c>
      <c r="H63" s="72">
        <v>10</v>
      </c>
      <c r="I63" s="73">
        <f t="shared" si="0"/>
        <v>0.1</v>
      </c>
      <c r="J63" s="42">
        <f t="shared" si="1"/>
        <v>29740.35</v>
      </c>
      <c r="K63" s="25">
        <v>29740</v>
      </c>
      <c r="L63" s="42">
        <f t="shared" si="2"/>
        <v>0.34999999999854481</v>
      </c>
    </row>
    <row r="64" spans="1:12" ht="15">
      <c r="A64" s="23">
        <v>1945</v>
      </c>
      <c r="B64" s="32" t="s">
        <v>46</v>
      </c>
      <c r="C64" s="25">
        <v>39170</v>
      </c>
      <c r="D64" s="25">
        <v>13413</v>
      </c>
      <c r="E64" s="42">
        <f t="shared" si="3"/>
        <v>25757</v>
      </c>
      <c r="F64" s="25">
        <v>0</v>
      </c>
      <c r="G64" s="42">
        <f t="shared" si="4"/>
        <v>25757</v>
      </c>
      <c r="H64" s="72">
        <v>8</v>
      </c>
      <c r="I64" s="73">
        <f t="shared" si="0"/>
        <v>0.125</v>
      </c>
      <c r="J64" s="42">
        <f t="shared" si="1"/>
        <v>3219.625</v>
      </c>
      <c r="K64" s="25">
        <v>3220</v>
      </c>
      <c r="L64" s="42">
        <f t="shared" si="2"/>
        <v>-0.375</v>
      </c>
    </row>
    <row r="65" spans="1:13" ht="15">
      <c r="A65" s="23">
        <v>1950</v>
      </c>
      <c r="B65" s="32" t="s">
        <v>47</v>
      </c>
      <c r="C65" s="25">
        <v>0</v>
      </c>
      <c r="D65" s="25">
        <v>0</v>
      </c>
      <c r="E65" s="42">
        <f t="shared" si="3"/>
        <v>0</v>
      </c>
      <c r="F65" s="25">
        <v>0</v>
      </c>
      <c r="G65" s="42">
        <f t="shared" si="4"/>
        <v>0</v>
      </c>
      <c r="H65" s="72">
        <v>0</v>
      </c>
      <c r="I65" s="73">
        <f t="shared" si="0"/>
        <v>0</v>
      </c>
      <c r="J65" s="42">
        <f t="shared" si="1"/>
        <v>0</v>
      </c>
      <c r="K65" s="25">
        <v>0</v>
      </c>
      <c r="L65" s="42">
        <f t="shared" si="2"/>
        <v>0</v>
      </c>
    </row>
    <row r="66" spans="1:13" ht="15">
      <c r="A66" s="23">
        <v>1955</v>
      </c>
      <c r="B66" s="32" t="s">
        <v>48</v>
      </c>
      <c r="C66" s="25">
        <v>106528</v>
      </c>
      <c r="D66" s="25">
        <v>103582</v>
      </c>
      <c r="E66" s="42">
        <f t="shared" si="3"/>
        <v>2946</v>
      </c>
      <c r="F66" s="25">
        <v>0</v>
      </c>
      <c r="G66" s="42">
        <f t="shared" si="4"/>
        <v>2946</v>
      </c>
      <c r="H66" s="72">
        <v>10</v>
      </c>
      <c r="I66" s="73">
        <f t="shared" si="0"/>
        <v>0.1</v>
      </c>
      <c r="J66" s="42">
        <f t="shared" si="1"/>
        <v>294.60000000000002</v>
      </c>
      <c r="K66" s="25">
        <v>295</v>
      </c>
      <c r="L66" s="42">
        <f t="shared" si="2"/>
        <v>-0.39999999999997726</v>
      </c>
    </row>
    <row r="67" spans="1:13" ht="15">
      <c r="A67" s="35">
        <v>1955</v>
      </c>
      <c r="B67" s="36" t="s">
        <v>49</v>
      </c>
      <c r="C67" s="25">
        <v>0</v>
      </c>
      <c r="D67" s="25">
        <v>0</v>
      </c>
      <c r="E67" s="42">
        <f t="shared" si="3"/>
        <v>0</v>
      </c>
      <c r="F67" s="25">
        <v>0</v>
      </c>
      <c r="G67" s="42">
        <f t="shared" si="4"/>
        <v>0</v>
      </c>
      <c r="H67" s="72">
        <v>0</v>
      </c>
      <c r="I67" s="73">
        <f t="shared" si="0"/>
        <v>0</v>
      </c>
      <c r="J67" s="42">
        <f t="shared" si="1"/>
        <v>0</v>
      </c>
      <c r="K67" s="25">
        <v>0</v>
      </c>
      <c r="L67" s="42">
        <f t="shared" si="2"/>
        <v>0</v>
      </c>
    </row>
    <row r="68" spans="1:13" ht="15">
      <c r="A68" s="33">
        <v>1960</v>
      </c>
      <c r="B68" s="24" t="s">
        <v>50</v>
      </c>
      <c r="C68" s="25">
        <v>7842</v>
      </c>
      <c r="D68" s="25">
        <v>0</v>
      </c>
      <c r="E68" s="42">
        <f t="shared" si="3"/>
        <v>7842</v>
      </c>
      <c r="F68" s="25">
        <v>0</v>
      </c>
      <c r="G68" s="42">
        <f t="shared" si="4"/>
        <v>7842</v>
      </c>
      <c r="H68" s="72">
        <v>10</v>
      </c>
      <c r="I68" s="73">
        <f t="shared" si="0"/>
        <v>0.1</v>
      </c>
      <c r="J68" s="42">
        <f t="shared" si="1"/>
        <v>784.2</v>
      </c>
      <c r="K68" s="25">
        <v>784</v>
      </c>
      <c r="L68" s="42">
        <f t="shared" si="2"/>
        <v>0.20000000000004547</v>
      </c>
    </row>
    <row r="69" spans="1:13" ht="15">
      <c r="A69" s="33">
        <v>1970</v>
      </c>
      <c r="B69" s="32" t="s">
        <v>51</v>
      </c>
      <c r="C69" s="25">
        <v>245119</v>
      </c>
      <c r="D69" s="25">
        <v>0</v>
      </c>
      <c r="E69" s="42">
        <f t="shared" si="3"/>
        <v>245119</v>
      </c>
      <c r="F69" s="25">
        <v>0</v>
      </c>
      <c r="G69" s="42">
        <f t="shared" si="4"/>
        <v>245119</v>
      </c>
      <c r="H69" s="72">
        <v>10</v>
      </c>
      <c r="I69" s="73">
        <f t="shared" si="0"/>
        <v>0.1</v>
      </c>
      <c r="J69" s="42">
        <f t="shared" si="1"/>
        <v>24511.9</v>
      </c>
      <c r="K69" s="25">
        <v>24512</v>
      </c>
      <c r="L69" s="42">
        <f t="shared" si="2"/>
        <v>-9.9999999998544808E-2</v>
      </c>
    </row>
    <row r="70" spans="1:13" ht="15">
      <c r="A70" s="23">
        <v>1975</v>
      </c>
      <c r="B70" s="32" t="s">
        <v>52</v>
      </c>
      <c r="C70" s="25">
        <v>0</v>
      </c>
      <c r="D70" s="25">
        <v>0</v>
      </c>
      <c r="E70" s="42">
        <f t="shared" si="3"/>
        <v>0</v>
      </c>
      <c r="F70" s="25">
        <v>0</v>
      </c>
      <c r="G70" s="42">
        <f t="shared" si="4"/>
        <v>0</v>
      </c>
      <c r="H70" s="72">
        <v>0</v>
      </c>
      <c r="I70" s="73">
        <f t="shared" si="0"/>
        <v>0</v>
      </c>
      <c r="J70" s="42">
        <f t="shared" si="1"/>
        <v>0</v>
      </c>
      <c r="K70" s="25">
        <v>0</v>
      </c>
      <c r="L70" s="42">
        <f t="shared" si="2"/>
        <v>0</v>
      </c>
    </row>
    <row r="71" spans="1:13" ht="15">
      <c r="A71" s="23">
        <v>1980</v>
      </c>
      <c r="B71" s="32" t="s">
        <v>53</v>
      </c>
      <c r="C71" s="25">
        <v>353504</v>
      </c>
      <c r="D71" s="25">
        <v>190671</v>
      </c>
      <c r="E71" s="42">
        <f t="shared" si="3"/>
        <v>162833</v>
      </c>
      <c r="F71" s="25">
        <v>23847</v>
      </c>
      <c r="G71" s="42">
        <f t="shared" si="4"/>
        <v>174756.5</v>
      </c>
      <c r="H71" s="72">
        <v>10</v>
      </c>
      <c r="I71" s="73">
        <f t="shared" si="0"/>
        <v>0.1</v>
      </c>
      <c r="J71" s="42">
        <f t="shared" si="1"/>
        <v>17475.650000000001</v>
      </c>
      <c r="K71" s="25">
        <v>17476</v>
      </c>
      <c r="L71" s="42">
        <f t="shared" si="2"/>
        <v>-0.34999999999854481</v>
      </c>
    </row>
    <row r="72" spans="1:13" ht="15">
      <c r="A72" s="23">
        <v>1985</v>
      </c>
      <c r="B72" s="32" t="s">
        <v>54</v>
      </c>
      <c r="C72" s="25">
        <v>0</v>
      </c>
      <c r="D72" s="25">
        <v>0</v>
      </c>
      <c r="E72" s="42">
        <f t="shared" si="3"/>
        <v>0</v>
      </c>
      <c r="F72" s="25">
        <v>0</v>
      </c>
      <c r="G72" s="42">
        <f t="shared" si="4"/>
        <v>0</v>
      </c>
      <c r="H72" s="72">
        <v>0</v>
      </c>
      <c r="I72" s="73">
        <f t="shared" si="0"/>
        <v>0</v>
      </c>
      <c r="J72" s="42">
        <f t="shared" si="1"/>
        <v>0</v>
      </c>
      <c r="K72" s="25">
        <v>0</v>
      </c>
      <c r="L72" s="42">
        <f t="shared" si="2"/>
        <v>0</v>
      </c>
    </row>
    <row r="73" spans="1:13" ht="15">
      <c r="A73" s="23">
        <v>1990</v>
      </c>
      <c r="B73" s="37" t="s">
        <v>55</v>
      </c>
      <c r="C73" s="25">
        <v>0</v>
      </c>
      <c r="D73" s="25">
        <v>0</v>
      </c>
      <c r="E73" s="42">
        <f t="shared" si="3"/>
        <v>0</v>
      </c>
      <c r="F73" s="25">
        <v>0</v>
      </c>
      <c r="G73" s="42">
        <f t="shared" si="4"/>
        <v>0</v>
      </c>
      <c r="H73" s="72">
        <v>0</v>
      </c>
      <c r="I73" s="73">
        <f t="shared" si="0"/>
        <v>0</v>
      </c>
      <c r="J73" s="42">
        <f t="shared" si="1"/>
        <v>0</v>
      </c>
      <c r="K73" s="25">
        <v>0</v>
      </c>
      <c r="L73" s="42">
        <f t="shared" si="2"/>
        <v>0</v>
      </c>
    </row>
    <row r="74" spans="1:13" ht="15">
      <c r="A74" s="23">
        <v>1995</v>
      </c>
      <c r="B74" s="32" t="s">
        <v>56</v>
      </c>
      <c r="C74" s="25">
        <v>-4747715</v>
      </c>
      <c r="D74" s="25">
        <v>0</v>
      </c>
      <c r="E74" s="42">
        <f t="shared" si="3"/>
        <v>-4747715</v>
      </c>
      <c r="F74" s="25">
        <v>-148758</v>
      </c>
      <c r="G74" s="42">
        <f t="shared" si="4"/>
        <v>-4822094</v>
      </c>
      <c r="H74" s="72">
        <v>25</v>
      </c>
      <c r="I74" s="73">
        <f t="shared" si="0"/>
        <v>0.04</v>
      </c>
      <c r="J74" s="42">
        <f t="shared" si="1"/>
        <v>-192883.76</v>
      </c>
      <c r="K74" s="25">
        <v>-192884</v>
      </c>
      <c r="L74" s="42">
        <f t="shared" si="2"/>
        <v>0.23999999999068677</v>
      </c>
    </row>
    <row r="75" spans="1:13" ht="15">
      <c r="A75" s="38">
        <v>2075</v>
      </c>
      <c r="B75" s="39" t="s">
        <v>175</v>
      </c>
      <c r="C75" s="25">
        <v>294688</v>
      </c>
      <c r="D75" s="25">
        <v>0</v>
      </c>
      <c r="E75" s="42">
        <f t="shared" si="3"/>
        <v>294688</v>
      </c>
      <c r="F75" s="25">
        <v>0</v>
      </c>
      <c r="G75" s="42">
        <f t="shared" si="4"/>
        <v>294688</v>
      </c>
      <c r="H75" s="72">
        <v>20</v>
      </c>
      <c r="I75" s="73">
        <f t="shared" si="0"/>
        <v>0.05</v>
      </c>
      <c r="J75" s="42">
        <f t="shared" si="1"/>
        <v>14734.4</v>
      </c>
      <c r="K75" s="25">
        <v>14734</v>
      </c>
      <c r="L75" s="42">
        <f t="shared" si="2"/>
        <v>0.3999999999996362</v>
      </c>
    </row>
    <row r="76" spans="1:13" ht="15">
      <c r="A76" s="38">
        <v>2055</v>
      </c>
      <c r="B76" s="39" t="s">
        <v>176</v>
      </c>
      <c r="C76" s="25">
        <v>8113559</v>
      </c>
      <c r="D76" s="25">
        <v>13964533</v>
      </c>
      <c r="E76" s="42">
        <f t="shared" si="3"/>
        <v>-5850974</v>
      </c>
      <c r="F76" s="25">
        <v>5850974</v>
      </c>
      <c r="G76" s="42">
        <f t="shared" si="4"/>
        <v>-2925487</v>
      </c>
      <c r="H76" s="72">
        <v>0</v>
      </c>
      <c r="I76" s="73">
        <f t="shared" si="0"/>
        <v>0</v>
      </c>
      <c r="J76" s="42">
        <f t="shared" si="1"/>
        <v>0</v>
      </c>
      <c r="K76" s="25">
        <v>0</v>
      </c>
      <c r="L76" s="42">
        <f t="shared" si="2"/>
        <v>0</v>
      </c>
    </row>
    <row r="77" spans="1:13" ht="15">
      <c r="A77" s="38">
        <v>1609</v>
      </c>
      <c r="B77" s="39" t="s">
        <v>177</v>
      </c>
      <c r="C77" s="25">
        <v>535630</v>
      </c>
      <c r="D77" s="25">
        <v>436468</v>
      </c>
      <c r="E77" s="42">
        <f t="shared" si="3"/>
        <v>99162</v>
      </c>
      <c r="F77" s="25">
        <v>1610864</v>
      </c>
      <c r="G77" s="42">
        <f t="shared" si="4"/>
        <v>904594</v>
      </c>
      <c r="H77" s="72">
        <v>28.82</v>
      </c>
      <c r="I77" s="73">
        <f t="shared" si="0"/>
        <v>3.4698126301179737E-2</v>
      </c>
      <c r="J77" s="42">
        <f t="shared" si="1"/>
        <v>31387.716863289381</v>
      </c>
      <c r="K77" s="25">
        <v>18278</v>
      </c>
      <c r="L77" s="42">
        <f t="shared" si="2"/>
        <v>13109.716863289381</v>
      </c>
      <c r="M77" s="2" t="s">
        <v>149</v>
      </c>
    </row>
    <row r="78" spans="1:13" ht="13.5" thickBot="1">
      <c r="A78" s="87"/>
      <c r="B78" s="88" t="s">
        <v>73</v>
      </c>
      <c r="C78" s="42">
        <f>SUM(C16:C77)</f>
        <v>95149315</v>
      </c>
      <c r="D78" s="42">
        <f>SUM(D16:D77)</f>
        <v>32943527</v>
      </c>
      <c r="E78" s="42">
        <f>SUM(E16:E77)</f>
        <v>62205788</v>
      </c>
      <c r="F78" s="42">
        <f>SUM(F16:F77)</f>
        <v>10964764</v>
      </c>
      <c r="G78" s="42">
        <f>SUM(G16:G77)</f>
        <v>67688170</v>
      </c>
      <c r="H78" s="120"/>
      <c r="I78" s="121"/>
      <c r="J78" s="42">
        <f>SUM(J16:J77)</f>
        <v>3142249.7796360231</v>
      </c>
      <c r="K78" s="42">
        <f>SUM(K16:K77)</f>
        <v>3117621</v>
      </c>
      <c r="L78" s="42">
        <f>SUM(L16:L77)</f>
        <v>24628.779636023195</v>
      </c>
    </row>
    <row r="80" spans="1:13">
      <c r="A80" s="4" t="s">
        <v>65</v>
      </c>
      <c r="B80" s="9"/>
      <c r="C80" s="9"/>
      <c r="D80" s="9"/>
      <c r="E80" s="9"/>
      <c r="F80" s="9"/>
      <c r="G80" s="9"/>
      <c r="H80" s="9"/>
      <c r="I80" s="9"/>
      <c r="J80" s="9"/>
    </row>
    <row r="81" spans="1:13" ht="15" customHeight="1">
      <c r="A81" s="114">
        <v>1</v>
      </c>
      <c r="B81" s="218" t="s">
        <v>109</v>
      </c>
      <c r="C81" s="218"/>
      <c r="D81" s="218"/>
      <c r="E81" s="218"/>
      <c r="F81" s="218"/>
      <c r="G81" s="218"/>
      <c r="H81" s="218"/>
      <c r="I81" s="218"/>
      <c r="J81" s="218"/>
      <c r="K81" s="218"/>
      <c r="L81" s="218"/>
    </row>
    <row r="82" spans="1:13" ht="15" customHeight="1">
      <c r="A82" s="97">
        <v>2</v>
      </c>
      <c r="B82" s="232" t="s">
        <v>110</v>
      </c>
      <c r="C82" s="232"/>
      <c r="D82" s="232"/>
      <c r="E82" s="232"/>
      <c r="F82" s="232"/>
      <c r="G82" s="232"/>
      <c r="H82" s="232"/>
      <c r="I82" s="232"/>
      <c r="J82" s="232"/>
      <c r="K82" s="232"/>
      <c r="L82" s="232"/>
    </row>
    <row r="83" spans="1:13">
      <c r="A83" s="97"/>
    </row>
    <row r="84" spans="1:13" ht="15" customHeight="1">
      <c r="A84" s="4" t="s">
        <v>115</v>
      </c>
      <c r="B84" s="239" t="s">
        <v>116</v>
      </c>
      <c r="C84" s="239"/>
      <c r="D84" s="239"/>
      <c r="E84" s="239"/>
      <c r="F84" s="239"/>
      <c r="G84" s="239"/>
      <c r="H84" s="239"/>
      <c r="I84" s="239"/>
      <c r="J84" s="239"/>
      <c r="K84" s="239"/>
      <c r="L84" s="239"/>
      <c r="M84" s="102"/>
    </row>
    <row r="85" spans="1:13">
      <c r="A85" s="9"/>
      <c r="B85" s="239"/>
      <c r="C85" s="239"/>
      <c r="D85" s="239"/>
      <c r="E85" s="239"/>
      <c r="F85" s="239"/>
      <c r="G85" s="239"/>
      <c r="H85" s="239"/>
      <c r="I85" s="239"/>
      <c r="J85" s="239"/>
      <c r="K85" s="239"/>
      <c r="L85" s="239"/>
      <c r="M85" s="102"/>
    </row>
    <row r="86" spans="1:13">
      <c r="B86" s="102"/>
      <c r="C86" s="102"/>
      <c r="D86" s="102"/>
      <c r="E86" s="102"/>
      <c r="F86" s="102"/>
      <c r="G86" s="102"/>
      <c r="H86" s="102"/>
      <c r="I86" s="102"/>
      <c r="J86" s="102"/>
      <c r="K86" s="102"/>
      <c r="L86" s="102"/>
      <c r="M86" s="102"/>
    </row>
    <row r="87" spans="1:13">
      <c r="A87" s="2" t="s">
        <v>149</v>
      </c>
      <c r="B87" s="2" t="s">
        <v>187</v>
      </c>
    </row>
    <row r="88" spans="1:13">
      <c r="B88" s="2" t="s">
        <v>188</v>
      </c>
      <c r="C88" s="144"/>
      <c r="D88" s="144">
        <v>1230026</v>
      </c>
      <c r="E88" s="144">
        <f>E77</f>
        <v>99162</v>
      </c>
      <c r="F88" s="144"/>
    </row>
    <row r="89" spans="1:13">
      <c r="B89" s="2" t="s">
        <v>189</v>
      </c>
      <c r="C89" s="144"/>
      <c r="D89" s="144">
        <v>27333.911111111112</v>
      </c>
      <c r="E89" s="145">
        <f>E77/H77</f>
        <v>3440.735600277585</v>
      </c>
      <c r="F89" s="145"/>
    </row>
    <row r="90" spans="1:13">
      <c r="B90" s="2" t="s">
        <v>190</v>
      </c>
      <c r="C90" s="145"/>
      <c r="D90" s="145">
        <f>D89/12</f>
        <v>2277.8259259259262</v>
      </c>
      <c r="E90" s="145">
        <f>E89/12</f>
        <v>286.72796668979873</v>
      </c>
      <c r="F90" s="145"/>
    </row>
    <row r="91" spans="1:13">
      <c r="B91" s="9" t="s">
        <v>191</v>
      </c>
      <c r="C91" s="9"/>
      <c r="D91" s="9">
        <v>5</v>
      </c>
      <c r="E91" s="2">
        <v>6</v>
      </c>
    </row>
    <row r="92" spans="1:13">
      <c r="A92" s="9"/>
      <c r="B92" s="9" t="s">
        <v>192</v>
      </c>
      <c r="C92" s="146"/>
      <c r="D92" s="146">
        <f>D90*D91</f>
        <v>11389.129629629631</v>
      </c>
      <c r="E92" s="146">
        <f>E90*E91</f>
        <v>1720.3678001387925</v>
      </c>
      <c r="F92" s="146">
        <f>SUM(D92:E92)</f>
        <v>13109.497429768424</v>
      </c>
    </row>
    <row r="93" spans="1:13">
      <c r="F93" s="146">
        <f>L77</f>
        <v>13109.716863289381</v>
      </c>
    </row>
    <row r="94" spans="1:13">
      <c r="F94" s="146">
        <f>F92-F93</f>
        <v>-0.21943352095695445</v>
      </c>
    </row>
  </sheetData>
  <mergeCells count="9">
    <mergeCell ref="B81:L81"/>
    <mergeCell ref="B82:L82"/>
    <mergeCell ref="B84:L85"/>
    <mergeCell ref="A9:L9"/>
    <mergeCell ref="A10:L10"/>
    <mergeCell ref="A11:L11"/>
    <mergeCell ref="A14:A15"/>
    <mergeCell ref="B14:B15"/>
    <mergeCell ref="K14:K15"/>
  </mergeCells>
  <dataValidations disablePrompts="1" count="1">
    <dataValidation allowBlank="1" showInputMessage="1" showErrorMessage="1" promptTitle="Date Format" prompt="E.g:  &quot;August 1, 2011&quot;" sqref="J65555 J983059 J917523 J851987 J786451 J720915 J655379 J589843 J524307 J458771 J393235 J327699 J262163 J196627 J131091"/>
  </dataValidations>
  <pageMargins left="0.47244094488188981" right="0.27559055118110237" top="0.74803149606299213" bottom="0.27559055118110237" header="0.31496062992125984" footer="0.31496062992125984"/>
  <pageSetup scale="52" orientation="portrait" r:id="rId1"/>
</worksheet>
</file>

<file path=xl/worksheets/sheet7.xml><?xml version="1.0" encoding="utf-8"?>
<worksheet xmlns="http://schemas.openxmlformats.org/spreadsheetml/2006/main" xmlns:r="http://schemas.openxmlformats.org/officeDocument/2006/relationships">
  <sheetPr codeName="Sheet7">
    <tabColor rgb="FFFFC000"/>
    <pageSetUpPr fitToPage="1"/>
  </sheetPr>
  <dimension ref="A1:P114"/>
  <sheetViews>
    <sheetView topLeftCell="A63" workbookViewId="0">
      <selection activeCell="E96" sqref="E96"/>
    </sheetView>
  </sheetViews>
  <sheetFormatPr defaultRowHeight="12.75"/>
  <cols>
    <col min="1" max="1" width="9.140625" style="2"/>
    <col min="2" max="2" width="40.28515625" style="2" bestFit="1" customWidth="1"/>
    <col min="3" max="3" width="12" style="2" customWidth="1"/>
    <col min="4" max="4" width="12.7109375" style="2" customWidth="1"/>
    <col min="5" max="5" width="14.85546875" style="2" customWidth="1"/>
    <col min="6" max="6" width="11.140625" style="2" customWidth="1"/>
    <col min="7" max="8" width="12.28515625" style="2" customWidth="1"/>
    <col min="9" max="9" width="14.28515625" style="2" customWidth="1"/>
    <col min="10" max="10" width="12.85546875" style="2" customWidth="1"/>
    <col min="11" max="11" width="18" style="2" customWidth="1"/>
    <col min="12" max="12" width="12.7109375" style="2" customWidth="1"/>
    <col min="13" max="13" width="12.28515625" style="2" bestFit="1" customWidth="1"/>
    <col min="14" max="14" width="17.5703125" style="2" customWidth="1"/>
    <col min="15" max="15" width="15.7109375" style="2" customWidth="1"/>
    <col min="16" max="256" width="9.140625" style="2"/>
    <col min="257" max="257" width="2.7109375" style="2" customWidth="1"/>
    <col min="258" max="258" width="9.140625" style="2"/>
    <col min="259" max="259" width="40.28515625" style="2" bestFit="1" customWidth="1"/>
    <col min="260" max="260" width="12" style="2" customWidth="1"/>
    <col min="261" max="261" width="10" style="2" customWidth="1"/>
    <col min="262" max="262" width="14.85546875" style="2" customWidth="1"/>
    <col min="263" max="263" width="9.5703125" style="2" customWidth="1"/>
    <col min="264" max="265" width="12.28515625" style="2" customWidth="1"/>
    <col min="266" max="268" width="12.85546875" style="2" customWidth="1"/>
    <col min="269" max="269" width="12.7109375" style="2" customWidth="1"/>
    <col min="270" max="270" width="12.28515625" style="2" bestFit="1" customWidth="1"/>
    <col min="271" max="271" width="13.85546875" style="2" customWidth="1"/>
    <col min="272" max="512" width="9.140625" style="2"/>
    <col min="513" max="513" width="2.7109375" style="2" customWidth="1"/>
    <col min="514" max="514" width="9.140625" style="2"/>
    <col min="515" max="515" width="40.28515625" style="2" bestFit="1" customWidth="1"/>
    <col min="516" max="516" width="12" style="2" customWidth="1"/>
    <col min="517" max="517" width="10" style="2" customWidth="1"/>
    <col min="518" max="518" width="14.85546875" style="2" customWidth="1"/>
    <col min="519" max="519" width="9.5703125" style="2" customWidth="1"/>
    <col min="520" max="521" width="12.28515625" style="2" customWidth="1"/>
    <col min="522" max="524" width="12.85546875" style="2" customWidth="1"/>
    <col min="525" max="525" width="12.7109375" style="2" customWidth="1"/>
    <col min="526" max="526" width="12.28515625" style="2" bestFit="1" customWidth="1"/>
    <col min="527" max="527" width="13.85546875" style="2" customWidth="1"/>
    <col min="528" max="768" width="9.140625" style="2"/>
    <col min="769" max="769" width="2.7109375" style="2" customWidth="1"/>
    <col min="770" max="770" width="9.140625" style="2"/>
    <col min="771" max="771" width="40.28515625" style="2" bestFit="1" customWidth="1"/>
    <col min="772" max="772" width="12" style="2" customWidth="1"/>
    <col min="773" max="773" width="10" style="2" customWidth="1"/>
    <col min="774" max="774" width="14.85546875" style="2" customWidth="1"/>
    <col min="775" max="775" width="9.5703125" style="2" customWidth="1"/>
    <col min="776" max="777" width="12.28515625" style="2" customWidth="1"/>
    <col min="778" max="780" width="12.85546875" style="2" customWidth="1"/>
    <col min="781" max="781" width="12.7109375" style="2" customWidth="1"/>
    <col min="782" max="782" width="12.28515625" style="2" bestFit="1" customWidth="1"/>
    <col min="783" max="783" width="13.85546875" style="2" customWidth="1"/>
    <col min="784" max="1024" width="9.140625" style="2"/>
    <col min="1025" max="1025" width="2.7109375" style="2" customWidth="1"/>
    <col min="1026" max="1026" width="9.140625" style="2"/>
    <col min="1027" max="1027" width="40.28515625" style="2" bestFit="1" customWidth="1"/>
    <col min="1028" max="1028" width="12" style="2" customWidth="1"/>
    <col min="1029" max="1029" width="10" style="2" customWidth="1"/>
    <col min="1030" max="1030" width="14.85546875" style="2" customWidth="1"/>
    <col min="1031" max="1031" width="9.5703125" style="2" customWidth="1"/>
    <col min="1032" max="1033" width="12.28515625" style="2" customWidth="1"/>
    <col min="1034" max="1036" width="12.85546875" style="2" customWidth="1"/>
    <col min="1037" max="1037" width="12.7109375" style="2" customWidth="1"/>
    <col min="1038" max="1038" width="12.28515625" style="2" bestFit="1" customWidth="1"/>
    <col min="1039" max="1039" width="13.85546875" style="2" customWidth="1"/>
    <col min="1040" max="1280" width="9.140625" style="2"/>
    <col min="1281" max="1281" width="2.7109375" style="2" customWidth="1"/>
    <col min="1282" max="1282" width="9.140625" style="2"/>
    <col min="1283" max="1283" width="40.28515625" style="2" bestFit="1" customWidth="1"/>
    <col min="1284" max="1284" width="12" style="2" customWidth="1"/>
    <col min="1285" max="1285" width="10" style="2" customWidth="1"/>
    <col min="1286" max="1286" width="14.85546875" style="2" customWidth="1"/>
    <col min="1287" max="1287" width="9.5703125" style="2" customWidth="1"/>
    <col min="1288" max="1289" width="12.28515625" style="2" customWidth="1"/>
    <col min="1290" max="1292" width="12.85546875" style="2" customWidth="1"/>
    <col min="1293" max="1293" width="12.7109375" style="2" customWidth="1"/>
    <col min="1294" max="1294" width="12.28515625" style="2" bestFit="1" customWidth="1"/>
    <col min="1295" max="1295" width="13.85546875" style="2" customWidth="1"/>
    <col min="1296" max="1536" width="9.140625" style="2"/>
    <col min="1537" max="1537" width="2.7109375" style="2" customWidth="1"/>
    <col min="1538" max="1538" width="9.140625" style="2"/>
    <col min="1539" max="1539" width="40.28515625" style="2" bestFit="1" customWidth="1"/>
    <col min="1540" max="1540" width="12" style="2" customWidth="1"/>
    <col min="1541" max="1541" width="10" style="2" customWidth="1"/>
    <col min="1542" max="1542" width="14.85546875" style="2" customWidth="1"/>
    <col min="1543" max="1543" width="9.5703125" style="2" customWidth="1"/>
    <col min="1544" max="1545" width="12.28515625" style="2" customWidth="1"/>
    <col min="1546" max="1548" width="12.85546875" style="2" customWidth="1"/>
    <col min="1549" max="1549" width="12.7109375" style="2" customWidth="1"/>
    <col min="1550" max="1550" width="12.28515625" style="2" bestFit="1" customWidth="1"/>
    <col min="1551" max="1551" width="13.85546875" style="2" customWidth="1"/>
    <col min="1552" max="1792" width="9.140625" style="2"/>
    <col min="1793" max="1793" width="2.7109375" style="2" customWidth="1"/>
    <col min="1794" max="1794" width="9.140625" style="2"/>
    <col min="1795" max="1795" width="40.28515625" style="2" bestFit="1" customWidth="1"/>
    <col min="1796" max="1796" width="12" style="2" customWidth="1"/>
    <col min="1797" max="1797" width="10" style="2" customWidth="1"/>
    <col min="1798" max="1798" width="14.85546875" style="2" customWidth="1"/>
    <col min="1799" max="1799" width="9.5703125" style="2" customWidth="1"/>
    <col min="1800" max="1801" width="12.28515625" style="2" customWidth="1"/>
    <col min="1802" max="1804" width="12.85546875" style="2" customWidth="1"/>
    <col min="1805" max="1805" width="12.7109375" style="2" customWidth="1"/>
    <col min="1806" max="1806" width="12.28515625" style="2" bestFit="1" customWidth="1"/>
    <col min="1807" max="1807" width="13.85546875" style="2" customWidth="1"/>
    <col min="1808" max="2048" width="9.140625" style="2"/>
    <col min="2049" max="2049" width="2.7109375" style="2" customWidth="1"/>
    <col min="2050" max="2050" width="9.140625" style="2"/>
    <col min="2051" max="2051" width="40.28515625" style="2" bestFit="1" customWidth="1"/>
    <col min="2052" max="2052" width="12" style="2" customWidth="1"/>
    <col min="2053" max="2053" width="10" style="2" customWidth="1"/>
    <col min="2054" max="2054" width="14.85546875" style="2" customWidth="1"/>
    <col min="2055" max="2055" width="9.5703125" style="2" customWidth="1"/>
    <col min="2056" max="2057" width="12.28515625" style="2" customWidth="1"/>
    <col min="2058" max="2060" width="12.85546875" style="2" customWidth="1"/>
    <col min="2061" max="2061" width="12.7109375" style="2" customWidth="1"/>
    <col min="2062" max="2062" width="12.28515625" style="2" bestFit="1" customWidth="1"/>
    <col min="2063" max="2063" width="13.85546875" style="2" customWidth="1"/>
    <col min="2064" max="2304" width="9.140625" style="2"/>
    <col min="2305" max="2305" width="2.7109375" style="2" customWidth="1"/>
    <col min="2306" max="2306" width="9.140625" style="2"/>
    <col min="2307" max="2307" width="40.28515625" style="2" bestFit="1" customWidth="1"/>
    <col min="2308" max="2308" width="12" style="2" customWidth="1"/>
    <col min="2309" max="2309" width="10" style="2" customWidth="1"/>
    <col min="2310" max="2310" width="14.85546875" style="2" customWidth="1"/>
    <col min="2311" max="2311" width="9.5703125" style="2" customWidth="1"/>
    <col min="2312" max="2313" width="12.28515625" style="2" customWidth="1"/>
    <col min="2314" max="2316" width="12.85546875" style="2" customWidth="1"/>
    <col min="2317" max="2317" width="12.7109375" style="2" customWidth="1"/>
    <col min="2318" max="2318" width="12.28515625" style="2" bestFit="1" customWidth="1"/>
    <col min="2319" max="2319" width="13.85546875" style="2" customWidth="1"/>
    <col min="2320" max="2560" width="9.140625" style="2"/>
    <col min="2561" max="2561" width="2.7109375" style="2" customWidth="1"/>
    <col min="2562" max="2562" width="9.140625" style="2"/>
    <col min="2563" max="2563" width="40.28515625" style="2" bestFit="1" customWidth="1"/>
    <col min="2564" max="2564" width="12" style="2" customWidth="1"/>
    <col min="2565" max="2565" width="10" style="2" customWidth="1"/>
    <col min="2566" max="2566" width="14.85546875" style="2" customWidth="1"/>
    <col min="2567" max="2567" width="9.5703125" style="2" customWidth="1"/>
    <col min="2568" max="2569" width="12.28515625" style="2" customWidth="1"/>
    <col min="2570" max="2572" width="12.85546875" style="2" customWidth="1"/>
    <col min="2573" max="2573" width="12.7109375" style="2" customWidth="1"/>
    <col min="2574" max="2574" width="12.28515625" style="2" bestFit="1" customWidth="1"/>
    <col min="2575" max="2575" width="13.85546875" style="2" customWidth="1"/>
    <col min="2576" max="2816" width="9.140625" style="2"/>
    <col min="2817" max="2817" width="2.7109375" style="2" customWidth="1"/>
    <col min="2818" max="2818" width="9.140625" style="2"/>
    <col min="2819" max="2819" width="40.28515625" style="2" bestFit="1" customWidth="1"/>
    <col min="2820" max="2820" width="12" style="2" customWidth="1"/>
    <col min="2821" max="2821" width="10" style="2" customWidth="1"/>
    <col min="2822" max="2822" width="14.85546875" style="2" customWidth="1"/>
    <col min="2823" max="2823" width="9.5703125" style="2" customWidth="1"/>
    <col min="2824" max="2825" width="12.28515625" style="2" customWidth="1"/>
    <col min="2826" max="2828" width="12.85546875" style="2" customWidth="1"/>
    <col min="2829" max="2829" width="12.7109375" style="2" customWidth="1"/>
    <col min="2830" max="2830" width="12.28515625" style="2" bestFit="1" customWidth="1"/>
    <col min="2831" max="2831" width="13.85546875" style="2" customWidth="1"/>
    <col min="2832" max="3072" width="9.140625" style="2"/>
    <col min="3073" max="3073" width="2.7109375" style="2" customWidth="1"/>
    <col min="3074" max="3074" width="9.140625" style="2"/>
    <col min="3075" max="3075" width="40.28515625" style="2" bestFit="1" customWidth="1"/>
    <col min="3076" max="3076" width="12" style="2" customWidth="1"/>
    <col min="3077" max="3077" width="10" style="2" customWidth="1"/>
    <col min="3078" max="3078" width="14.85546875" style="2" customWidth="1"/>
    <col min="3079" max="3079" width="9.5703125" style="2" customWidth="1"/>
    <col min="3080" max="3081" width="12.28515625" style="2" customWidth="1"/>
    <col min="3082" max="3084" width="12.85546875" style="2" customWidth="1"/>
    <col min="3085" max="3085" width="12.7109375" style="2" customWidth="1"/>
    <col min="3086" max="3086" width="12.28515625" style="2" bestFit="1" customWidth="1"/>
    <col min="3087" max="3087" width="13.85546875" style="2" customWidth="1"/>
    <col min="3088" max="3328" width="9.140625" style="2"/>
    <col min="3329" max="3329" width="2.7109375" style="2" customWidth="1"/>
    <col min="3330" max="3330" width="9.140625" style="2"/>
    <col min="3331" max="3331" width="40.28515625" style="2" bestFit="1" customWidth="1"/>
    <col min="3332" max="3332" width="12" style="2" customWidth="1"/>
    <col min="3333" max="3333" width="10" style="2" customWidth="1"/>
    <col min="3334" max="3334" width="14.85546875" style="2" customWidth="1"/>
    <col min="3335" max="3335" width="9.5703125" style="2" customWidth="1"/>
    <col min="3336" max="3337" width="12.28515625" style="2" customWidth="1"/>
    <col min="3338" max="3340" width="12.85546875" style="2" customWidth="1"/>
    <col min="3341" max="3341" width="12.7109375" style="2" customWidth="1"/>
    <col min="3342" max="3342" width="12.28515625" style="2" bestFit="1" customWidth="1"/>
    <col min="3343" max="3343" width="13.85546875" style="2" customWidth="1"/>
    <col min="3344" max="3584" width="9.140625" style="2"/>
    <col min="3585" max="3585" width="2.7109375" style="2" customWidth="1"/>
    <col min="3586" max="3586" width="9.140625" style="2"/>
    <col min="3587" max="3587" width="40.28515625" style="2" bestFit="1" customWidth="1"/>
    <col min="3588" max="3588" width="12" style="2" customWidth="1"/>
    <col min="3589" max="3589" width="10" style="2" customWidth="1"/>
    <col min="3590" max="3590" width="14.85546875" style="2" customWidth="1"/>
    <col min="3591" max="3591" width="9.5703125" style="2" customWidth="1"/>
    <col min="3592" max="3593" width="12.28515625" style="2" customWidth="1"/>
    <col min="3594" max="3596" width="12.85546875" style="2" customWidth="1"/>
    <col min="3597" max="3597" width="12.7109375" style="2" customWidth="1"/>
    <col min="3598" max="3598" width="12.28515625" style="2" bestFit="1" customWidth="1"/>
    <col min="3599" max="3599" width="13.85546875" style="2" customWidth="1"/>
    <col min="3600" max="3840" width="9.140625" style="2"/>
    <col min="3841" max="3841" width="2.7109375" style="2" customWidth="1"/>
    <col min="3842" max="3842" width="9.140625" style="2"/>
    <col min="3843" max="3843" width="40.28515625" style="2" bestFit="1" customWidth="1"/>
    <col min="3844" max="3844" width="12" style="2" customWidth="1"/>
    <col min="3845" max="3845" width="10" style="2" customWidth="1"/>
    <col min="3846" max="3846" width="14.85546875" style="2" customWidth="1"/>
    <col min="3847" max="3847" width="9.5703125" style="2" customWidth="1"/>
    <col min="3848" max="3849" width="12.28515625" style="2" customWidth="1"/>
    <col min="3850" max="3852" width="12.85546875" style="2" customWidth="1"/>
    <col min="3853" max="3853" width="12.7109375" style="2" customWidth="1"/>
    <col min="3854" max="3854" width="12.28515625" style="2" bestFit="1" customWidth="1"/>
    <col min="3855" max="3855" width="13.85546875" style="2" customWidth="1"/>
    <col min="3856" max="4096" width="9.140625" style="2"/>
    <col min="4097" max="4097" width="2.7109375" style="2" customWidth="1"/>
    <col min="4098" max="4098" width="9.140625" style="2"/>
    <col min="4099" max="4099" width="40.28515625" style="2" bestFit="1" customWidth="1"/>
    <col min="4100" max="4100" width="12" style="2" customWidth="1"/>
    <col min="4101" max="4101" width="10" style="2" customWidth="1"/>
    <col min="4102" max="4102" width="14.85546875" style="2" customWidth="1"/>
    <col min="4103" max="4103" width="9.5703125" style="2" customWidth="1"/>
    <col min="4104" max="4105" width="12.28515625" style="2" customWidth="1"/>
    <col min="4106" max="4108" width="12.85546875" style="2" customWidth="1"/>
    <col min="4109" max="4109" width="12.7109375" style="2" customWidth="1"/>
    <col min="4110" max="4110" width="12.28515625" style="2" bestFit="1" customWidth="1"/>
    <col min="4111" max="4111" width="13.85546875" style="2" customWidth="1"/>
    <col min="4112" max="4352" width="9.140625" style="2"/>
    <col min="4353" max="4353" width="2.7109375" style="2" customWidth="1"/>
    <col min="4354" max="4354" width="9.140625" style="2"/>
    <col min="4355" max="4355" width="40.28515625" style="2" bestFit="1" customWidth="1"/>
    <col min="4356" max="4356" width="12" style="2" customWidth="1"/>
    <col min="4357" max="4357" width="10" style="2" customWidth="1"/>
    <col min="4358" max="4358" width="14.85546875" style="2" customWidth="1"/>
    <col min="4359" max="4359" width="9.5703125" style="2" customWidth="1"/>
    <col min="4360" max="4361" width="12.28515625" style="2" customWidth="1"/>
    <col min="4362" max="4364" width="12.85546875" style="2" customWidth="1"/>
    <col min="4365" max="4365" width="12.7109375" style="2" customWidth="1"/>
    <col min="4366" max="4366" width="12.28515625" style="2" bestFit="1" customWidth="1"/>
    <col min="4367" max="4367" width="13.85546875" style="2" customWidth="1"/>
    <col min="4368" max="4608" width="9.140625" style="2"/>
    <col min="4609" max="4609" width="2.7109375" style="2" customWidth="1"/>
    <col min="4610" max="4610" width="9.140625" style="2"/>
    <col min="4611" max="4611" width="40.28515625" style="2" bestFit="1" customWidth="1"/>
    <col min="4612" max="4612" width="12" style="2" customWidth="1"/>
    <col min="4613" max="4613" width="10" style="2" customWidth="1"/>
    <col min="4614" max="4614" width="14.85546875" style="2" customWidth="1"/>
    <col min="4615" max="4615" width="9.5703125" style="2" customWidth="1"/>
    <col min="4616" max="4617" width="12.28515625" style="2" customWidth="1"/>
    <col min="4618" max="4620" width="12.85546875" style="2" customWidth="1"/>
    <col min="4621" max="4621" width="12.7109375" style="2" customWidth="1"/>
    <col min="4622" max="4622" width="12.28515625" style="2" bestFit="1" customWidth="1"/>
    <col min="4623" max="4623" width="13.85546875" style="2" customWidth="1"/>
    <col min="4624" max="4864" width="9.140625" style="2"/>
    <col min="4865" max="4865" width="2.7109375" style="2" customWidth="1"/>
    <col min="4866" max="4866" width="9.140625" style="2"/>
    <col min="4867" max="4867" width="40.28515625" style="2" bestFit="1" customWidth="1"/>
    <col min="4868" max="4868" width="12" style="2" customWidth="1"/>
    <col min="4869" max="4869" width="10" style="2" customWidth="1"/>
    <col min="4870" max="4870" width="14.85546875" style="2" customWidth="1"/>
    <col min="4871" max="4871" width="9.5703125" style="2" customWidth="1"/>
    <col min="4872" max="4873" width="12.28515625" style="2" customWidth="1"/>
    <col min="4874" max="4876" width="12.85546875" style="2" customWidth="1"/>
    <col min="4877" max="4877" width="12.7109375" style="2" customWidth="1"/>
    <col min="4878" max="4878" width="12.28515625" style="2" bestFit="1" customWidth="1"/>
    <col min="4879" max="4879" width="13.85546875" style="2" customWidth="1"/>
    <col min="4880" max="5120" width="9.140625" style="2"/>
    <col min="5121" max="5121" width="2.7109375" style="2" customWidth="1"/>
    <col min="5122" max="5122" width="9.140625" style="2"/>
    <col min="5123" max="5123" width="40.28515625" style="2" bestFit="1" customWidth="1"/>
    <col min="5124" max="5124" width="12" style="2" customWidth="1"/>
    <col min="5125" max="5125" width="10" style="2" customWidth="1"/>
    <col min="5126" max="5126" width="14.85546875" style="2" customWidth="1"/>
    <col min="5127" max="5127" width="9.5703125" style="2" customWidth="1"/>
    <col min="5128" max="5129" width="12.28515625" style="2" customWidth="1"/>
    <col min="5130" max="5132" width="12.85546875" style="2" customWidth="1"/>
    <col min="5133" max="5133" width="12.7109375" style="2" customWidth="1"/>
    <col min="5134" max="5134" width="12.28515625" style="2" bestFit="1" customWidth="1"/>
    <col min="5135" max="5135" width="13.85546875" style="2" customWidth="1"/>
    <col min="5136" max="5376" width="9.140625" style="2"/>
    <col min="5377" max="5377" width="2.7109375" style="2" customWidth="1"/>
    <col min="5378" max="5378" width="9.140625" style="2"/>
    <col min="5379" max="5379" width="40.28515625" style="2" bestFit="1" customWidth="1"/>
    <col min="5380" max="5380" width="12" style="2" customWidth="1"/>
    <col min="5381" max="5381" width="10" style="2" customWidth="1"/>
    <col min="5382" max="5382" width="14.85546875" style="2" customWidth="1"/>
    <col min="5383" max="5383" width="9.5703125" style="2" customWidth="1"/>
    <col min="5384" max="5385" width="12.28515625" style="2" customWidth="1"/>
    <col min="5386" max="5388" width="12.85546875" style="2" customWidth="1"/>
    <col min="5389" max="5389" width="12.7109375" style="2" customWidth="1"/>
    <col min="5390" max="5390" width="12.28515625" style="2" bestFit="1" customWidth="1"/>
    <col min="5391" max="5391" width="13.85546875" style="2" customWidth="1"/>
    <col min="5392" max="5632" width="9.140625" style="2"/>
    <col min="5633" max="5633" width="2.7109375" style="2" customWidth="1"/>
    <col min="5634" max="5634" width="9.140625" style="2"/>
    <col min="5635" max="5635" width="40.28515625" style="2" bestFit="1" customWidth="1"/>
    <col min="5636" max="5636" width="12" style="2" customWidth="1"/>
    <col min="5637" max="5637" width="10" style="2" customWidth="1"/>
    <col min="5638" max="5638" width="14.85546875" style="2" customWidth="1"/>
    <col min="5639" max="5639" width="9.5703125" style="2" customWidth="1"/>
    <col min="5640" max="5641" width="12.28515625" style="2" customWidth="1"/>
    <col min="5642" max="5644" width="12.85546875" style="2" customWidth="1"/>
    <col min="5645" max="5645" width="12.7109375" style="2" customWidth="1"/>
    <col min="5646" max="5646" width="12.28515625" style="2" bestFit="1" customWidth="1"/>
    <col min="5647" max="5647" width="13.85546875" style="2" customWidth="1"/>
    <col min="5648" max="5888" width="9.140625" style="2"/>
    <col min="5889" max="5889" width="2.7109375" style="2" customWidth="1"/>
    <col min="5890" max="5890" width="9.140625" style="2"/>
    <col min="5891" max="5891" width="40.28515625" style="2" bestFit="1" customWidth="1"/>
    <col min="5892" max="5892" width="12" style="2" customWidth="1"/>
    <col min="5893" max="5893" width="10" style="2" customWidth="1"/>
    <col min="5894" max="5894" width="14.85546875" style="2" customWidth="1"/>
    <col min="5895" max="5895" width="9.5703125" style="2" customWidth="1"/>
    <col min="5896" max="5897" width="12.28515625" style="2" customWidth="1"/>
    <col min="5898" max="5900" width="12.85546875" style="2" customWidth="1"/>
    <col min="5901" max="5901" width="12.7109375" style="2" customWidth="1"/>
    <col min="5902" max="5902" width="12.28515625" style="2" bestFit="1" customWidth="1"/>
    <col min="5903" max="5903" width="13.85546875" style="2" customWidth="1"/>
    <col min="5904" max="6144" width="9.140625" style="2"/>
    <col min="6145" max="6145" width="2.7109375" style="2" customWidth="1"/>
    <col min="6146" max="6146" width="9.140625" style="2"/>
    <col min="6147" max="6147" width="40.28515625" style="2" bestFit="1" customWidth="1"/>
    <col min="6148" max="6148" width="12" style="2" customWidth="1"/>
    <col min="6149" max="6149" width="10" style="2" customWidth="1"/>
    <col min="6150" max="6150" width="14.85546875" style="2" customWidth="1"/>
    <col min="6151" max="6151" width="9.5703125" style="2" customWidth="1"/>
    <col min="6152" max="6153" width="12.28515625" style="2" customWidth="1"/>
    <col min="6154" max="6156" width="12.85546875" style="2" customWidth="1"/>
    <col min="6157" max="6157" width="12.7109375" style="2" customWidth="1"/>
    <col min="6158" max="6158" width="12.28515625" style="2" bestFit="1" customWidth="1"/>
    <col min="6159" max="6159" width="13.85546875" style="2" customWidth="1"/>
    <col min="6160" max="6400" width="9.140625" style="2"/>
    <col min="6401" max="6401" width="2.7109375" style="2" customWidth="1"/>
    <col min="6402" max="6402" width="9.140625" style="2"/>
    <col min="6403" max="6403" width="40.28515625" style="2" bestFit="1" customWidth="1"/>
    <col min="6404" max="6404" width="12" style="2" customWidth="1"/>
    <col min="6405" max="6405" width="10" style="2" customWidth="1"/>
    <col min="6406" max="6406" width="14.85546875" style="2" customWidth="1"/>
    <col min="6407" max="6407" width="9.5703125" style="2" customWidth="1"/>
    <col min="6408" max="6409" width="12.28515625" style="2" customWidth="1"/>
    <col min="6410" max="6412" width="12.85546875" style="2" customWidth="1"/>
    <col min="6413" max="6413" width="12.7109375" style="2" customWidth="1"/>
    <col min="6414" max="6414" width="12.28515625" style="2" bestFit="1" customWidth="1"/>
    <col min="6415" max="6415" width="13.85546875" style="2" customWidth="1"/>
    <col min="6416" max="6656" width="9.140625" style="2"/>
    <col min="6657" max="6657" width="2.7109375" style="2" customWidth="1"/>
    <col min="6658" max="6658" width="9.140625" style="2"/>
    <col min="6659" max="6659" width="40.28515625" style="2" bestFit="1" customWidth="1"/>
    <col min="6660" max="6660" width="12" style="2" customWidth="1"/>
    <col min="6661" max="6661" width="10" style="2" customWidth="1"/>
    <col min="6662" max="6662" width="14.85546875" style="2" customWidth="1"/>
    <col min="6663" max="6663" width="9.5703125" style="2" customWidth="1"/>
    <col min="6664" max="6665" width="12.28515625" style="2" customWidth="1"/>
    <col min="6666" max="6668" width="12.85546875" style="2" customWidth="1"/>
    <col min="6669" max="6669" width="12.7109375" style="2" customWidth="1"/>
    <col min="6670" max="6670" width="12.28515625" style="2" bestFit="1" customWidth="1"/>
    <col min="6671" max="6671" width="13.85546875" style="2" customWidth="1"/>
    <col min="6672" max="6912" width="9.140625" style="2"/>
    <col min="6913" max="6913" width="2.7109375" style="2" customWidth="1"/>
    <col min="6914" max="6914" width="9.140625" style="2"/>
    <col min="6915" max="6915" width="40.28515625" style="2" bestFit="1" customWidth="1"/>
    <col min="6916" max="6916" width="12" style="2" customWidth="1"/>
    <col min="6917" max="6917" width="10" style="2" customWidth="1"/>
    <col min="6918" max="6918" width="14.85546875" style="2" customWidth="1"/>
    <col min="6919" max="6919" width="9.5703125" style="2" customWidth="1"/>
    <col min="6920" max="6921" width="12.28515625" style="2" customWidth="1"/>
    <col min="6922" max="6924" width="12.85546875" style="2" customWidth="1"/>
    <col min="6925" max="6925" width="12.7109375" style="2" customWidth="1"/>
    <col min="6926" max="6926" width="12.28515625" style="2" bestFit="1" customWidth="1"/>
    <col min="6927" max="6927" width="13.85546875" style="2" customWidth="1"/>
    <col min="6928" max="7168" width="9.140625" style="2"/>
    <col min="7169" max="7169" width="2.7109375" style="2" customWidth="1"/>
    <col min="7170" max="7170" width="9.140625" style="2"/>
    <col min="7171" max="7171" width="40.28515625" style="2" bestFit="1" customWidth="1"/>
    <col min="7172" max="7172" width="12" style="2" customWidth="1"/>
    <col min="7173" max="7173" width="10" style="2" customWidth="1"/>
    <col min="7174" max="7174" width="14.85546875" style="2" customWidth="1"/>
    <col min="7175" max="7175" width="9.5703125" style="2" customWidth="1"/>
    <col min="7176" max="7177" width="12.28515625" style="2" customWidth="1"/>
    <col min="7178" max="7180" width="12.85546875" style="2" customWidth="1"/>
    <col min="7181" max="7181" width="12.7109375" style="2" customWidth="1"/>
    <col min="7182" max="7182" width="12.28515625" style="2" bestFit="1" customWidth="1"/>
    <col min="7183" max="7183" width="13.85546875" style="2" customWidth="1"/>
    <col min="7184" max="7424" width="9.140625" style="2"/>
    <col min="7425" max="7425" width="2.7109375" style="2" customWidth="1"/>
    <col min="7426" max="7426" width="9.140625" style="2"/>
    <col min="7427" max="7427" width="40.28515625" style="2" bestFit="1" customWidth="1"/>
    <col min="7428" max="7428" width="12" style="2" customWidth="1"/>
    <col min="7429" max="7429" width="10" style="2" customWidth="1"/>
    <col min="7430" max="7430" width="14.85546875" style="2" customWidth="1"/>
    <col min="7431" max="7431" width="9.5703125" style="2" customWidth="1"/>
    <col min="7432" max="7433" width="12.28515625" style="2" customWidth="1"/>
    <col min="7434" max="7436" width="12.85546875" style="2" customWidth="1"/>
    <col min="7437" max="7437" width="12.7109375" style="2" customWidth="1"/>
    <col min="7438" max="7438" width="12.28515625" style="2" bestFit="1" customWidth="1"/>
    <col min="7439" max="7439" width="13.85546875" style="2" customWidth="1"/>
    <col min="7440" max="7680" width="9.140625" style="2"/>
    <col min="7681" max="7681" width="2.7109375" style="2" customWidth="1"/>
    <col min="7682" max="7682" width="9.140625" style="2"/>
    <col min="7683" max="7683" width="40.28515625" style="2" bestFit="1" customWidth="1"/>
    <col min="7684" max="7684" width="12" style="2" customWidth="1"/>
    <col min="7685" max="7685" width="10" style="2" customWidth="1"/>
    <col min="7686" max="7686" width="14.85546875" style="2" customWidth="1"/>
    <col min="7687" max="7687" width="9.5703125" style="2" customWidth="1"/>
    <col min="7688" max="7689" width="12.28515625" style="2" customWidth="1"/>
    <col min="7690" max="7692" width="12.85546875" style="2" customWidth="1"/>
    <col min="7693" max="7693" width="12.7109375" style="2" customWidth="1"/>
    <col min="7694" max="7694" width="12.28515625" style="2" bestFit="1" customWidth="1"/>
    <col min="7695" max="7695" width="13.85546875" style="2" customWidth="1"/>
    <col min="7696" max="7936" width="9.140625" style="2"/>
    <col min="7937" max="7937" width="2.7109375" style="2" customWidth="1"/>
    <col min="7938" max="7938" width="9.140625" style="2"/>
    <col min="7939" max="7939" width="40.28515625" style="2" bestFit="1" customWidth="1"/>
    <col min="7940" max="7940" width="12" style="2" customWidth="1"/>
    <col min="7941" max="7941" width="10" style="2" customWidth="1"/>
    <col min="7942" max="7942" width="14.85546875" style="2" customWidth="1"/>
    <col min="7943" max="7943" width="9.5703125" style="2" customWidth="1"/>
    <col min="7944" max="7945" width="12.28515625" style="2" customWidth="1"/>
    <col min="7946" max="7948" width="12.85546875" style="2" customWidth="1"/>
    <col min="7949" max="7949" width="12.7109375" style="2" customWidth="1"/>
    <col min="7950" max="7950" width="12.28515625" style="2" bestFit="1" customWidth="1"/>
    <col min="7951" max="7951" width="13.85546875" style="2" customWidth="1"/>
    <col min="7952" max="8192" width="9.140625" style="2"/>
    <col min="8193" max="8193" width="2.7109375" style="2" customWidth="1"/>
    <col min="8194" max="8194" width="9.140625" style="2"/>
    <col min="8195" max="8195" width="40.28515625" style="2" bestFit="1" customWidth="1"/>
    <col min="8196" max="8196" width="12" style="2" customWidth="1"/>
    <col min="8197" max="8197" width="10" style="2" customWidth="1"/>
    <col min="8198" max="8198" width="14.85546875" style="2" customWidth="1"/>
    <col min="8199" max="8199" width="9.5703125" style="2" customWidth="1"/>
    <col min="8200" max="8201" width="12.28515625" style="2" customWidth="1"/>
    <col min="8202" max="8204" width="12.85546875" style="2" customWidth="1"/>
    <col min="8205" max="8205" width="12.7109375" style="2" customWidth="1"/>
    <col min="8206" max="8206" width="12.28515625" style="2" bestFit="1" customWidth="1"/>
    <col min="8207" max="8207" width="13.85546875" style="2" customWidth="1"/>
    <col min="8208" max="8448" width="9.140625" style="2"/>
    <col min="8449" max="8449" width="2.7109375" style="2" customWidth="1"/>
    <col min="8450" max="8450" width="9.140625" style="2"/>
    <col min="8451" max="8451" width="40.28515625" style="2" bestFit="1" customWidth="1"/>
    <col min="8452" max="8452" width="12" style="2" customWidth="1"/>
    <col min="8453" max="8453" width="10" style="2" customWidth="1"/>
    <col min="8454" max="8454" width="14.85546875" style="2" customWidth="1"/>
    <col min="8455" max="8455" width="9.5703125" style="2" customWidth="1"/>
    <col min="8456" max="8457" width="12.28515625" style="2" customWidth="1"/>
    <col min="8458" max="8460" width="12.85546875" style="2" customWidth="1"/>
    <col min="8461" max="8461" width="12.7109375" style="2" customWidth="1"/>
    <col min="8462" max="8462" width="12.28515625" style="2" bestFit="1" customWidth="1"/>
    <col min="8463" max="8463" width="13.85546875" style="2" customWidth="1"/>
    <col min="8464" max="8704" width="9.140625" style="2"/>
    <col min="8705" max="8705" width="2.7109375" style="2" customWidth="1"/>
    <col min="8706" max="8706" width="9.140625" style="2"/>
    <col min="8707" max="8707" width="40.28515625" style="2" bestFit="1" customWidth="1"/>
    <col min="8708" max="8708" width="12" style="2" customWidth="1"/>
    <col min="8709" max="8709" width="10" style="2" customWidth="1"/>
    <col min="8710" max="8710" width="14.85546875" style="2" customWidth="1"/>
    <col min="8711" max="8711" width="9.5703125" style="2" customWidth="1"/>
    <col min="8712" max="8713" width="12.28515625" style="2" customWidth="1"/>
    <col min="8714" max="8716" width="12.85546875" style="2" customWidth="1"/>
    <col min="8717" max="8717" width="12.7109375" style="2" customWidth="1"/>
    <col min="8718" max="8718" width="12.28515625" style="2" bestFit="1" customWidth="1"/>
    <col min="8719" max="8719" width="13.85546875" style="2" customWidth="1"/>
    <col min="8720" max="8960" width="9.140625" style="2"/>
    <col min="8961" max="8961" width="2.7109375" style="2" customWidth="1"/>
    <col min="8962" max="8962" width="9.140625" style="2"/>
    <col min="8963" max="8963" width="40.28515625" style="2" bestFit="1" customWidth="1"/>
    <col min="8964" max="8964" width="12" style="2" customWidth="1"/>
    <col min="8965" max="8965" width="10" style="2" customWidth="1"/>
    <col min="8966" max="8966" width="14.85546875" style="2" customWidth="1"/>
    <col min="8967" max="8967" width="9.5703125" style="2" customWidth="1"/>
    <col min="8968" max="8969" width="12.28515625" style="2" customWidth="1"/>
    <col min="8970" max="8972" width="12.85546875" style="2" customWidth="1"/>
    <col min="8973" max="8973" width="12.7109375" style="2" customWidth="1"/>
    <col min="8974" max="8974" width="12.28515625" style="2" bestFit="1" customWidth="1"/>
    <col min="8975" max="8975" width="13.85546875" style="2" customWidth="1"/>
    <col min="8976" max="9216" width="9.140625" style="2"/>
    <col min="9217" max="9217" width="2.7109375" style="2" customWidth="1"/>
    <col min="9218" max="9218" width="9.140625" style="2"/>
    <col min="9219" max="9219" width="40.28515625" style="2" bestFit="1" customWidth="1"/>
    <col min="9220" max="9220" width="12" style="2" customWidth="1"/>
    <col min="9221" max="9221" width="10" style="2" customWidth="1"/>
    <col min="9222" max="9222" width="14.85546875" style="2" customWidth="1"/>
    <col min="9223" max="9223" width="9.5703125" style="2" customWidth="1"/>
    <col min="9224" max="9225" width="12.28515625" style="2" customWidth="1"/>
    <col min="9226" max="9228" width="12.85546875" style="2" customWidth="1"/>
    <col min="9229" max="9229" width="12.7109375" style="2" customWidth="1"/>
    <col min="9230" max="9230" width="12.28515625" style="2" bestFit="1" customWidth="1"/>
    <col min="9231" max="9231" width="13.85546875" style="2" customWidth="1"/>
    <col min="9232" max="9472" width="9.140625" style="2"/>
    <col min="9473" max="9473" width="2.7109375" style="2" customWidth="1"/>
    <col min="9474" max="9474" width="9.140625" style="2"/>
    <col min="9475" max="9475" width="40.28515625" style="2" bestFit="1" customWidth="1"/>
    <col min="9476" max="9476" width="12" style="2" customWidth="1"/>
    <col min="9477" max="9477" width="10" style="2" customWidth="1"/>
    <col min="9478" max="9478" width="14.85546875" style="2" customWidth="1"/>
    <col min="9479" max="9479" width="9.5703125" style="2" customWidth="1"/>
    <col min="9480" max="9481" width="12.28515625" style="2" customWidth="1"/>
    <col min="9482" max="9484" width="12.85546875" style="2" customWidth="1"/>
    <col min="9485" max="9485" width="12.7109375" style="2" customWidth="1"/>
    <col min="9486" max="9486" width="12.28515625" style="2" bestFit="1" customWidth="1"/>
    <col min="9487" max="9487" width="13.85546875" style="2" customWidth="1"/>
    <col min="9488" max="9728" width="9.140625" style="2"/>
    <col min="9729" max="9729" width="2.7109375" style="2" customWidth="1"/>
    <col min="9730" max="9730" width="9.140625" style="2"/>
    <col min="9731" max="9731" width="40.28515625" style="2" bestFit="1" customWidth="1"/>
    <col min="9732" max="9732" width="12" style="2" customWidth="1"/>
    <col min="9733" max="9733" width="10" style="2" customWidth="1"/>
    <col min="9734" max="9734" width="14.85546875" style="2" customWidth="1"/>
    <col min="9735" max="9735" width="9.5703125" style="2" customWidth="1"/>
    <col min="9736" max="9737" width="12.28515625" style="2" customWidth="1"/>
    <col min="9738" max="9740" width="12.85546875" style="2" customWidth="1"/>
    <col min="9741" max="9741" width="12.7109375" style="2" customWidth="1"/>
    <col min="9742" max="9742" width="12.28515625" style="2" bestFit="1" customWidth="1"/>
    <col min="9743" max="9743" width="13.85546875" style="2" customWidth="1"/>
    <col min="9744" max="9984" width="9.140625" style="2"/>
    <col min="9985" max="9985" width="2.7109375" style="2" customWidth="1"/>
    <col min="9986" max="9986" width="9.140625" style="2"/>
    <col min="9987" max="9987" width="40.28515625" style="2" bestFit="1" customWidth="1"/>
    <col min="9988" max="9988" width="12" style="2" customWidth="1"/>
    <col min="9989" max="9989" width="10" style="2" customWidth="1"/>
    <col min="9990" max="9990" width="14.85546875" style="2" customWidth="1"/>
    <col min="9991" max="9991" width="9.5703125" style="2" customWidth="1"/>
    <col min="9992" max="9993" width="12.28515625" style="2" customWidth="1"/>
    <col min="9994" max="9996" width="12.85546875" style="2" customWidth="1"/>
    <col min="9997" max="9997" width="12.7109375" style="2" customWidth="1"/>
    <col min="9998" max="9998" width="12.28515625" style="2" bestFit="1" customWidth="1"/>
    <col min="9999" max="9999" width="13.85546875" style="2" customWidth="1"/>
    <col min="10000" max="10240" width="9.140625" style="2"/>
    <col min="10241" max="10241" width="2.7109375" style="2" customWidth="1"/>
    <col min="10242" max="10242" width="9.140625" style="2"/>
    <col min="10243" max="10243" width="40.28515625" style="2" bestFit="1" customWidth="1"/>
    <col min="10244" max="10244" width="12" style="2" customWidth="1"/>
    <col min="10245" max="10245" width="10" style="2" customWidth="1"/>
    <col min="10246" max="10246" width="14.85546875" style="2" customWidth="1"/>
    <col min="10247" max="10247" width="9.5703125" style="2" customWidth="1"/>
    <col min="10248" max="10249" width="12.28515625" style="2" customWidth="1"/>
    <col min="10250" max="10252" width="12.85546875" style="2" customWidth="1"/>
    <col min="10253" max="10253" width="12.7109375" style="2" customWidth="1"/>
    <col min="10254" max="10254" width="12.28515625" style="2" bestFit="1" customWidth="1"/>
    <col min="10255" max="10255" width="13.85546875" style="2" customWidth="1"/>
    <col min="10256" max="10496" width="9.140625" style="2"/>
    <col min="10497" max="10497" width="2.7109375" style="2" customWidth="1"/>
    <col min="10498" max="10498" width="9.140625" style="2"/>
    <col min="10499" max="10499" width="40.28515625" style="2" bestFit="1" customWidth="1"/>
    <col min="10500" max="10500" width="12" style="2" customWidth="1"/>
    <col min="10501" max="10501" width="10" style="2" customWidth="1"/>
    <col min="10502" max="10502" width="14.85546875" style="2" customWidth="1"/>
    <col min="10503" max="10503" width="9.5703125" style="2" customWidth="1"/>
    <col min="10504" max="10505" width="12.28515625" style="2" customWidth="1"/>
    <col min="10506" max="10508" width="12.85546875" style="2" customWidth="1"/>
    <col min="10509" max="10509" width="12.7109375" style="2" customWidth="1"/>
    <col min="10510" max="10510" width="12.28515625" style="2" bestFit="1" customWidth="1"/>
    <col min="10511" max="10511" width="13.85546875" style="2" customWidth="1"/>
    <col min="10512" max="10752" width="9.140625" style="2"/>
    <col min="10753" max="10753" width="2.7109375" style="2" customWidth="1"/>
    <col min="10754" max="10754" width="9.140625" style="2"/>
    <col min="10755" max="10755" width="40.28515625" style="2" bestFit="1" customWidth="1"/>
    <col min="10756" max="10756" width="12" style="2" customWidth="1"/>
    <col min="10757" max="10757" width="10" style="2" customWidth="1"/>
    <col min="10758" max="10758" width="14.85546875" style="2" customWidth="1"/>
    <col min="10759" max="10759" width="9.5703125" style="2" customWidth="1"/>
    <col min="10760" max="10761" width="12.28515625" style="2" customWidth="1"/>
    <col min="10762" max="10764" width="12.85546875" style="2" customWidth="1"/>
    <col min="10765" max="10765" width="12.7109375" style="2" customWidth="1"/>
    <col min="10766" max="10766" width="12.28515625" style="2" bestFit="1" customWidth="1"/>
    <col min="10767" max="10767" width="13.85546875" style="2" customWidth="1"/>
    <col min="10768" max="11008" width="9.140625" style="2"/>
    <col min="11009" max="11009" width="2.7109375" style="2" customWidth="1"/>
    <col min="11010" max="11010" width="9.140625" style="2"/>
    <col min="11011" max="11011" width="40.28515625" style="2" bestFit="1" customWidth="1"/>
    <col min="11012" max="11012" width="12" style="2" customWidth="1"/>
    <col min="11013" max="11013" width="10" style="2" customWidth="1"/>
    <col min="11014" max="11014" width="14.85546875" style="2" customWidth="1"/>
    <col min="11015" max="11015" width="9.5703125" style="2" customWidth="1"/>
    <col min="11016" max="11017" width="12.28515625" style="2" customWidth="1"/>
    <col min="11018" max="11020" width="12.85546875" style="2" customWidth="1"/>
    <col min="11021" max="11021" width="12.7109375" style="2" customWidth="1"/>
    <col min="11022" max="11022" width="12.28515625" style="2" bestFit="1" customWidth="1"/>
    <col min="11023" max="11023" width="13.85546875" style="2" customWidth="1"/>
    <col min="11024" max="11264" width="9.140625" style="2"/>
    <col min="11265" max="11265" width="2.7109375" style="2" customWidth="1"/>
    <col min="11266" max="11266" width="9.140625" style="2"/>
    <col min="11267" max="11267" width="40.28515625" style="2" bestFit="1" customWidth="1"/>
    <col min="11268" max="11268" width="12" style="2" customWidth="1"/>
    <col min="11269" max="11269" width="10" style="2" customWidth="1"/>
    <col min="11270" max="11270" width="14.85546875" style="2" customWidth="1"/>
    <col min="11271" max="11271" width="9.5703125" style="2" customWidth="1"/>
    <col min="11272" max="11273" width="12.28515625" style="2" customWidth="1"/>
    <col min="11274" max="11276" width="12.85546875" style="2" customWidth="1"/>
    <col min="11277" max="11277" width="12.7109375" style="2" customWidth="1"/>
    <col min="11278" max="11278" width="12.28515625" style="2" bestFit="1" customWidth="1"/>
    <col min="11279" max="11279" width="13.85546875" style="2" customWidth="1"/>
    <col min="11280" max="11520" width="9.140625" style="2"/>
    <col min="11521" max="11521" width="2.7109375" style="2" customWidth="1"/>
    <col min="11522" max="11522" width="9.140625" style="2"/>
    <col min="11523" max="11523" width="40.28515625" style="2" bestFit="1" customWidth="1"/>
    <col min="11524" max="11524" width="12" style="2" customWidth="1"/>
    <col min="11525" max="11525" width="10" style="2" customWidth="1"/>
    <col min="11526" max="11526" width="14.85546875" style="2" customWidth="1"/>
    <col min="11527" max="11527" width="9.5703125" style="2" customWidth="1"/>
    <col min="11528" max="11529" width="12.28515625" style="2" customWidth="1"/>
    <col min="11530" max="11532" width="12.85546875" style="2" customWidth="1"/>
    <col min="11533" max="11533" width="12.7109375" style="2" customWidth="1"/>
    <col min="11534" max="11534" width="12.28515625" style="2" bestFit="1" customWidth="1"/>
    <col min="11535" max="11535" width="13.85546875" style="2" customWidth="1"/>
    <col min="11536" max="11776" width="9.140625" style="2"/>
    <col min="11777" max="11777" width="2.7109375" style="2" customWidth="1"/>
    <col min="11778" max="11778" width="9.140625" style="2"/>
    <col min="11779" max="11779" width="40.28515625" style="2" bestFit="1" customWidth="1"/>
    <col min="11780" max="11780" width="12" style="2" customWidth="1"/>
    <col min="11781" max="11781" width="10" style="2" customWidth="1"/>
    <col min="11782" max="11782" width="14.85546875" style="2" customWidth="1"/>
    <col min="11783" max="11783" width="9.5703125" style="2" customWidth="1"/>
    <col min="11784" max="11785" width="12.28515625" style="2" customWidth="1"/>
    <col min="11786" max="11788" width="12.85546875" style="2" customWidth="1"/>
    <col min="11789" max="11789" width="12.7109375" style="2" customWidth="1"/>
    <col min="11790" max="11790" width="12.28515625" style="2" bestFit="1" customWidth="1"/>
    <col min="11791" max="11791" width="13.85546875" style="2" customWidth="1"/>
    <col min="11792" max="12032" width="9.140625" style="2"/>
    <col min="12033" max="12033" width="2.7109375" style="2" customWidth="1"/>
    <col min="12034" max="12034" width="9.140625" style="2"/>
    <col min="12035" max="12035" width="40.28515625" style="2" bestFit="1" customWidth="1"/>
    <col min="12036" max="12036" width="12" style="2" customWidth="1"/>
    <col min="12037" max="12037" width="10" style="2" customWidth="1"/>
    <col min="12038" max="12038" width="14.85546875" style="2" customWidth="1"/>
    <col min="12039" max="12039" width="9.5703125" style="2" customWidth="1"/>
    <col min="12040" max="12041" width="12.28515625" style="2" customWidth="1"/>
    <col min="12042" max="12044" width="12.85546875" style="2" customWidth="1"/>
    <col min="12045" max="12045" width="12.7109375" style="2" customWidth="1"/>
    <col min="12046" max="12046" width="12.28515625" style="2" bestFit="1" customWidth="1"/>
    <col min="12047" max="12047" width="13.85546875" style="2" customWidth="1"/>
    <col min="12048" max="12288" width="9.140625" style="2"/>
    <col min="12289" max="12289" width="2.7109375" style="2" customWidth="1"/>
    <col min="12290" max="12290" width="9.140625" style="2"/>
    <col min="12291" max="12291" width="40.28515625" style="2" bestFit="1" customWidth="1"/>
    <col min="12292" max="12292" width="12" style="2" customWidth="1"/>
    <col min="12293" max="12293" width="10" style="2" customWidth="1"/>
    <col min="12294" max="12294" width="14.85546875" style="2" customWidth="1"/>
    <col min="12295" max="12295" width="9.5703125" style="2" customWidth="1"/>
    <col min="12296" max="12297" width="12.28515625" style="2" customWidth="1"/>
    <col min="12298" max="12300" width="12.85546875" style="2" customWidth="1"/>
    <col min="12301" max="12301" width="12.7109375" style="2" customWidth="1"/>
    <col min="12302" max="12302" width="12.28515625" style="2" bestFit="1" customWidth="1"/>
    <col min="12303" max="12303" width="13.85546875" style="2" customWidth="1"/>
    <col min="12304" max="12544" width="9.140625" style="2"/>
    <col min="12545" max="12545" width="2.7109375" style="2" customWidth="1"/>
    <col min="12546" max="12546" width="9.140625" style="2"/>
    <col min="12547" max="12547" width="40.28515625" style="2" bestFit="1" customWidth="1"/>
    <col min="12548" max="12548" width="12" style="2" customWidth="1"/>
    <col min="12549" max="12549" width="10" style="2" customWidth="1"/>
    <col min="12550" max="12550" width="14.85546875" style="2" customWidth="1"/>
    <col min="12551" max="12551" width="9.5703125" style="2" customWidth="1"/>
    <col min="12552" max="12553" width="12.28515625" style="2" customWidth="1"/>
    <col min="12554" max="12556" width="12.85546875" style="2" customWidth="1"/>
    <col min="12557" max="12557" width="12.7109375" style="2" customWidth="1"/>
    <col min="12558" max="12558" width="12.28515625" style="2" bestFit="1" customWidth="1"/>
    <col min="12559" max="12559" width="13.85546875" style="2" customWidth="1"/>
    <col min="12560" max="12800" width="9.140625" style="2"/>
    <col min="12801" max="12801" width="2.7109375" style="2" customWidth="1"/>
    <col min="12802" max="12802" width="9.140625" style="2"/>
    <col min="12803" max="12803" width="40.28515625" style="2" bestFit="1" customWidth="1"/>
    <col min="12804" max="12804" width="12" style="2" customWidth="1"/>
    <col min="12805" max="12805" width="10" style="2" customWidth="1"/>
    <col min="12806" max="12806" width="14.85546875" style="2" customWidth="1"/>
    <col min="12807" max="12807" width="9.5703125" style="2" customWidth="1"/>
    <col min="12808" max="12809" width="12.28515625" style="2" customWidth="1"/>
    <col min="12810" max="12812" width="12.85546875" style="2" customWidth="1"/>
    <col min="12813" max="12813" width="12.7109375" style="2" customWidth="1"/>
    <col min="12814" max="12814" width="12.28515625" style="2" bestFit="1" customWidth="1"/>
    <col min="12815" max="12815" width="13.85546875" style="2" customWidth="1"/>
    <col min="12816" max="13056" width="9.140625" style="2"/>
    <col min="13057" max="13057" width="2.7109375" style="2" customWidth="1"/>
    <col min="13058" max="13058" width="9.140625" style="2"/>
    <col min="13059" max="13059" width="40.28515625" style="2" bestFit="1" customWidth="1"/>
    <col min="13060" max="13060" width="12" style="2" customWidth="1"/>
    <col min="13061" max="13061" width="10" style="2" customWidth="1"/>
    <col min="13062" max="13062" width="14.85546875" style="2" customWidth="1"/>
    <col min="13063" max="13063" width="9.5703125" style="2" customWidth="1"/>
    <col min="13064" max="13065" width="12.28515625" style="2" customWidth="1"/>
    <col min="13066" max="13068" width="12.85546875" style="2" customWidth="1"/>
    <col min="13069" max="13069" width="12.7109375" style="2" customWidth="1"/>
    <col min="13070" max="13070" width="12.28515625" style="2" bestFit="1" customWidth="1"/>
    <col min="13071" max="13071" width="13.85546875" style="2" customWidth="1"/>
    <col min="13072" max="13312" width="9.140625" style="2"/>
    <col min="13313" max="13313" width="2.7109375" style="2" customWidth="1"/>
    <col min="13314" max="13314" width="9.140625" style="2"/>
    <col min="13315" max="13315" width="40.28515625" style="2" bestFit="1" customWidth="1"/>
    <col min="13316" max="13316" width="12" style="2" customWidth="1"/>
    <col min="13317" max="13317" width="10" style="2" customWidth="1"/>
    <col min="13318" max="13318" width="14.85546875" style="2" customWidth="1"/>
    <col min="13319" max="13319" width="9.5703125" style="2" customWidth="1"/>
    <col min="13320" max="13321" width="12.28515625" style="2" customWidth="1"/>
    <col min="13322" max="13324" width="12.85546875" style="2" customWidth="1"/>
    <col min="13325" max="13325" width="12.7109375" style="2" customWidth="1"/>
    <col min="13326" max="13326" width="12.28515625" style="2" bestFit="1" customWidth="1"/>
    <col min="13327" max="13327" width="13.85546875" style="2" customWidth="1"/>
    <col min="13328" max="13568" width="9.140625" style="2"/>
    <col min="13569" max="13569" width="2.7109375" style="2" customWidth="1"/>
    <col min="13570" max="13570" width="9.140625" style="2"/>
    <col min="13571" max="13571" width="40.28515625" style="2" bestFit="1" customWidth="1"/>
    <col min="13572" max="13572" width="12" style="2" customWidth="1"/>
    <col min="13573" max="13573" width="10" style="2" customWidth="1"/>
    <col min="13574" max="13574" width="14.85546875" style="2" customWidth="1"/>
    <col min="13575" max="13575" width="9.5703125" style="2" customWidth="1"/>
    <col min="13576" max="13577" width="12.28515625" style="2" customWidth="1"/>
    <col min="13578" max="13580" width="12.85546875" style="2" customWidth="1"/>
    <col min="13581" max="13581" width="12.7109375" style="2" customWidth="1"/>
    <col min="13582" max="13582" width="12.28515625" style="2" bestFit="1" customWidth="1"/>
    <col min="13583" max="13583" width="13.85546875" style="2" customWidth="1"/>
    <col min="13584" max="13824" width="9.140625" style="2"/>
    <col min="13825" max="13825" width="2.7109375" style="2" customWidth="1"/>
    <col min="13826" max="13826" width="9.140625" style="2"/>
    <col min="13827" max="13827" width="40.28515625" style="2" bestFit="1" customWidth="1"/>
    <col min="13828" max="13828" width="12" style="2" customWidth="1"/>
    <col min="13829" max="13829" width="10" style="2" customWidth="1"/>
    <col min="13830" max="13830" width="14.85546875" style="2" customWidth="1"/>
    <col min="13831" max="13831" width="9.5703125" style="2" customWidth="1"/>
    <col min="13832" max="13833" width="12.28515625" style="2" customWidth="1"/>
    <col min="13834" max="13836" width="12.85546875" style="2" customWidth="1"/>
    <col min="13837" max="13837" width="12.7109375" style="2" customWidth="1"/>
    <col min="13838" max="13838" width="12.28515625" style="2" bestFit="1" customWidth="1"/>
    <col min="13839" max="13839" width="13.85546875" style="2" customWidth="1"/>
    <col min="13840" max="14080" width="9.140625" style="2"/>
    <col min="14081" max="14081" width="2.7109375" style="2" customWidth="1"/>
    <col min="14082" max="14082" width="9.140625" style="2"/>
    <col min="14083" max="14083" width="40.28515625" style="2" bestFit="1" customWidth="1"/>
    <col min="14084" max="14084" width="12" style="2" customWidth="1"/>
    <col min="14085" max="14085" width="10" style="2" customWidth="1"/>
    <col min="14086" max="14086" width="14.85546875" style="2" customWidth="1"/>
    <col min="14087" max="14087" width="9.5703125" style="2" customWidth="1"/>
    <col min="14088" max="14089" width="12.28515625" style="2" customWidth="1"/>
    <col min="14090" max="14092" width="12.85546875" style="2" customWidth="1"/>
    <col min="14093" max="14093" width="12.7109375" style="2" customWidth="1"/>
    <col min="14094" max="14094" width="12.28515625" style="2" bestFit="1" customWidth="1"/>
    <col min="14095" max="14095" width="13.85546875" style="2" customWidth="1"/>
    <col min="14096" max="14336" width="9.140625" style="2"/>
    <col min="14337" max="14337" width="2.7109375" style="2" customWidth="1"/>
    <col min="14338" max="14338" width="9.140625" style="2"/>
    <col min="14339" max="14339" width="40.28515625" style="2" bestFit="1" customWidth="1"/>
    <col min="14340" max="14340" width="12" style="2" customWidth="1"/>
    <col min="14341" max="14341" width="10" style="2" customWidth="1"/>
    <col min="14342" max="14342" width="14.85546875" style="2" customWidth="1"/>
    <col min="14343" max="14343" width="9.5703125" style="2" customWidth="1"/>
    <col min="14344" max="14345" width="12.28515625" style="2" customWidth="1"/>
    <col min="14346" max="14348" width="12.85546875" style="2" customWidth="1"/>
    <col min="14349" max="14349" width="12.7109375" style="2" customWidth="1"/>
    <col min="14350" max="14350" width="12.28515625" style="2" bestFit="1" customWidth="1"/>
    <col min="14351" max="14351" width="13.85546875" style="2" customWidth="1"/>
    <col min="14352" max="14592" width="9.140625" style="2"/>
    <col min="14593" max="14593" width="2.7109375" style="2" customWidth="1"/>
    <col min="14594" max="14594" width="9.140625" style="2"/>
    <col min="14595" max="14595" width="40.28515625" style="2" bestFit="1" customWidth="1"/>
    <col min="14596" max="14596" width="12" style="2" customWidth="1"/>
    <col min="14597" max="14597" width="10" style="2" customWidth="1"/>
    <col min="14598" max="14598" width="14.85546875" style="2" customWidth="1"/>
    <col min="14599" max="14599" width="9.5703125" style="2" customWidth="1"/>
    <col min="14600" max="14601" width="12.28515625" style="2" customWidth="1"/>
    <col min="14602" max="14604" width="12.85546875" style="2" customWidth="1"/>
    <col min="14605" max="14605" width="12.7109375" style="2" customWidth="1"/>
    <col min="14606" max="14606" width="12.28515625" style="2" bestFit="1" customWidth="1"/>
    <col min="14607" max="14607" width="13.85546875" style="2" customWidth="1"/>
    <col min="14608" max="14848" width="9.140625" style="2"/>
    <col min="14849" max="14849" width="2.7109375" style="2" customWidth="1"/>
    <col min="14850" max="14850" width="9.140625" style="2"/>
    <col min="14851" max="14851" width="40.28515625" style="2" bestFit="1" customWidth="1"/>
    <col min="14852" max="14852" width="12" style="2" customWidth="1"/>
    <col min="14853" max="14853" width="10" style="2" customWidth="1"/>
    <col min="14854" max="14854" width="14.85546875" style="2" customWidth="1"/>
    <col min="14855" max="14855" width="9.5703125" style="2" customWidth="1"/>
    <col min="14856" max="14857" width="12.28515625" style="2" customWidth="1"/>
    <col min="14858" max="14860" width="12.85546875" style="2" customWidth="1"/>
    <col min="14861" max="14861" width="12.7109375" style="2" customWidth="1"/>
    <col min="14862" max="14862" width="12.28515625" style="2" bestFit="1" customWidth="1"/>
    <col min="14863" max="14863" width="13.85546875" style="2" customWidth="1"/>
    <col min="14864" max="15104" width="9.140625" style="2"/>
    <col min="15105" max="15105" width="2.7109375" style="2" customWidth="1"/>
    <col min="15106" max="15106" width="9.140625" style="2"/>
    <col min="15107" max="15107" width="40.28515625" style="2" bestFit="1" customWidth="1"/>
    <col min="15108" max="15108" width="12" style="2" customWidth="1"/>
    <col min="15109" max="15109" width="10" style="2" customWidth="1"/>
    <col min="15110" max="15110" width="14.85546875" style="2" customWidth="1"/>
    <col min="15111" max="15111" width="9.5703125" style="2" customWidth="1"/>
    <col min="15112" max="15113" width="12.28515625" style="2" customWidth="1"/>
    <col min="15114" max="15116" width="12.85546875" style="2" customWidth="1"/>
    <col min="15117" max="15117" width="12.7109375" style="2" customWidth="1"/>
    <col min="15118" max="15118" width="12.28515625" style="2" bestFit="1" customWidth="1"/>
    <col min="15119" max="15119" width="13.85546875" style="2" customWidth="1"/>
    <col min="15120" max="15360" width="9.140625" style="2"/>
    <col min="15361" max="15361" width="2.7109375" style="2" customWidth="1"/>
    <col min="15362" max="15362" width="9.140625" style="2"/>
    <col min="15363" max="15363" width="40.28515625" style="2" bestFit="1" customWidth="1"/>
    <col min="15364" max="15364" width="12" style="2" customWidth="1"/>
    <col min="15365" max="15365" width="10" style="2" customWidth="1"/>
    <col min="15366" max="15366" width="14.85546875" style="2" customWidth="1"/>
    <col min="15367" max="15367" width="9.5703125" style="2" customWidth="1"/>
    <col min="15368" max="15369" width="12.28515625" style="2" customWidth="1"/>
    <col min="15370" max="15372" width="12.85546875" style="2" customWidth="1"/>
    <col min="15373" max="15373" width="12.7109375" style="2" customWidth="1"/>
    <col min="15374" max="15374" width="12.28515625" style="2" bestFit="1" customWidth="1"/>
    <col min="15375" max="15375" width="13.85546875" style="2" customWidth="1"/>
    <col min="15376" max="15616" width="9.140625" style="2"/>
    <col min="15617" max="15617" width="2.7109375" style="2" customWidth="1"/>
    <col min="15618" max="15618" width="9.140625" style="2"/>
    <col min="15619" max="15619" width="40.28515625" style="2" bestFit="1" customWidth="1"/>
    <col min="15620" max="15620" width="12" style="2" customWidth="1"/>
    <col min="15621" max="15621" width="10" style="2" customWidth="1"/>
    <col min="15622" max="15622" width="14.85546875" style="2" customWidth="1"/>
    <col min="15623" max="15623" width="9.5703125" style="2" customWidth="1"/>
    <col min="15624" max="15625" width="12.28515625" style="2" customWidth="1"/>
    <col min="15626" max="15628" width="12.85546875" style="2" customWidth="1"/>
    <col min="15629" max="15629" width="12.7109375" style="2" customWidth="1"/>
    <col min="15630" max="15630" width="12.28515625" style="2" bestFit="1" customWidth="1"/>
    <col min="15631" max="15631" width="13.85546875" style="2" customWidth="1"/>
    <col min="15632" max="15872" width="9.140625" style="2"/>
    <col min="15873" max="15873" width="2.7109375" style="2" customWidth="1"/>
    <col min="15874" max="15874" width="9.140625" style="2"/>
    <col min="15875" max="15875" width="40.28515625" style="2" bestFit="1" customWidth="1"/>
    <col min="15876" max="15876" width="12" style="2" customWidth="1"/>
    <col min="15877" max="15877" width="10" style="2" customWidth="1"/>
    <col min="15878" max="15878" width="14.85546875" style="2" customWidth="1"/>
    <col min="15879" max="15879" width="9.5703125" style="2" customWidth="1"/>
    <col min="15880" max="15881" width="12.28515625" style="2" customWidth="1"/>
    <col min="15882" max="15884" width="12.85546875" style="2" customWidth="1"/>
    <col min="15885" max="15885" width="12.7109375" style="2" customWidth="1"/>
    <col min="15886" max="15886" width="12.28515625" style="2" bestFit="1" customWidth="1"/>
    <col min="15887" max="15887" width="13.85546875" style="2" customWidth="1"/>
    <col min="15888" max="16128" width="9.140625" style="2"/>
    <col min="16129" max="16129" width="2.7109375" style="2" customWidth="1"/>
    <col min="16130" max="16130" width="9.140625" style="2"/>
    <col min="16131" max="16131" width="40.28515625" style="2" bestFit="1" customWidth="1"/>
    <col min="16132" max="16132" width="12" style="2" customWidth="1"/>
    <col min="16133" max="16133" width="10" style="2" customWidth="1"/>
    <col min="16134" max="16134" width="14.85546875" style="2" customWidth="1"/>
    <col min="16135" max="16135" width="9.5703125" style="2" customWidth="1"/>
    <col min="16136" max="16137" width="12.28515625" style="2" customWidth="1"/>
    <col min="16138" max="16140" width="12.85546875" style="2" customWidth="1"/>
    <col min="16141" max="16141" width="12.7109375" style="2" customWidth="1"/>
    <col min="16142" max="16142" width="12.28515625" style="2" bestFit="1" customWidth="1"/>
    <col min="16143" max="16143" width="13.85546875" style="2" customWidth="1"/>
    <col min="16144" max="16384" width="9.140625" style="2"/>
  </cols>
  <sheetData>
    <row r="1" spans="1:16">
      <c r="N1" s="4" t="s">
        <v>0</v>
      </c>
      <c r="O1" s="8" t="s">
        <v>353</v>
      </c>
      <c r="P1" s="103"/>
    </row>
    <row r="2" spans="1:16">
      <c r="N2" s="4" t="s">
        <v>1</v>
      </c>
      <c r="O2" s="6">
        <v>4</v>
      </c>
      <c r="P2" s="103"/>
    </row>
    <row r="3" spans="1:16">
      <c r="N3" s="4" t="s">
        <v>2</v>
      </c>
      <c r="O3" s="6">
        <v>4</v>
      </c>
      <c r="P3" s="103"/>
    </row>
    <row r="4" spans="1:16">
      <c r="N4" s="4" t="s">
        <v>3</v>
      </c>
      <c r="O4" s="6">
        <v>1</v>
      </c>
      <c r="P4" s="103"/>
    </row>
    <row r="5" spans="1:16">
      <c r="N5" s="4" t="s">
        <v>4</v>
      </c>
      <c r="O5" s="7">
        <v>4</v>
      </c>
      <c r="P5" s="103"/>
    </row>
    <row r="6" spans="1:16">
      <c r="N6" s="4"/>
      <c r="O6" s="8"/>
      <c r="P6" s="103"/>
    </row>
    <row r="7" spans="1:16">
      <c r="N7" s="4" t="s">
        <v>5</v>
      </c>
      <c r="O7" s="210">
        <v>41753</v>
      </c>
      <c r="P7" s="104"/>
    </row>
    <row r="9" spans="1:16" ht="18">
      <c r="A9" s="223" t="s">
        <v>153</v>
      </c>
      <c r="B9" s="223"/>
      <c r="C9" s="223"/>
      <c r="D9" s="223"/>
      <c r="E9" s="223"/>
      <c r="F9" s="223"/>
      <c r="G9" s="223"/>
      <c r="H9" s="223"/>
      <c r="I9" s="223"/>
      <c r="J9" s="223"/>
      <c r="K9" s="223"/>
      <c r="L9" s="223"/>
      <c r="M9" s="223"/>
      <c r="N9" s="223"/>
      <c r="O9" s="223"/>
    </row>
    <row r="10" spans="1:16" ht="18">
      <c r="A10" s="223" t="s">
        <v>78</v>
      </c>
      <c r="B10" s="223"/>
      <c r="C10" s="223"/>
      <c r="D10" s="223"/>
      <c r="E10" s="223"/>
      <c r="F10" s="223"/>
      <c r="G10" s="223"/>
      <c r="H10" s="223"/>
      <c r="I10" s="223"/>
      <c r="J10" s="223"/>
      <c r="K10" s="223"/>
      <c r="L10" s="223"/>
      <c r="M10" s="223"/>
      <c r="N10" s="223"/>
      <c r="O10" s="223"/>
    </row>
    <row r="11" spans="1:16">
      <c r="A11" s="224" t="s">
        <v>134</v>
      </c>
      <c r="B11" s="224"/>
      <c r="C11" s="224"/>
      <c r="D11" s="224"/>
      <c r="E11" s="224"/>
      <c r="F11" s="224"/>
      <c r="G11" s="224"/>
      <c r="H11" s="224"/>
      <c r="I11" s="224"/>
      <c r="J11" s="224"/>
      <c r="K11" s="224"/>
      <c r="L11" s="224"/>
      <c r="M11" s="224"/>
      <c r="N11" s="224"/>
      <c r="O11" s="224"/>
    </row>
    <row r="12" spans="1:16" ht="18">
      <c r="A12" s="60"/>
      <c r="B12" s="60"/>
      <c r="C12" s="61" t="s">
        <v>80</v>
      </c>
      <c r="D12" s="61">
        <v>2013</v>
      </c>
      <c r="E12" s="129" t="s">
        <v>154</v>
      </c>
      <c r="F12" s="60"/>
      <c r="G12" s="60"/>
      <c r="H12" s="60"/>
      <c r="I12" s="60"/>
      <c r="J12" s="60"/>
      <c r="K12" s="60"/>
      <c r="L12" s="60"/>
    </row>
    <row r="13" spans="1:16" ht="13.5" thickBot="1"/>
    <row r="14" spans="1:16" ht="63.75" customHeight="1">
      <c r="A14" s="225" t="s">
        <v>82</v>
      </c>
      <c r="B14" s="227" t="s">
        <v>13</v>
      </c>
      <c r="C14" s="62" t="s">
        <v>83</v>
      </c>
      <c r="D14" s="62" t="s">
        <v>15</v>
      </c>
      <c r="E14" s="62" t="s">
        <v>84</v>
      </c>
      <c r="F14" s="62" t="s">
        <v>85</v>
      </c>
      <c r="G14" s="62" t="s">
        <v>86</v>
      </c>
      <c r="H14" s="63" t="s">
        <v>87</v>
      </c>
      <c r="I14" s="64" t="s">
        <v>88</v>
      </c>
      <c r="J14" s="64" t="s">
        <v>89</v>
      </c>
      <c r="K14" s="229" t="s">
        <v>90</v>
      </c>
      <c r="L14" s="64" t="s">
        <v>91</v>
      </c>
      <c r="M14" s="64" t="s">
        <v>92</v>
      </c>
      <c r="N14" s="229" t="s">
        <v>93</v>
      </c>
      <c r="O14" s="64" t="s">
        <v>94</v>
      </c>
    </row>
    <row r="15" spans="1:16" ht="13.5" thickBot="1">
      <c r="A15" s="226"/>
      <c r="B15" s="228"/>
      <c r="C15" s="65" t="s">
        <v>95</v>
      </c>
      <c r="D15" s="65" t="s">
        <v>96</v>
      </c>
      <c r="E15" s="66" t="s">
        <v>97</v>
      </c>
      <c r="F15" s="65" t="s">
        <v>98</v>
      </c>
      <c r="G15" s="65" t="s">
        <v>99</v>
      </c>
      <c r="H15" s="67" t="s">
        <v>100</v>
      </c>
      <c r="I15" s="68" t="s">
        <v>101</v>
      </c>
      <c r="J15" s="69" t="s">
        <v>102</v>
      </c>
      <c r="K15" s="230"/>
      <c r="L15" s="68" t="s">
        <v>103</v>
      </c>
      <c r="M15" s="68" t="s">
        <v>104</v>
      </c>
      <c r="N15" s="231"/>
      <c r="O15" s="69" t="s">
        <v>105</v>
      </c>
    </row>
    <row r="16" spans="1:16" ht="25.5">
      <c r="A16" s="23">
        <v>1611</v>
      </c>
      <c r="B16" s="24" t="s">
        <v>19</v>
      </c>
      <c r="C16" s="25">
        <v>158109</v>
      </c>
      <c r="D16" s="25">
        <v>92110</v>
      </c>
      <c r="E16" s="72">
        <v>2.93</v>
      </c>
      <c r="F16" s="72">
        <v>5</v>
      </c>
      <c r="G16" s="73">
        <f t="shared" ref="G16:G77" si="0">IF(F16=0,0,1/F16)</f>
        <v>0.2</v>
      </c>
      <c r="H16" s="42">
        <f t="shared" ref="H16:H77" si="1">IF(E16=0,0,+C16/E16)</f>
        <v>53962.116040955625</v>
      </c>
      <c r="I16" s="42">
        <f t="shared" ref="I16:I77" si="2">IF(F16=0,0,+(D16*0.5)/F16)</f>
        <v>9211</v>
      </c>
      <c r="J16" s="42">
        <f t="shared" ref="J16:J77" si="3">IF(ISERROR(+H16+I16), 0, +H16+I16)</f>
        <v>63173.116040955625</v>
      </c>
      <c r="K16" s="25">
        <v>63112</v>
      </c>
      <c r="L16" s="42">
        <f t="shared" ref="L16:L77" si="4">IF(ISERROR(+J16-K16), 0, +J16-K16)</f>
        <v>61.116040955625067</v>
      </c>
      <c r="M16" s="42">
        <f>IF(F16=0,0,+(D16)/F16)</f>
        <v>18422</v>
      </c>
      <c r="N16" s="25">
        <v>3288</v>
      </c>
      <c r="O16" s="42">
        <f>IF(ISERROR(+M16+H16-N16), 0, +M16+H16-N16)</f>
        <v>69096.116040955618</v>
      </c>
    </row>
    <row r="17" spans="1:16" ht="25.5">
      <c r="A17" s="23">
        <v>1612</v>
      </c>
      <c r="B17" s="24" t="s">
        <v>21</v>
      </c>
      <c r="C17" s="25">
        <v>0</v>
      </c>
      <c r="D17" s="25">
        <v>0</v>
      </c>
      <c r="E17" s="72">
        <v>0</v>
      </c>
      <c r="F17" s="72">
        <v>0</v>
      </c>
      <c r="G17" s="73">
        <f t="shared" si="0"/>
        <v>0</v>
      </c>
      <c r="H17" s="42">
        <f t="shared" si="1"/>
        <v>0</v>
      </c>
      <c r="I17" s="42">
        <f t="shared" si="2"/>
        <v>0</v>
      </c>
      <c r="J17" s="42">
        <f t="shared" si="3"/>
        <v>0</v>
      </c>
      <c r="K17" s="25">
        <v>0</v>
      </c>
      <c r="L17" s="42">
        <f t="shared" si="4"/>
        <v>0</v>
      </c>
      <c r="M17" s="42">
        <f t="shared" ref="M17:M77" si="5">IF(F17=0,0,+(D17)/F17)</f>
        <v>0</v>
      </c>
      <c r="N17" s="25">
        <v>0</v>
      </c>
      <c r="O17" s="42">
        <f t="shared" ref="O17:O77" si="6">IF(ISERROR(+M17+H17-N17), 0, +M17+H17-N17)</f>
        <v>0</v>
      </c>
    </row>
    <row r="18" spans="1:16" ht="15">
      <c r="A18" s="30">
        <v>1805</v>
      </c>
      <c r="B18" s="31" t="s">
        <v>193</v>
      </c>
      <c r="C18" s="25">
        <v>326350</v>
      </c>
      <c r="D18" s="25">
        <v>12379</v>
      </c>
      <c r="E18" s="72">
        <v>0</v>
      </c>
      <c r="F18" s="72">
        <v>0</v>
      </c>
      <c r="G18" s="73">
        <f t="shared" si="0"/>
        <v>0</v>
      </c>
      <c r="H18" s="42">
        <f t="shared" si="1"/>
        <v>0</v>
      </c>
      <c r="I18" s="42">
        <f t="shared" si="2"/>
        <v>0</v>
      </c>
      <c r="J18" s="42">
        <f t="shared" si="3"/>
        <v>0</v>
      </c>
      <c r="K18" s="25">
        <v>0</v>
      </c>
      <c r="L18" s="42">
        <f t="shared" si="4"/>
        <v>0</v>
      </c>
      <c r="M18" s="42">
        <f t="shared" si="5"/>
        <v>0</v>
      </c>
      <c r="N18" s="25">
        <v>0</v>
      </c>
      <c r="O18" s="42">
        <f t="shared" si="6"/>
        <v>0</v>
      </c>
      <c r="P18" s="2" t="s">
        <v>196</v>
      </c>
    </row>
    <row r="19" spans="1:16" ht="15">
      <c r="A19" s="23">
        <v>1808</v>
      </c>
      <c r="B19" s="32" t="s">
        <v>24</v>
      </c>
      <c r="C19" s="25">
        <v>583116</v>
      </c>
      <c r="D19" s="25">
        <v>0</v>
      </c>
      <c r="E19" s="72">
        <v>24.6</v>
      </c>
      <c r="F19" s="72">
        <v>60</v>
      </c>
      <c r="G19" s="73">
        <f t="shared" si="0"/>
        <v>1.6666666666666666E-2</v>
      </c>
      <c r="H19" s="42">
        <f t="shared" si="1"/>
        <v>23703.90243902439</v>
      </c>
      <c r="I19" s="42">
        <f t="shared" si="2"/>
        <v>0</v>
      </c>
      <c r="J19" s="42">
        <f t="shared" si="3"/>
        <v>23703.90243902439</v>
      </c>
      <c r="K19" s="25">
        <v>23703</v>
      </c>
      <c r="L19" s="42">
        <f t="shared" si="4"/>
        <v>0.90243902439033263</v>
      </c>
      <c r="M19" s="42">
        <f t="shared" si="5"/>
        <v>0</v>
      </c>
      <c r="N19" s="25">
        <v>-14463</v>
      </c>
      <c r="O19" s="42">
        <f t="shared" si="6"/>
        <v>38166.902439024387</v>
      </c>
    </row>
    <row r="20" spans="1:16" ht="15">
      <c r="A20" s="23">
        <v>1808</v>
      </c>
      <c r="B20" s="32" t="s">
        <v>24</v>
      </c>
      <c r="C20" s="25">
        <v>14431</v>
      </c>
      <c r="D20" s="25">
        <v>0</v>
      </c>
      <c r="E20" s="72">
        <v>3.95</v>
      </c>
      <c r="F20" s="72">
        <v>60</v>
      </c>
      <c r="G20" s="73">
        <f t="shared" si="0"/>
        <v>1.6666666666666666E-2</v>
      </c>
      <c r="H20" s="42">
        <f t="shared" si="1"/>
        <v>3653.417721518987</v>
      </c>
      <c r="I20" s="42">
        <f t="shared" si="2"/>
        <v>0</v>
      </c>
      <c r="J20" s="42">
        <f t="shared" si="3"/>
        <v>3653.417721518987</v>
      </c>
      <c r="K20" s="25">
        <v>3656</v>
      </c>
      <c r="L20" s="42">
        <f t="shared" si="4"/>
        <v>-2.5822784810129633</v>
      </c>
      <c r="M20" s="42">
        <f t="shared" si="5"/>
        <v>0</v>
      </c>
      <c r="N20" s="25">
        <v>0</v>
      </c>
      <c r="O20" s="42">
        <f t="shared" si="6"/>
        <v>3653.417721518987</v>
      </c>
    </row>
    <row r="21" spans="1:16" ht="15">
      <c r="A21" s="23">
        <v>1810</v>
      </c>
      <c r="B21" s="32" t="s">
        <v>25</v>
      </c>
      <c r="C21" s="25">
        <v>0</v>
      </c>
      <c r="D21" s="25">
        <v>0</v>
      </c>
      <c r="E21" s="72">
        <v>0</v>
      </c>
      <c r="F21" s="72">
        <v>5</v>
      </c>
      <c r="G21" s="73">
        <f t="shared" si="0"/>
        <v>0.2</v>
      </c>
      <c r="H21" s="42">
        <f t="shared" si="1"/>
        <v>0</v>
      </c>
      <c r="I21" s="42">
        <f t="shared" si="2"/>
        <v>0</v>
      </c>
      <c r="J21" s="42">
        <f t="shared" si="3"/>
        <v>0</v>
      </c>
      <c r="K21" s="25">
        <v>0</v>
      </c>
      <c r="L21" s="42">
        <f t="shared" si="4"/>
        <v>0</v>
      </c>
      <c r="M21" s="42">
        <f t="shared" si="5"/>
        <v>0</v>
      </c>
      <c r="N21" s="25">
        <v>0</v>
      </c>
      <c r="O21" s="42">
        <f t="shared" si="6"/>
        <v>0</v>
      </c>
    </row>
    <row r="22" spans="1:16" ht="15">
      <c r="A22" s="23">
        <v>1815</v>
      </c>
      <c r="B22" s="32" t="s">
        <v>26</v>
      </c>
      <c r="C22" s="25">
        <v>0</v>
      </c>
      <c r="D22" s="25">
        <v>0</v>
      </c>
      <c r="E22" s="72">
        <v>45.81</v>
      </c>
      <c r="F22" s="72">
        <v>45.81</v>
      </c>
      <c r="G22" s="73">
        <f t="shared" si="0"/>
        <v>2.1829294913774284E-2</v>
      </c>
      <c r="H22" s="42">
        <f t="shared" si="1"/>
        <v>0</v>
      </c>
      <c r="I22" s="42">
        <f t="shared" si="2"/>
        <v>0</v>
      </c>
      <c r="J22" s="42">
        <f t="shared" si="3"/>
        <v>0</v>
      </c>
      <c r="K22" s="25">
        <v>0</v>
      </c>
      <c r="L22" s="42">
        <f t="shared" si="4"/>
        <v>0</v>
      </c>
      <c r="M22" s="42">
        <f t="shared" si="5"/>
        <v>0</v>
      </c>
      <c r="N22" s="25">
        <v>0</v>
      </c>
      <c r="O22" s="42">
        <f t="shared" si="6"/>
        <v>0</v>
      </c>
    </row>
    <row r="23" spans="1:16" ht="15">
      <c r="A23" s="23">
        <v>1815</v>
      </c>
      <c r="B23" s="32" t="s">
        <v>26</v>
      </c>
      <c r="C23" s="25">
        <v>0</v>
      </c>
      <c r="D23" s="25">
        <v>0</v>
      </c>
      <c r="E23" s="72">
        <v>38.08</v>
      </c>
      <c r="F23" s="72">
        <v>38.08</v>
      </c>
      <c r="G23" s="73">
        <f t="shared" si="0"/>
        <v>2.6260504201680673E-2</v>
      </c>
      <c r="H23" s="42">
        <f t="shared" si="1"/>
        <v>0</v>
      </c>
      <c r="I23" s="42">
        <f t="shared" si="2"/>
        <v>0</v>
      </c>
      <c r="J23" s="42">
        <f t="shared" si="3"/>
        <v>0</v>
      </c>
      <c r="K23" s="25">
        <v>0</v>
      </c>
      <c r="L23" s="42">
        <f t="shared" si="4"/>
        <v>0</v>
      </c>
      <c r="M23" s="42">
        <f t="shared" si="5"/>
        <v>0</v>
      </c>
      <c r="N23" s="25">
        <v>0</v>
      </c>
      <c r="O23" s="42">
        <f t="shared" si="6"/>
        <v>0</v>
      </c>
    </row>
    <row r="24" spans="1:16" ht="15">
      <c r="A24" s="23">
        <v>1815</v>
      </c>
      <c r="B24" s="32" t="s">
        <v>26</v>
      </c>
      <c r="C24" s="25">
        <v>0</v>
      </c>
      <c r="D24" s="25">
        <v>0</v>
      </c>
      <c r="E24" s="72">
        <v>52.34</v>
      </c>
      <c r="F24" s="72">
        <v>52.34</v>
      </c>
      <c r="G24" s="73">
        <f t="shared" si="0"/>
        <v>1.910584638899503E-2</v>
      </c>
      <c r="H24" s="42">
        <f t="shared" si="1"/>
        <v>0</v>
      </c>
      <c r="I24" s="42">
        <f t="shared" si="2"/>
        <v>0</v>
      </c>
      <c r="J24" s="42">
        <f t="shared" si="3"/>
        <v>0</v>
      </c>
      <c r="K24" s="25">
        <v>0</v>
      </c>
      <c r="L24" s="42">
        <f t="shared" si="4"/>
        <v>0</v>
      </c>
      <c r="M24" s="42">
        <f t="shared" si="5"/>
        <v>0</v>
      </c>
      <c r="N24" s="25">
        <v>0</v>
      </c>
      <c r="O24" s="42">
        <f t="shared" si="6"/>
        <v>0</v>
      </c>
    </row>
    <row r="25" spans="1:16" ht="15">
      <c r="A25" s="23">
        <v>1820</v>
      </c>
      <c r="B25" s="24" t="s">
        <v>27</v>
      </c>
      <c r="C25" s="25">
        <v>298960</v>
      </c>
      <c r="D25" s="25">
        <v>0</v>
      </c>
      <c r="E25" s="72">
        <v>6.77</v>
      </c>
      <c r="F25" s="72">
        <v>40</v>
      </c>
      <c r="G25" s="73">
        <f t="shared" si="0"/>
        <v>2.5000000000000001E-2</v>
      </c>
      <c r="H25" s="42">
        <f t="shared" si="1"/>
        <v>44159.527326440177</v>
      </c>
      <c r="I25" s="42">
        <f t="shared" si="2"/>
        <v>0</v>
      </c>
      <c r="J25" s="42">
        <f t="shared" si="3"/>
        <v>44159.527326440177</v>
      </c>
      <c r="K25" s="25">
        <v>44163</v>
      </c>
      <c r="L25" s="42">
        <f t="shared" si="4"/>
        <v>-3.4726735598233063</v>
      </c>
      <c r="M25" s="42">
        <f t="shared" si="5"/>
        <v>0</v>
      </c>
      <c r="N25" s="25">
        <v>16328</v>
      </c>
      <c r="O25" s="42">
        <f t="shared" si="6"/>
        <v>27831.527326440177</v>
      </c>
    </row>
    <row r="26" spans="1:16" ht="15">
      <c r="A26" s="23">
        <v>1825</v>
      </c>
      <c r="B26" s="32" t="s">
        <v>28</v>
      </c>
      <c r="C26" s="25">
        <v>0</v>
      </c>
      <c r="D26" s="25">
        <v>0</v>
      </c>
      <c r="E26" s="72">
        <v>0</v>
      </c>
      <c r="F26" s="72">
        <v>0</v>
      </c>
      <c r="G26" s="73">
        <f t="shared" si="0"/>
        <v>0</v>
      </c>
      <c r="H26" s="42">
        <f t="shared" si="1"/>
        <v>0</v>
      </c>
      <c r="I26" s="42">
        <f t="shared" si="2"/>
        <v>0</v>
      </c>
      <c r="J26" s="42">
        <f t="shared" si="3"/>
        <v>0</v>
      </c>
      <c r="K26" s="25">
        <v>0</v>
      </c>
      <c r="L26" s="42">
        <f t="shared" si="4"/>
        <v>0</v>
      </c>
      <c r="M26" s="42">
        <f t="shared" si="5"/>
        <v>0</v>
      </c>
      <c r="N26" s="25">
        <v>0</v>
      </c>
      <c r="O26" s="42">
        <f t="shared" si="6"/>
        <v>0</v>
      </c>
    </row>
    <row r="27" spans="1:16" ht="15">
      <c r="A27" s="23">
        <v>1830</v>
      </c>
      <c r="B27" s="32" t="s">
        <v>29</v>
      </c>
      <c r="C27" s="25">
        <v>3574413</v>
      </c>
      <c r="D27" s="25">
        <v>298416</v>
      </c>
      <c r="E27" s="72">
        <v>52.39</v>
      </c>
      <c r="F27" s="72">
        <v>60</v>
      </c>
      <c r="G27" s="73">
        <f t="shared" si="0"/>
        <v>1.6666666666666666E-2</v>
      </c>
      <c r="H27" s="42">
        <f t="shared" si="1"/>
        <v>68227.008971177711</v>
      </c>
      <c r="I27" s="42">
        <f t="shared" si="2"/>
        <v>2486.8000000000002</v>
      </c>
      <c r="J27" s="42">
        <f t="shared" si="3"/>
        <v>70713.808971177714</v>
      </c>
      <c r="K27" s="25">
        <v>70708</v>
      </c>
      <c r="L27" s="42">
        <f t="shared" si="4"/>
        <v>5.8089711777138291</v>
      </c>
      <c r="M27" s="42">
        <f t="shared" si="5"/>
        <v>4973.6000000000004</v>
      </c>
      <c r="N27" s="25">
        <v>0</v>
      </c>
      <c r="O27" s="42">
        <f t="shared" si="6"/>
        <v>73200.608971177717</v>
      </c>
    </row>
    <row r="28" spans="1:16" ht="15">
      <c r="A28" s="23">
        <v>1830</v>
      </c>
      <c r="B28" s="32" t="s">
        <v>29</v>
      </c>
      <c r="C28" s="25">
        <v>526028</v>
      </c>
      <c r="D28" s="25">
        <v>126983</v>
      </c>
      <c r="E28" s="72">
        <v>43.56</v>
      </c>
      <c r="F28" s="72">
        <v>45</v>
      </c>
      <c r="G28" s="73">
        <f t="shared" si="0"/>
        <v>2.2222222222222223E-2</v>
      </c>
      <c r="H28" s="42">
        <f t="shared" si="1"/>
        <v>12075.941230486684</v>
      </c>
      <c r="I28" s="42">
        <f t="shared" si="2"/>
        <v>1410.9222222222222</v>
      </c>
      <c r="J28" s="42">
        <f t="shared" si="3"/>
        <v>13486.863452708905</v>
      </c>
      <c r="K28" s="25">
        <v>13486</v>
      </c>
      <c r="L28" s="42">
        <f t="shared" si="4"/>
        <v>0.86345270890524262</v>
      </c>
      <c r="M28" s="42">
        <f t="shared" si="5"/>
        <v>2821.8444444444444</v>
      </c>
      <c r="N28" s="25">
        <v>-1613</v>
      </c>
      <c r="O28" s="42">
        <f t="shared" si="6"/>
        <v>16510.785674931129</v>
      </c>
    </row>
    <row r="29" spans="1:16" ht="15">
      <c r="A29" s="23">
        <v>1830</v>
      </c>
      <c r="B29" s="32" t="s">
        <v>29</v>
      </c>
      <c r="C29" s="25">
        <v>4705773</v>
      </c>
      <c r="D29" s="25">
        <v>339580</v>
      </c>
      <c r="E29" s="72">
        <v>32.67</v>
      </c>
      <c r="F29" s="72">
        <v>40</v>
      </c>
      <c r="G29" s="73">
        <f t="shared" si="0"/>
        <v>2.5000000000000001E-2</v>
      </c>
      <c r="H29" s="42">
        <f t="shared" si="1"/>
        <v>144039.57759412305</v>
      </c>
      <c r="I29" s="42">
        <f t="shared" si="2"/>
        <v>4244.75</v>
      </c>
      <c r="J29" s="42">
        <f t="shared" si="3"/>
        <v>148284.32759412305</v>
      </c>
      <c r="K29" s="25">
        <v>148281</v>
      </c>
      <c r="L29" s="42">
        <f t="shared" si="4"/>
        <v>3.3275941230531316</v>
      </c>
      <c r="M29" s="42">
        <f t="shared" si="5"/>
        <v>8489.5</v>
      </c>
      <c r="N29" s="25">
        <v>0</v>
      </c>
      <c r="O29" s="42">
        <f t="shared" si="6"/>
        <v>152529.07759412305</v>
      </c>
    </row>
    <row r="30" spans="1:16" ht="15">
      <c r="A30" s="23">
        <v>1835</v>
      </c>
      <c r="B30" s="32" t="s">
        <v>30</v>
      </c>
      <c r="C30" s="25">
        <v>905347</v>
      </c>
      <c r="D30" s="25">
        <v>89730</v>
      </c>
      <c r="E30" s="72">
        <v>148.78</v>
      </c>
      <c r="F30" s="72">
        <v>45</v>
      </c>
      <c r="G30" s="73">
        <f t="shared" si="0"/>
        <v>2.2222222222222223E-2</v>
      </c>
      <c r="H30" s="42">
        <f t="shared" si="1"/>
        <v>6085.1391316037098</v>
      </c>
      <c r="I30" s="42">
        <f t="shared" si="2"/>
        <v>997</v>
      </c>
      <c r="J30" s="42">
        <f t="shared" si="3"/>
        <v>7082.1391316037098</v>
      </c>
      <c r="K30" s="25">
        <v>7082</v>
      </c>
      <c r="L30" s="42">
        <f t="shared" si="4"/>
        <v>0.13913160370975675</v>
      </c>
      <c r="M30" s="42">
        <f t="shared" si="5"/>
        <v>1994</v>
      </c>
      <c r="N30" s="25">
        <v>-18704</v>
      </c>
      <c r="O30" s="42">
        <f t="shared" si="6"/>
        <v>26783.139131603712</v>
      </c>
    </row>
    <row r="31" spans="1:16" ht="15">
      <c r="A31" s="23">
        <v>1835</v>
      </c>
      <c r="B31" s="32" t="s">
        <v>30</v>
      </c>
      <c r="C31" s="25">
        <v>394443</v>
      </c>
      <c r="D31" s="25">
        <v>0</v>
      </c>
      <c r="E31" s="72">
        <v>39.799999999999997</v>
      </c>
      <c r="F31" s="72">
        <v>45</v>
      </c>
      <c r="G31" s="73">
        <f t="shared" si="0"/>
        <v>2.2222222222222223E-2</v>
      </c>
      <c r="H31" s="42">
        <f t="shared" si="1"/>
        <v>9910.6281407035185</v>
      </c>
      <c r="I31" s="42">
        <f t="shared" si="2"/>
        <v>0</v>
      </c>
      <c r="J31" s="42">
        <f t="shared" si="3"/>
        <v>9910.6281407035185</v>
      </c>
      <c r="K31" s="25">
        <v>9911</v>
      </c>
      <c r="L31" s="42">
        <f t="shared" si="4"/>
        <v>-0.37185929648148885</v>
      </c>
      <c r="M31" s="42">
        <f t="shared" si="5"/>
        <v>0</v>
      </c>
      <c r="N31" s="25">
        <v>0</v>
      </c>
      <c r="O31" s="42">
        <f t="shared" si="6"/>
        <v>9910.6281407035185</v>
      </c>
    </row>
    <row r="32" spans="1:16" ht="15">
      <c r="A32" s="23">
        <v>1835</v>
      </c>
      <c r="B32" s="32" t="s">
        <v>30</v>
      </c>
      <c r="C32" s="25">
        <v>4100489</v>
      </c>
      <c r="D32" s="25">
        <v>419022</v>
      </c>
      <c r="E32" s="72">
        <v>54.21</v>
      </c>
      <c r="F32" s="72">
        <v>60</v>
      </c>
      <c r="G32" s="73">
        <f t="shared" si="0"/>
        <v>1.6666666666666666E-2</v>
      </c>
      <c r="H32" s="42">
        <f t="shared" si="1"/>
        <v>75640.822726434242</v>
      </c>
      <c r="I32" s="42">
        <f t="shared" si="2"/>
        <v>3491.85</v>
      </c>
      <c r="J32" s="42">
        <f t="shared" si="3"/>
        <v>79132.672726434248</v>
      </c>
      <c r="K32" s="25">
        <v>79139</v>
      </c>
      <c r="L32" s="42">
        <f t="shared" si="4"/>
        <v>-6.3272735657519661</v>
      </c>
      <c r="M32" s="42">
        <f t="shared" si="5"/>
        <v>6983.7</v>
      </c>
      <c r="N32" s="25">
        <v>-1731</v>
      </c>
      <c r="O32" s="42">
        <f t="shared" si="6"/>
        <v>84355.522726434239</v>
      </c>
    </row>
    <row r="33" spans="1:15" ht="15">
      <c r="A33" s="23">
        <v>1835</v>
      </c>
      <c r="B33" s="32" t="s">
        <v>30</v>
      </c>
      <c r="C33" s="25">
        <v>183074</v>
      </c>
      <c r="D33" s="25">
        <v>0</v>
      </c>
      <c r="E33" s="72">
        <v>36.200000000000003</v>
      </c>
      <c r="F33" s="72">
        <v>40</v>
      </c>
      <c r="G33" s="73">
        <f t="shared" si="0"/>
        <v>2.5000000000000001E-2</v>
      </c>
      <c r="H33" s="42">
        <f t="shared" si="1"/>
        <v>5057.2928176795576</v>
      </c>
      <c r="I33" s="42">
        <f t="shared" si="2"/>
        <v>0</v>
      </c>
      <c r="J33" s="42">
        <f t="shared" si="3"/>
        <v>5057.2928176795576</v>
      </c>
      <c r="K33" s="25">
        <v>5058</v>
      </c>
      <c r="L33" s="42">
        <f t="shared" si="4"/>
        <v>-0.70718232044237084</v>
      </c>
      <c r="M33" s="42">
        <f t="shared" si="5"/>
        <v>0</v>
      </c>
      <c r="N33" s="25">
        <v>0</v>
      </c>
      <c r="O33" s="42">
        <f t="shared" si="6"/>
        <v>5057.2928176795576</v>
      </c>
    </row>
    <row r="34" spans="1:15" ht="15">
      <c r="A34" s="23">
        <v>1835</v>
      </c>
      <c r="B34" s="32" t="s">
        <v>30</v>
      </c>
      <c r="C34" s="25">
        <v>39300</v>
      </c>
      <c r="D34" s="25">
        <v>0</v>
      </c>
      <c r="E34" s="72">
        <v>26</v>
      </c>
      <c r="F34" s="72">
        <v>30</v>
      </c>
      <c r="G34" s="73">
        <f t="shared" si="0"/>
        <v>3.3333333333333333E-2</v>
      </c>
      <c r="H34" s="42">
        <f t="shared" si="1"/>
        <v>1511.5384615384614</v>
      </c>
      <c r="I34" s="42">
        <f t="shared" si="2"/>
        <v>0</v>
      </c>
      <c r="J34" s="42">
        <f t="shared" si="3"/>
        <v>1511.5384615384614</v>
      </c>
      <c r="K34" s="25">
        <v>1512</v>
      </c>
      <c r="L34" s="42">
        <f t="shared" si="4"/>
        <v>-0.46153846153856648</v>
      </c>
      <c r="M34" s="42">
        <f t="shared" si="5"/>
        <v>0</v>
      </c>
      <c r="N34" s="25">
        <v>0</v>
      </c>
      <c r="O34" s="42">
        <f t="shared" si="6"/>
        <v>1511.5384615384614</v>
      </c>
    </row>
    <row r="35" spans="1:15" ht="15">
      <c r="A35" s="23">
        <v>1840</v>
      </c>
      <c r="B35" s="32" t="s">
        <v>31</v>
      </c>
      <c r="C35" s="25">
        <v>2701836</v>
      </c>
      <c r="D35" s="25">
        <v>151996</v>
      </c>
      <c r="E35" s="72">
        <v>39.94</v>
      </c>
      <c r="F35" s="72">
        <v>50</v>
      </c>
      <c r="G35" s="73">
        <f t="shared" si="0"/>
        <v>0.02</v>
      </c>
      <c r="H35" s="42">
        <f t="shared" si="1"/>
        <v>67647.371056584874</v>
      </c>
      <c r="I35" s="42">
        <f t="shared" si="2"/>
        <v>1519.96</v>
      </c>
      <c r="J35" s="42">
        <f t="shared" si="3"/>
        <v>69167.331056584881</v>
      </c>
      <c r="K35" s="25">
        <v>69173</v>
      </c>
      <c r="L35" s="42">
        <f t="shared" si="4"/>
        <v>-5.6689434151194291</v>
      </c>
      <c r="M35" s="42">
        <f t="shared" si="5"/>
        <v>3039.92</v>
      </c>
      <c r="N35" s="25">
        <v>-961</v>
      </c>
      <c r="O35" s="42">
        <f t="shared" si="6"/>
        <v>71648.291056584872</v>
      </c>
    </row>
    <row r="36" spans="1:15" ht="15">
      <c r="A36" s="23">
        <v>1840</v>
      </c>
      <c r="B36" s="32" t="s">
        <v>31</v>
      </c>
      <c r="C36" s="25">
        <v>854588</v>
      </c>
      <c r="D36" s="25">
        <v>82217</v>
      </c>
      <c r="E36" s="72">
        <v>46.33</v>
      </c>
      <c r="F36" s="72">
        <v>55</v>
      </c>
      <c r="G36" s="73">
        <f t="shared" si="0"/>
        <v>1.8181818181818181E-2</v>
      </c>
      <c r="H36" s="42">
        <f t="shared" si="1"/>
        <v>18445.672350528817</v>
      </c>
      <c r="I36" s="42">
        <f t="shared" si="2"/>
        <v>747.42727272727268</v>
      </c>
      <c r="J36" s="42">
        <f t="shared" si="3"/>
        <v>19193.09962325609</v>
      </c>
      <c r="K36" s="25">
        <v>19192</v>
      </c>
      <c r="L36" s="42">
        <f t="shared" si="4"/>
        <v>1.0996232560901262</v>
      </c>
      <c r="M36" s="42">
        <f t="shared" si="5"/>
        <v>1494.8545454545454</v>
      </c>
      <c r="N36" s="25">
        <v>0</v>
      </c>
      <c r="O36" s="42">
        <f t="shared" si="6"/>
        <v>19940.526895983363</v>
      </c>
    </row>
    <row r="37" spans="1:15" ht="15">
      <c r="A37" s="23">
        <v>1845</v>
      </c>
      <c r="B37" s="32" t="s">
        <v>32</v>
      </c>
      <c r="C37" s="25">
        <v>464627</v>
      </c>
      <c r="D37" s="25">
        <v>0</v>
      </c>
      <c r="E37" s="72">
        <v>1.62</v>
      </c>
      <c r="F37" s="72">
        <v>25</v>
      </c>
      <c r="G37" s="73">
        <f t="shared" si="0"/>
        <v>0.04</v>
      </c>
      <c r="H37" s="42">
        <f t="shared" si="1"/>
        <v>286806.7901234568</v>
      </c>
      <c r="I37" s="42">
        <f t="shared" si="2"/>
        <v>0</v>
      </c>
      <c r="J37" s="42">
        <f t="shared" si="3"/>
        <v>286806.7901234568</v>
      </c>
      <c r="K37" s="25">
        <v>286810</v>
      </c>
      <c r="L37" s="42">
        <f t="shared" si="4"/>
        <v>-3.2098765432019718</v>
      </c>
      <c r="M37" s="42">
        <f t="shared" si="5"/>
        <v>0</v>
      </c>
      <c r="N37" s="25">
        <v>276463</v>
      </c>
      <c r="O37" s="42">
        <f t="shared" si="6"/>
        <v>10343.790123456798</v>
      </c>
    </row>
    <row r="38" spans="1:15" ht="15">
      <c r="A38" s="23">
        <v>1845</v>
      </c>
      <c r="B38" s="32" t="s">
        <v>32</v>
      </c>
      <c r="C38" s="25">
        <v>4423483</v>
      </c>
      <c r="D38" s="25">
        <v>837215</v>
      </c>
      <c r="E38" s="72">
        <v>30.15</v>
      </c>
      <c r="F38" s="72">
        <v>40</v>
      </c>
      <c r="G38" s="73">
        <f t="shared" si="0"/>
        <v>2.5000000000000001E-2</v>
      </c>
      <c r="H38" s="42">
        <f t="shared" si="1"/>
        <v>146715.85406301825</v>
      </c>
      <c r="I38" s="42">
        <f t="shared" si="2"/>
        <v>10465.1875</v>
      </c>
      <c r="J38" s="42">
        <f t="shared" si="3"/>
        <v>157181.04156301825</v>
      </c>
      <c r="K38" s="25">
        <v>157198</v>
      </c>
      <c r="L38" s="42">
        <f t="shared" si="4"/>
        <v>-16.958436981745763</v>
      </c>
      <c r="M38" s="42">
        <f t="shared" si="5"/>
        <v>20930.375</v>
      </c>
      <c r="N38" s="25">
        <v>0</v>
      </c>
      <c r="O38" s="42">
        <f t="shared" si="6"/>
        <v>167646.22906301825</v>
      </c>
    </row>
    <row r="39" spans="1:15" ht="15">
      <c r="A39" s="23">
        <v>1845</v>
      </c>
      <c r="B39" s="32" t="s">
        <v>32</v>
      </c>
      <c r="C39" s="25">
        <v>571573</v>
      </c>
      <c r="D39" s="25">
        <v>111980</v>
      </c>
      <c r="E39" s="72">
        <v>13.38</v>
      </c>
      <c r="F39" s="72">
        <v>30</v>
      </c>
      <c r="G39" s="73">
        <f t="shared" si="0"/>
        <v>3.3333333333333333E-2</v>
      </c>
      <c r="H39" s="42">
        <f t="shared" si="1"/>
        <v>42718.46038863976</v>
      </c>
      <c r="I39" s="42">
        <f t="shared" si="2"/>
        <v>1866.3333333333333</v>
      </c>
      <c r="J39" s="42">
        <f t="shared" si="3"/>
        <v>44584.793721973096</v>
      </c>
      <c r="K39" s="25">
        <v>44596</v>
      </c>
      <c r="L39" s="42">
        <f t="shared" si="4"/>
        <v>-11.206278026904329</v>
      </c>
      <c r="M39" s="42">
        <f t="shared" si="5"/>
        <v>3732.6666666666665</v>
      </c>
      <c r="N39" s="25">
        <v>16210</v>
      </c>
      <c r="O39" s="42">
        <f t="shared" si="6"/>
        <v>30241.127055306424</v>
      </c>
    </row>
    <row r="40" spans="1:15" ht="15">
      <c r="A40" s="23">
        <v>1850</v>
      </c>
      <c r="B40" s="32" t="s">
        <v>74</v>
      </c>
      <c r="C40" s="25">
        <v>2317929</v>
      </c>
      <c r="D40" s="25">
        <v>55484</v>
      </c>
      <c r="E40" s="72">
        <v>21.87</v>
      </c>
      <c r="F40" s="72">
        <v>40</v>
      </c>
      <c r="G40" s="73">
        <f t="shared" si="0"/>
        <v>2.5000000000000001E-2</v>
      </c>
      <c r="H40" s="42">
        <f t="shared" si="1"/>
        <v>105986.69410150891</v>
      </c>
      <c r="I40" s="42">
        <f t="shared" si="2"/>
        <v>693.55</v>
      </c>
      <c r="J40" s="42">
        <f t="shared" si="3"/>
        <v>106680.24410150891</v>
      </c>
      <c r="K40" s="25">
        <v>106675</v>
      </c>
      <c r="L40" s="42">
        <f t="shared" si="4"/>
        <v>5.2441015089134453</v>
      </c>
      <c r="M40" s="42">
        <f t="shared" si="5"/>
        <v>1387.1</v>
      </c>
      <c r="N40" s="25">
        <v>32330</v>
      </c>
      <c r="O40" s="42">
        <f t="shared" si="6"/>
        <v>75043.794101508916</v>
      </c>
    </row>
    <row r="41" spans="1:15" ht="15">
      <c r="A41" s="23">
        <v>1850</v>
      </c>
      <c r="B41" s="32" t="s">
        <v>33</v>
      </c>
      <c r="C41" s="25">
        <v>3047963</v>
      </c>
      <c r="D41" s="25">
        <v>251255</v>
      </c>
      <c r="E41" s="72">
        <v>36.76</v>
      </c>
      <c r="F41" s="72">
        <v>40</v>
      </c>
      <c r="G41" s="73">
        <f t="shared" si="0"/>
        <v>2.5000000000000001E-2</v>
      </c>
      <c r="H41" s="42">
        <f t="shared" si="1"/>
        <v>82915.206746463547</v>
      </c>
      <c r="I41" s="42">
        <f t="shared" si="2"/>
        <v>3140.6875</v>
      </c>
      <c r="J41" s="42">
        <f t="shared" si="3"/>
        <v>86055.894246463547</v>
      </c>
      <c r="K41" s="25">
        <v>86055</v>
      </c>
      <c r="L41" s="42">
        <f t="shared" si="4"/>
        <v>0.89424646354746073</v>
      </c>
      <c r="M41" s="42">
        <f t="shared" si="5"/>
        <v>6281.375</v>
      </c>
      <c r="N41" s="25">
        <v>-19614</v>
      </c>
      <c r="O41" s="42">
        <f t="shared" si="6"/>
        <v>108810.58174646355</v>
      </c>
    </row>
    <row r="42" spans="1:15" ht="15">
      <c r="A42" s="23">
        <v>1850</v>
      </c>
      <c r="B42" s="32" t="s">
        <v>33</v>
      </c>
      <c r="C42" s="25">
        <v>0</v>
      </c>
      <c r="D42" s="25">
        <v>0</v>
      </c>
      <c r="E42" s="72">
        <v>0</v>
      </c>
      <c r="F42" s="72">
        <v>35</v>
      </c>
      <c r="G42" s="73">
        <f t="shared" si="0"/>
        <v>2.8571428571428571E-2</v>
      </c>
      <c r="H42" s="42">
        <f t="shared" si="1"/>
        <v>0</v>
      </c>
      <c r="I42" s="42">
        <f t="shared" si="2"/>
        <v>0</v>
      </c>
      <c r="J42" s="42">
        <f t="shared" si="3"/>
        <v>0</v>
      </c>
      <c r="K42" s="25">
        <v>0</v>
      </c>
      <c r="L42" s="42">
        <f t="shared" si="4"/>
        <v>0</v>
      </c>
      <c r="M42" s="42">
        <f t="shared" si="5"/>
        <v>0</v>
      </c>
      <c r="N42" s="25">
        <v>0</v>
      </c>
      <c r="O42" s="42">
        <f t="shared" si="6"/>
        <v>0</v>
      </c>
    </row>
    <row r="43" spans="1:15" ht="15">
      <c r="A43" s="23">
        <v>1855</v>
      </c>
      <c r="B43" s="32" t="s">
        <v>75</v>
      </c>
      <c r="C43" s="25">
        <v>1704750</v>
      </c>
      <c r="D43" s="25">
        <v>90478</v>
      </c>
      <c r="E43" s="72">
        <v>29.17</v>
      </c>
      <c r="F43" s="72">
        <v>40</v>
      </c>
      <c r="G43" s="73">
        <f t="shared" si="0"/>
        <v>2.5000000000000001E-2</v>
      </c>
      <c r="H43" s="42">
        <f t="shared" si="1"/>
        <v>58441.892355159405</v>
      </c>
      <c r="I43" s="42">
        <f t="shared" si="2"/>
        <v>1130.9749999999999</v>
      </c>
      <c r="J43" s="42">
        <f t="shared" si="3"/>
        <v>59572.867355159404</v>
      </c>
      <c r="K43" s="25">
        <v>59563</v>
      </c>
      <c r="L43" s="42">
        <f t="shared" si="4"/>
        <v>9.8673551594038145</v>
      </c>
      <c r="M43" s="42">
        <f t="shared" si="5"/>
        <v>2261.9499999999998</v>
      </c>
      <c r="N43" s="25">
        <v>-764</v>
      </c>
      <c r="O43" s="42">
        <f t="shared" si="6"/>
        <v>61467.842355159402</v>
      </c>
    </row>
    <row r="44" spans="1:15" ht="15">
      <c r="A44" s="23">
        <v>1855</v>
      </c>
      <c r="B44" s="32" t="s">
        <v>75</v>
      </c>
      <c r="C44" s="25">
        <v>201137</v>
      </c>
      <c r="D44" s="25">
        <v>13102</v>
      </c>
      <c r="E44" s="72">
        <v>49.33</v>
      </c>
      <c r="F44" s="72">
        <v>60</v>
      </c>
      <c r="G44" s="73">
        <f t="shared" si="0"/>
        <v>1.6666666666666666E-2</v>
      </c>
      <c r="H44" s="42">
        <f t="shared" si="1"/>
        <v>4077.3768497871479</v>
      </c>
      <c r="I44" s="42">
        <f t="shared" si="2"/>
        <v>109.18333333333334</v>
      </c>
      <c r="J44" s="42">
        <f t="shared" si="3"/>
        <v>4186.5601831204813</v>
      </c>
      <c r="K44" s="25">
        <v>4186</v>
      </c>
      <c r="L44" s="42">
        <f t="shared" si="4"/>
        <v>0.56018312048126973</v>
      </c>
      <c r="M44" s="42">
        <f t="shared" si="5"/>
        <v>218.36666666666667</v>
      </c>
      <c r="N44" s="25">
        <v>0</v>
      </c>
      <c r="O44" s="42">
        <f t="shared" si="6"/>
        <v>4295.7435164538147</v>
      </c>
    </row>
    <row r="45" spans="1:15" ht="15">
      <c r="A45" s="23">
        <v>1860</v>
      </c>
      <c r="B45" s="32" t="s">
        <v>35</v>
      </c>
      <c r="C45" s="25">
        <v>675385</v>
      </c>
      <c r="D45" s="25">
        <v>36713</v>
      </c>
      <c r="E45" s="72">
        <v>5.56</v>
      </c>
      <c r="F45" s="72">
        <v>15</v>
      </c>
      <c r="G45" s="73">
        <f t="shared" si="0"/>
        <v>6.6666666666666666E-2</v>
      </c>
      <c r="H45" s="42">
        <f t="shared" si="1"/>
        <v>121472.12230215828</v>
      </c>
      <c r="I45" s="42">
        <f t="shared" si="2"/>
        <v>1223.7666666666667</v>
      </c>
      <c r="J45" s="42">
        <f t="shared" si="3"/>
        <v>122695.88896882495</v>
      </c>
      <c r="K45" s="25">
        <v>122732</v>
      </c>
      <c r="L45" s="42">
        <f t="shared" si="4"/>
        <v>-36.111031175052631</v>
      </c>
      <c r="M45" s="42">
        <f t="shared" si="5"/>
        <v>2447.5333333333333</v>
      </c>
      <c r="N45" s="25">
        <v>48883</v>
      </c>
      <c r="O45" s="42">
        <f t="shared" si="6"/>
        <v>75036.655635491625</v>
      </c>
    </row>
    <row r="46" spans="1:15" ht="15">
      <c r="A46" s="23">
        <v>1860</v>
      </c>
      <c r="B46" s="32" t="s">
        <v>35</v>
      </c>
      <c r="C46" s="25">
        <v>201746</v>
      </c>
      <c r="D46" s="25">
        <v>20788</v>
      </c>
      <c r="E46" s="72">
        <v>33.340000000000003</v>
      </c>
      <c r="F46" s="72">
        <v>40</v>
      </c>
      <c r="G46" s="73">
        <f t="shared" si="0"/>
        <v>2.5000000000000001E-2</v>
      </c>
      <c r="H46" s="42">
        <f t="shared" si="1"/>
        <v>6051.1697660467898</v>
      </c>
      <c r="I46" s="42">
        <f t="shared" si="2"/>
        <v>259.85000000000002</v>
      </c>
      <c r="J46" s="42">
        <f t="shared" si="3"/>
        <v>6311.0197660467902</v>
      </c>
      <c r="K46" s="25">
        <v>6311</v>
      </c>
      <c r="L46" s="42">
        <f t="shared" si="4"/>
        <v>1.9766046790209657E-2</v>
      </c>
      <c r="M46" s="42">
        <f t="shared" si="5"/>
        <v>519.70000000000005</v>
      </c>
      <c r="N46" s="25">
        <v>0</v>
      </c>
      <c r="O46" s="42">
        <f t="shared" si="6"/>
        <v>6570.8697660467897</v>
      </c>
    </row>
    <row r="47" spans="1:15" ht="15">
      <c r="A47" s="23">
        <v>1860</v>
      </c>
      <c r="B47" s="32" t="s">
        <v>35</v>
      </c>
      <c r="C47" s="25">
        <v>261470</v>
      </c>
      <c r="D47" s="25">
        <v>0</v>
      </c>
      <c r="E47" s="72">
        <v>11.13</v>
      </c>
      <c r="F47" s="72">
        <v>20</v>
      </c>
      <c r="G47" s="73">
        <f t="shared" si="0"/>
        <v>0.05</v>
      </c>
      <c r="H47" s="42">
        <f t="shared" si="1"/>
        <v>23492.362982929018</v>
      </c>
      <c r="I47" s="42">
        <f t="shared" si="2"/>
        <v>0</v>
      </c>
      <c r="J47" s="42">
        <f t="shared" si="3"/>
        <v>23492.362982929018</v>
      </c>
      <c r="K47" s="25">
        <v>23488</v>
      </c>
      <c r="L47" s="42">
        <f t="shared" si="4"/>
        <v>4.3629829290184716</v>
      </c>
      <c r="M47" s="42">
        <f t="shared" si="5"/>
        <v>0</v>
      </c>
      <c r="N47" s="25">
        <v>0</v>
      </c>
      <c r="O47" s="42">
        <f t="shared" si="6"/>
        <v>23492.362982929018</v>
      </c>
    </row>
    <row r="48" spans="1:15" ht="15">
      <c r="A48" s="23">
        <v>1860</v>
      </c>
      <c r="B48" s="32" t="s">
        <v>35</v>
      </c>
      <c r="C48" s="25">
        <v>153828</v>
      </c>
      <c r="D48" s="25">
        <v>0</v>
      </c>
      <c r="E48" s="72">
        <v>12.27</v>
      </c>
      <c r="F48" s="72">
        <v>20</v>
      </c>
      <c r="G48" s="73">
        <f t="shared" si="0"/>
        <v>0.05</v>
      </c>
      <c r="H48" s="42">
        <f t="shared" si="1"/>
        <v>12536.919315403424</v>
      </c>
      <c r="I48" s="42">
        <f t="shared" si="2"/>
        <v>0</v>
      </c>
      <c r="J48" s="42">
        <f t="shared" si="3"/>
        <v>12536.919315403424</v>
      </c>
      <c r="K48" s="25">
        <v>12540</v>
      </c>
      <c r="L48" s="42">
        <f t="shared" si="4"/>
        <v>-3.0806845965762477</v>
      </c>
      <c r="M48" s="42">
        <f t="shared" si="5"/>
        <v>0</v>
      </c>
      <c r="N48" s="25">
        <v>0</v>
      </c>
      <c r="O48" s="42">
        <f t="shared" si="6"/>
        <v>12536.919315403424</v>
      </c>
    </row>
    <row r="49" spans="1:15" ht="15">
      <c r="A49" s="23">
        <v>1860</v>
      </c>
      <c r="B49" s="32" t="s">
        <v>35</v>
      </c>
      <c r="C49" s="25">
        <v>3051834</v>
      </c>
      <c r="D49" s="25">
        <v>33773</v>
      </c>
      <c r="E49" s="72">
        <v>7.57</v>
      </c>
      <c r="F49" s="72">
        <v>10</v>
      </c>
      <c r="G49" s="73">
        <f t="shared" si="0"/>
        <v>0.1</v>
      </c>
      <c r="H49" s="42">
        <f t="shared" si="1"/>
        <v>403148.48084544251</v>
      </c>
      <c r="I49" s="42">
        <f t="shared" si="2"/>
        <v>1688.65</v>
      </c>
      <c r="J49" s="42">
        <f t="shared" si="3"/>
        <v>404837.13084544253</v>
      </c>
      <c r="K49" s="25">
        <v>404591</v>
      </c>
      <c r="L49" s="42">
        <f t="shared" si="4"/>
        <v>246.1308454425307</v>
      </c>
      <c r="M49" s="42">
        <f t="shared" si="5"/>
        <v>3377.3</v>
      </c>
      <c r="N49" s="25">
        <v>0</v>
      </c>
      <c r="O49" s="42">
        <f t="shared" si="6"/>
        <v>406525.7808454425</v>
      </c>
    </row>
    <row r="50" spans="1:15" ht="15">
      <c r="A50" s="30">
        <v>1890</v>
      </c>
      <c r="B50" s="31" t="s">
        <v>36</v>
      </c>
      <c r="C50" s="25">
        <v>489209</v>
      </c>
      <c r="D50" s="25">
        <v>0</v>
      </c>
      <c r="E50" s="72">
        <v>0</v>
      </c>
      <c r="F50" s="72">
        <v>0</v>
      </c>
      <c r="G50" s="73">
        <f t="shared" si="0"/>
        <v>0</v>
      </c>
      <c r="H50" s="42">
        <f t="shared" si="1"/>
        <v>0</v>
      </c>
      <c r="I50" s="42">
        <f t="shared" si="2"/>
        <v>0</v>
      </c>
      <c r="J50" s="42">
        <f t="shared" si="3"/>
        <v>0</v>
      </c>
      <c r="K50" s="25">
        <v>0</v>
      </c>
      <c r="L50" s="42">
        <f t="shared" si="4"/>
        <v>0</v>
      </c>
      <c r="M50" s="42">
        <f t="shared" si="5"/>
        <v>0</v>
      </c>
      <c r="N50" s="25">
        <v>0</v>
      </c>
      <c r="O50" s="42">
        <f t="shared" si="6"/>
        <v>0</v>
      </c>
    </row>
    <row r="51" spans="1:15" ht="15">
      <c r="A51" s="30">
        <v>1905</v>
      </c>
      <c r="B51" s="31" t="s">
        <v>23</v>
      </c>
      <c r="C51" s="25">
        <v>0</v>
      </c>
      <c r="D51" s="25">
        <v>0</v>
      </c>
      <c r="E51" s="72">
        <v>0</v>
      </c>
      <c r="F51" s="72">
        <v>0</v>
      </c>
      <c r="G51" s="73">
        <f t="shared" si="0"/>
        <v>0</v>
      </c>
      <c r="H51" s="42">
        <f t="shared" si="1"/>
        <v>0</v>
      </c>
      <c r="I51" s="42">
        <f t="shared" si="2"/>
        <v>0</v>
      </c>
      <c r="J51" s="42">
        <f t="shared" si="3"/>
        <v>0</v>
      </c>
      <c r="K51" s="25">
        <v>0</v>
      </c>
      <c r="L51" s="42">
        <f t="shared" si="4"/>
        <v>0</v>
      </c>
      <c r="M51" s="42">
        <f t="shared" si="5"/>
        <v>0</v>
      </c>
      <c r="N51" s="25">
        <v>0</v>
      </c>
      <c r="O51" s="42">
        <f t="shared" si="6"/>
        <v>0</v>
      </c>
    </row>
    <row r="52" spans="1:15" ht="15">
      <c r="A52" s="23">
        <v>1908</v>
      </c>
      <c r="B52" s="32" t="s">
        <v>37</v>
      </c>
      <c r="C52" s="25">
        <v>120311</v>
      </c>
      <c r="D52" s="25">
        <v>7732</v>
      </c>
      <c r="E52" s="72">
        <v>2.37</v>
      </c>
      <c r="F52" s="72">
        <v>10</v>
      </c>
      <c r="G52" s="73">
        <f t="shared" si="0"/>
        <v>0.1</v>
      </c>
      <c r="H52" s="42">
        <f t="shared" si="1"/>
        <v>50764.135021097041</v>
      </c>
      <c r="I52" s="42">
        <f t="shared" si="2"/>
        <v>386.6</v>
      </c>
      <c r="J52" s="42">
        <f t="shared" si="3"/>
        <v>51150.73502109704</v>
      </c>
      <c r="K52" s="25">
        <v>51228</v>
      </c>
      <c r="L52" s="42">
        <f t="shared" si="4"/>
        <v>-77.264978902960138</v>
      </c>
      <c r="M52" s="42">
        <f t="shared" si="5"/>
        <v>773.2</v>
      </c>
      <c r="N52" s="25">
        <v>34148</v>
      </c>
      <c r="O52" s="42">
        <f t="shared" si="6"/>
        <v>17389.335021097038</v>
      </c>
    </row>
    <row r="53" spans="1:15" ht="15">
      <c r="A53" s="23">
        <v>1908</v>
      </c>
      <c r="B53" s="32" t="s">
        <v>37</v>
      </c>
      <c r="C53" s="25">
        <v>316757</v>
      </c>
      <c r="D53" s="25">
        <v>37976</v>
      </c>
      <c r="E53" s="72">
        <v>19.59</v>
      </c>
      <c r="F53" s="72">
        <v>29.12</v>
      </c>
      <c r="G53" s="73">
        <f t="shared" si="0"/>
        <v>3.4340659340659337E-2</v>
      </c>
      <c r="H53" s="42">
        <f t="shared" si="1"/>
        <v>16169.321082184788</v>
      </c>
      <c r="I53" s="42">
        <f t="shared" si="2"/>
        <v>652.06043956043959</v>
      </c>
      <c r="J53" s="42">
        <f t="shared" si="3"/>
        <v>16821.381521745228</v>
      </c>
      <c r="K53" s="25">
        <v>16825</v>
      </c>
      <c r="L53" s="42">
        <f t="shared" si="4"/>
        <v>-3.6184782547716168</v>
      </c>
      <c r="M53" s="42">
        <f t="shared" si="5"/>
        <v>1304.1208791208792</v>
      </c>
      <c r="N53" s="25">
        <v>0</v>
      </c>
      <c r="O53" s="42">
        <f t="shared" si="6"/>
        <v>17473.441961305667</v>
      </c>
    </row>
    <row r="54" spans="1:15" ht="15">
      <c r="A54" s="23">
        <v>1910</v>
      </c>
      <c r="B54" s="32" t="s">
        <v>25</v>
      </c>
      <c r="C54" s="25">
        <v>0</v>
      </c>
      <c r="D54" s="25">
        <v>0</v>
      </c>
      <c r="E54" s="72">
        <v>0</v>
      </c>
      <c r="F54" s="72">
        <v>0</v>
      </c>
      <c r="G54" s="73">
        <f t="shared" si="0"/>
        <v>0</v>
      </c>
      <c r="H54" s="42">
        <f t="shared" si="1"/>
        <v>0</v>
      </c>
      <c r="I54" s="42">
        <f t="shared" si="2"/>
        <v>0</v>
      </c>
      <c r="J54" s="42">
        <f t="shared" si="3"/>
        <v>0</v>
      </c>
      <c r="K54" s="25">
        <v>0</v>
      </c>
      <c r="L54" s="42">
        <f t="shared" si="4"/>
        <v>0</v>
      </c>
      <c r="M54" s="42">
        <f t="shared" si="5"/>
        <v>0</v>
      </c>
      <c r="N54" s="25">
        <v>0</v>
      </c>
      <c r="O54" s="42">
        <f t="shared" si="6"/>
        <v>0</v>
      </c>
    </row>
    <row r="55" spans="1:15" ht="15">
      <c r="A55" s="23">
        <v>1915</v>
      </c>
      <c r="B55" s="32" t="s">
        <v>38</v>
      </c>
      <c r="C55" s="25">
        <v>38269</v>
      </c>
      <c r="D55" s="25">
        <v>3684</v>
      </c>
      <c r="E55" s="72">
        <v>4.9800000000000004</v>
      </c>
      <c r="F55" s="72">
        <v>10</v>
      </c>
      <c r="G55" s="73">
        <f t="shared" si="0"/>
        <v>0.1</v>
      </c>
      <c r="H55" s="42">
        <f t="shared" si="1"/>
        <v>7684.5381526104411</v>
      </c>
      <c r="I55" s="42">
        <f t="shared" si="2"/>
        <v>184.2</v>
      </c>
      <c r="J55" s="42">
        <f t="shared" si="3"/>
        <v>7868.7381526104409</v>
      </c>
      <c r="K55" s="25">
        <v>7866</v>
      </c>
      <c r="L55" s="42">
        <f t="shared" si="4"/>
        <v>2.7381526104409204</v>
      </c>
      <c r="M55" s="42">
        <f t="shared" si="5"/>
        <v>368.4</v>
      </c>
      <c r="N55" s="25">
        <v>2317</v>
      </c>
      <c r="O55" s="42">
        <f t="shared" si="6"/>
        <v>5735.9381526104407</v>
      </c>
    </row>
    <row r="56" spans="1:15" ht="15">
      <c r="A56" s="23">
        <v>1915</v>
      </c>
      <c r="B56" s="32" t="s">
        <v>39</v>
      </c>
      <c r="C56" s="25">
        <v>0</v>
      </c>
      <c r="D56" s="25">
        <v>0</v>
      </c>
      <c r="E56" s="72">
        <v>0</v>
      </c>
      <c r="F56" s="72">
        <v>0</v>
      </c>
      <c r="G56" s="73">
        <f t="shared" si="0"/>
        <v>0</v>
      </c>
      <c r="H56" s="42">
        <f t="shared" si="1"/>
        <v>0</v>
      </c>
      <c r="I56" s="42">
        <f t="shared" si="2"/>
        <v>0</v>
      </c>
      <c r="J56" s="42">
        <f t="shared" si="3"/>
        <v>0</v>
      </c>
      <c r="K56" s="25">
        <v>0</v>
      </c>
      <c r="L56" s="42">
        <f t="shared" si="4"/>
        <v>0</v>
      </c>
      <c r="M56" s="42">
        <f t="shared" si="5"/>
        <v>0</v>
      </c>
      <c r="N56" s="25">
        <v>0</v>
      </c>
      <c r="O56" s="42">
        <f t="shared" si="6"/>
        <v>0</v>
      </c>
    </row>
    <row r="57" spans="1:15" ht="15">
      <c r="A57" s="23">
        <v>1920</v>
      </c>
      <c r="B57" s="32" t="s">
        <v>40</v>
      </c>
      <c r="C57" s="25">
        <v>0</v>
      </c>
      <c r="D57" s="25">
        <v>0</v>
      </c>
      <c r="E57" s="72">
        <v>0</v>
      </c>
      <c r="F57" s="72">
        <v>0</v>
      </c>
      <c r="G57" s="73">
        <f t="shared" si="0"/>
        <v>0</v>
      </c>
      <c r="H57" s="42">
        <f t="shared" si="1"/>
        <v>0</v>
      </c>
      <c r="I57" s="42">
        <f t="shared" si="2"/>
        <v>0</v>
      </c>
      <c r="J57" s="42">
        <f t="shared" si="3"/>
        <v>0</v>
      </c>
      <c r="K57" s="25">
        <v>0</v>
      </c>
      <c r="L57" s="42">
        <f t="shared" si="4"/>
        <v>0</v>
      </c>
      <c r="M57" s="42">
        <f t="shared" si="5"/>
        <v>0</v>
      </c>
      <c r="N57" s="25">
        <v>0</v>
      </c>
      <c r="O57" s="42">
        <f t="shared" si="6"/>
        <v>0</v>
      </c>
    </row>
    <row r="58" spans="1:15" ht="15">
      <c r="A58" s="33">
        <v>1920</v>
      </c>
      <c r="B58" s="24" t="s">
        <v>41</v>
      </c>
      <c r="C58" s="25">
        <v>0</v>
      </c>
      <c r="D58" s="25">
        <v>0</v>
      </c>
      <c r="E58" s="72">
        <v>0</v>
      </c>
      <c r="F58" s="72">
        <v>0</v>
      </c>
      <c r="G58" s="73">
        <f t="shared" si="0"/>
        <v>0</v>
      </c>
      <c r="H58" s="42">
        <f t="shared" si="1"/>
        <v>0</v>
      </c>
      <c r="I58" s="42">
        <f t="shared" si="2"/>
        <v>0</v>
      </c>
      <c r="J58" s="42">
        <f t="shared" si="3"/>
        <v>0</v>
      </c>
      <c r="K58" s="25">
        <v>0</v>
      </c>
      <c r="L58" s="42">
        <f t="shared" si="4"/>
        <v>0</v>
      </c>
      <c r="M58" s="42">
        <f t="shared" si="5"/>
        <v>0</v>
      </c>
      <c r="N58" s="25">
        <v>0</v>
      </c>
      <c r="O58" s="42">
        <f t="shared" si="6"/>
        <v>0</v>
      </c>
    </row>
    <row r="59" spans="1:15" ht="15">
      <c r="A59" s="33">
        <v>1920</v>
      </c>
      <c r="B59" s="24" t="s">
        <v>42</v>
      </c>
      <c r="C59" s="25">
        <v>123253</v>
      </c>
      <c r="D59" s="25">
        <v>210756</v>
      </c>
      <c r="E59" s="72">
        <v>2.85</v>
      </c>
      <c r="F59" s="72">
        <v>5</v>
      </c>
      <c r="G59" s="73">
        <f t="shared" si="0"/>
        <v>0.2</v>
      </c>
      <c r="H59" s="42">
        <f t="shared" si="1"/>
        <v>43246.666666666664</v>
      </c>
      <c r="I59" s="42">
        <f t="shared" si="2"/>
        <v>21075.599999999999</v>
      </c>
      <c r="J59" s="42">
        <f t="shared" si="3"/>
        <v>64322.266666666663</v>
      </c>
      <c r="K59" s="25">
        <v>64302</v>
      </c>
      <c r="L59" s="42">
        <f t="shared" si="4"/>
        <v>20.266666666662786</v>
      </c>
      <c r="M59" s="42">
        <f t="shared" si="5"/>
        <v>42151.199999999997</v>
      </c>
      <c r="N59" s="25">
        <v>13149</v>
      </c>
      <c r="O59" s="42">
        <f t="shared" si="6"/>
        <v>72248.866666666669</v>
      </c>
    </row>
    <row r="60" spans="1:15" ht="15">
      <c r="A60" s="23">
        <v>1930</v>
      </c>
      <c r="B60" s="32" t="s">
        <v>43</v>
      </c>
      <c r="C60" s="25">
        <v>931293</v>
      </c>
      <c r="D60" s="25">
        <v>0</v>
      </c>
      <c r="E60" s="72">
        <v>8.93</v>
      </c>
      <c r="F60" s="72">
        <v>12</v>
      </c>
      <c r="G60" s="73">
        <f t="shared" si="0"/>
        <v>8.3333333333333329E-2</v>
      </c>
      <c r="H60" s="42">
        <f t="shared" si="1"/>
        <v>104288.12989921613</v>
      </c>
      <c r="I60" s="42">
        <f t="shared" si="2"/>
        <v>0</v>
      </c>
      <c r="J60" s="42">
        <f t="shared" si="3"/>
        <v>104288.12989921613</v>
      </c>
      <c r="K60" s="25">
        <v>104308</v>
      </c>
      <c r="L60" s="42">
        <f t="shared" si="4"/>
        <v>-19.870100783868111</v>
      </c>
      <c r="M60" s="42">
        <f t="shared" si="5"/>
        <v>0</v>
      </c>
      <c r="N60" s="25">
        <v>0</v>
      </c>
      <c r="O60" s="42">
        <f t="shared" si="6"/>
        <v>104288.12989921613</v>
      </c>
    </row>
    <row r="61" spans="1:15" ht="15">
      <c r="A61" s="23">
        <v>1930</v>
      </c>
      <c r="B61" s="32" t="s">
        <v>43</v>
      </c>
      <c r="C61" s="25">
        <v>52348</v>
      </c>
      <c r="D61" s="25">
        <v>32154</v>
      </c>
      <c r="E61" s="72">
        <v>8.2899999999999991</v>
      </c>
      <c r="F61" s="72">
        <v>10</v>
      </c>
      <c r="G61" s="73">
        <f t="shared" si="0"/>
        <v>0.1</v>
      </c>
      <c r="H61" s="42">
        <f t="shared" si="1"/>
        <v>6314.5958986731011</v>
      </c>
      <c r="I61" s="42">
        <f t="shared" si="2"/>
        <v>1607.7</v>
      </c>
      <c r="J61" s="42">
        <f t="shared" si="3"/>
        <v>7922.295898673101</v>
      </c>
      <c r="K61" s="25">
        <v>7922</v>
      </c>
      <c r="L61" s="42">
        <f t="shared" si="4"/>
        <v>0.29589867310096452</v>
      </c>
      <c r="M61" s="42">
        <f t="shared" si="5"/>
        <v>3215.4</v>
      </c>
      <c r="N61" s="25">
        <v>0</v>
      </c>
      <c r="O61" s="42">
        <f t="shared" si="6"/>
        <v>9529.9958986731017</v>
      </c>
    </row>
    <row r="62" spans="1:15" ht="15">
      <c r="A62" s="23">
        <v>1935</v>
      </c>
      <c r="B62" s="32" t="s">
        <v>44</v>
      </c>
      <c r="C62" s="25">
        <v>0</v>
      </c>
      <c r="D62" s="25">
        <v>0</v>
      </c>
      <c r="E62" s="72">
        <v>0</v>
      </c>
      <c r="F62" s="72">
        <v>10</v>
      </c>
      <c r="G62" s="73">
        <f t="shared" si="0"/>
        <v>0.1</v>
      </c>
      <c r="H62" s="42">
        <f t="shared" si="1"/>
        <v>0</v>
      </c>
      <c r="I62" s="42">
        <f t="shared" si="2"/>
        <v>0</v>
      </c>
      <c r="J62" s="42">
        <f t="shared" si="3"/>
        <v>0</v>
      </c>
      <c r="K62" s="25">
        <v>0</v>
      </c>
      <c r="L62" s="42">
        <f t="shared" si="4"/>
        <v>0</v>
      </c>
      <c r="M62" s="42">
        <f t="shared" si="5"/>
        <v>0</v>
      </c>
      <c r="N62" s="25">
        <v>0</v>
      </c>
      <c r="O62" s="42">
        <f t="shared" si="6"/>
        <v>0</v>
      </c>
    </row>
    <row r="63" spans="1:15" ht="15">
      <c r="A63" s="23">
        <v>1940</v>
      </c>
      <c r="B63" s="32" t="s">
        <v>45</v>
      </c>
      <c r="C63" s="25">
        <v>141280</v>
      </c>
      <c r="D63" s="25">
        <v>20797</v>
      </c>
      <c r="E63" s="72">
        <v>4.92</v>
      </c>
      <c r="F63" s="72">
        <v>10</v>
      </c>
      <c r="G63" s="73">
        <f t="shared" si="0"/>
        <v>0.1</v>
      </c>
      <c r="H63" s="42">
        <f t="shared" si="1"/>
        <v>28715.447154471545</v>
      </c>
      <c r="I63" s="42">
        <f t="shared" si="2"/>
        <v>1039.8499999999999</v>
      </c>
      <c r="J63" s="42">
        <f t="shared" si="3"/>
        <v>29755.297154471544</v>
      </c>
      <c r="K63" s="25">
        <v>29740</v>
      </c>
      <c r="L63" s="42">
        <f t="shared" si="4"/>
        <v>15.297154471543763</v>
      </c>
      <c r="M63" s="42">
        <f t="shared" si="5"/>
        <v>2079.6999999999998</v>
      </c>
      <c r="N63" s="25">
        <v>2490</v>
      </c>
      <c r="O63" s="42">
        <f t="shared" si="6"/>
        <v>28305.147154471546</v>
      </c>
    </row>
    <row r="64" spans="1:15" ht="15">
      <c r="A64" s="23">
        <v>1945</v>
      </c>
      <c r="B64" s="32" t="s">
        <v>46</v>
      </c>
      <c r="C64" s="25">
        <v>12879</v>
      </c>
      <c r="D64" s="25">
        <v>0</v>
      </c>
      <c r="E64" s="72">
        <v>4</v>
      </c>
      <c r="F64" s="72">
        <v>8</v>
      </c>
      <c r="G64" s="73">
        <f t="shared" si="0"/>
        <v>0.125</v>
      </c>
      <c r="H64" s="42">
        <f t="shared" si="1"/>
        <v>3219.75</v>
      </c>
      <c r="I64" s="42">
        <f t="shared" si="2"/>
        <v>0</v>
      </c>
      <c r="J64" s="42">
        <f t="shared" si="3"/>
        <v>3219.75</v>
      </c>
      <c r="K64" s="25">
        <v>3220</v>
      </c>
      <c r="L64" s="42">
        <f t="shared" si="4"/>
        <v>-0.25</v>
      </c>
      <c r="M64" s="42">
        <f t="shared" si="5"/>
        <v>0</v>
      </c>
      <c r="N64" s="25">
        <v>0</v>
      </c>
      <c r="O64" s="42">
        <f t="shared" si="6"/>
        <v>3219.75</v>
      </c>
    </row>
    <row r="65" spans="1:16" ht="15">
      <c r="A65" s="23">
        <v>1950</v>
      </c>
      <c r="B65" s="32" t="s">
        <v>47</v>
      </c>
      <c r="C65" s="25">
        <v>0</v>
      </c>
      <c r="D65" s="25">
        <v>0</v>
      </c>
      <c r="E65" s="72">
        <v>0</v>
      </c>
      <c r="F65" s="72">
        <v>0</v>
      </c>
      <c r="G65" s="73">
        <f t="shared" si="0"/>
        <v>0</v>
      </c>
      <c r="H65" s="42">
        <f t="shared" si="1"/>
        <v>0</v>
      </c>
      <c r="I65" s="42">
        <f t="shared" si="2"/>
        <v>0</v>
      </c>
      <c r="J65" s="42">
        <f t="shared" si="3"/>
        <v>0</v>
      </c>
      <c r="K65" s="25">
        <v>0</v>
      </c>
      <c r="L65" s="42">
        <f t="shared" si="4"/>
        <v>0</v>
      </c>
      <c r="M65" s="42">
        <f t="shared" si="5"/>
        <v>0</v>
      </c>
      <c r="N65" s="25">
        <v>0</v>
      </c>
      <c r="O65" s="42">
        <f t="shared" si="6"/>
        <v>0</v>
      </c>
    </row>
    <row r="66" spans="1:16" ht="15">
      <c r="A66" s="23">
        <v>1955</v>
      </c>
      <c r="B66" s="32" t="s">
        <v>48</v>
      </c>
      <c r="C66" s="25">
        <v>662</v>
      </c>
      <c r="D66" s="25">
        <v>0</v>
      </c>
      <c r="E66" s="72">
        <v>2.25</v>
      </c>
      <c r="F66" s="72">
        <v>10</v>
      </c>
      <c r="G66" s="73">
        <f t="shared" si="0"/>
        <v>0.1</v>
      </c>
      <c r="H66" s="42">
        <f t="shared" si="1"/>
        <v>294.22222222222223</v>
      </c>
      <c r="I66" s="42">
        <f t="shared" si="2"/>
        <v>0</v>
      </c>
      <c r="J66" s="42">
        <f t="shared" si="3"/>
        <v>294.22222222222223</v>
      </c>
      <c r="K66" s="25">
        <v>295</v>
      </c>
      <c r="L66" s="42">
        <f t="shared" si="4"/>
        <v>-0.77777777777777146</v>
      </c>
      <c r="M66" s="42">
        <f t="shared" si="5"/>
        <v>0</v>
      </c>
      <c r="N66" s="25">
        <v>0</v>
      </c>
      <c r="O66" s="42">
        <f t="shared" si="6"/>
        <v>294.22222222222223</v>
      </c>
    </row>
    <row r="67" spans="1:16" ht="15">
      <c r="A67" s="35">
        <v>1955</v>
      </c>
      <c r="B67" s="36" t="s">
        <v>49</v>
      </c>
      <c r="C67" s="25">
        <v>0</v>
      </c>
      <c r="D67" s="25">
        <v>0</v>
      </c>
      <c r="E67" s="72">
        <v>0</v>
      </c>
      <c r="F67" s="72">
        <v>0</v>
      </c>
      <c r="G67" s="73">
        <f t="shared" si="0"/>
        <v>0</v>
      </c>
      <c r="H67" s="42">
        <f t="shared" si="1"/>
        <v>0</v>
      </c>
      <c r="I67" s="42">
        <f t="shared" si="2"/>
        <v>0</v>
      </c>
      <c r="J67" s="42">
        <f t="shared" si="3"/>
        <v>0</v>
      </c>
      <c r="K67" s="25">
        <v>0</v>
      </c>
      <c r="L67" s="42">
        <f t="shared" si="4"/>
        <v>0</v>
      </c>
      <c r="M67" s="42">
        <f t="shared" si="5"/>
        <v>0</v>
      </c>
      <c r="N67" s="25">
        <v>0</v>
      </c>
      <c r="O67" s="42">
        <f t="shared" si="6"/>
        <v>0</v>
      </c>
    </row>
    <row r="68" spans="1:16" ht="15">
      <c r="A68" s="33">
        <v>1960</v>
      </c>
      <c r="B68" s="24" t="s">
        <v>50</v>
      </c>
      <c r="C68" s="25">
        <v>3921</v>
      </c>
      <c r="D68" s="25">
        <v>0</v>
      </c>
      <c r="E68" s="72">
        <v>5</v>
      </c>
      <c r="F68" s="72">
        <v>10</v>
      </c>
      <c r="G68" s="73">
        <f t="shared" si="0"/>
        <v>0.1</v>
      </c>
      <c r="H68" s="42">
        <f t="shared" si="1"/>
        <v>784.2</v>
      </c>
      <c r="I68" s="42">
        <f t="shared" si="2"/>
        <v>0</v>
      </c>
      <c r="J68" s="42">
        <f t="shared" si="3"/>
        <v>784.2</v>
      </c>
      <c r="K68" s="25">
        <v>784</v>
      </c>
      <c r="L68" s="42">
        <f t="shared" si="4"/>
        <v>0.20000000000004547</v>
      </c>
      <c r="M68" s="42">
        <f t="shared" si="5"/>
        <v>0</v>
      </c>
      <c r="N68" s="25">
        <v>0</v>
      </c>
      <c r="O68" s="42">
        <f t="shared" si="6"/>
        <v>784.2</v>
      </c>
    </row>
    <row r="69" spans="1:16" ht="25.5">
      <c r="A69" s="33">
        <v>1970</v>
      </c>
      <c r="B69" s="32" t="s">
        <v>51</v>
      </c>
      <c r="C69" s="25">
        <v>68447</v>
      </c>
      <c r="D69" s="25">
        <v>0</v>
      </c>
      <c r="E69" s="72">
        <v>2.77</v>
      </c>
      <c r="F69" s="72">
        <v>10</v>
      </c>
      <c r="G69" s="73">
        <f t="shared" si="0"/>
        <v>0.1</v>
      </c>
      <c r="H69" s="42">
        <f t="shared" si="1"/>
        <v>24710.108303249097</v>
      </c>
      <c r="I69" s="42">
        <f t="shared" si="2"/>
        <v>0</v>
      </c>
      <c r="J69" s="42">
        <f t="shared" si="3"/>
        <v>24710.108303249097</v>
      </c>
      <c r="K69" s="25">
        <v>24698</v>
      </c>
      <c r="L69" s="42">
        <f t="shared" si="4"/>
        <v>12.108303249096934</v>
      </c>
      <c r="M69" s="42">
        <f t="shared" si="5"/>
        <v>0</v>
      </c>
      <c r="N69" s="25">
        <v>0</v>
      </c>
      <c r="O69" s="42">
        <f t="shared" si="6"/>
        <v>24710.108303249097</v>
      </c>
    </row>
    <row r="70" spans="1:16" ht="15">
      <c r="A70" s="23">
        <v>1975</v>
      </c>
      <c r="B70" s="32" t="s">
        <v>52</v>
      </c>
      <c r="C70" s="25">
        <v>0</v>
      </c>
      <c r="D70" s="25">
        <v>0</v>
      </c>
      <c r="E70" s="72">
        <v>0</v>
      </c>
      <c r="F70" s="72">
        <v>0</v>
      </c>
      <c r="G70" s="73">
        <f t="shared" si="0"/>
        <v>0</v>
      </c>
      <c r="H70" s="42">
        <f t="shared" si="1"/>
        <v>0</v>
      </c>
      <c r="I70" s="42">
        <f t="shared" si="2"/>
        <v>0</v>
      </c>
      <c r="J70" s="42">
        <f t="shared" si="3"/>
        <v>0</v>
      </c>
      <c r="K70" s="25">
        <v>0</v>
      </c>
      <c r="L70" s="42">
        <f t="shared" si="4"/>
        <v>0</v>
      </c>
      <c r="M70" s="42">
        <f t="shared" si="5"/>
        <v>0</v>
      </c>
      <c r="N70" s="25">
        <v>0</v>
      </c>
      <c r="O70" s="42">
        <f t="shared" si="6"/>
        <v>0</v>
      </c>
    </row>
    <row r="71" spans="1:16" ht="15">
      <c r="A71" s="23">
        <v>1980</v>
      </c>
      <c r="B71" s="32" t="s">
        <v>53</v>
      </c>
      <c r="C71" s="25">
        <v>100276</v>
      </c>
      <c r="D71" s="25">
        <f>'[1]App.2-CT_NewCGAAP_DepExp_2013'!D71</f>
        <v>23847.260000000002</v>
      </c>
      <c r="E71" s="72">
        <v>11.71</v>
      </c>
      <c r="F71" s="72">
        <v>15</v>
      </c>
      <c r="G71" s="73">
        <f t="shared" si="0"/>
        <v>6.6666666666666666E-2</v>
      </c>
      <c r="H71" s="42">
        <f t="shared" si="1"/>
        <v>8563.2792485055506</v>
      </c>
      <c r="I71" s="42">
        <f t="shared" si="2"/>
        <v>794.9086666666667</v>
      </c>
      <c r="J71" s="42">
        <f t="shared" si="3"/>
        <v>9358.1879151722169</v>
      </c>
      <c r="K71" s="25">
        <v>9356</v>
      </c>
      <c r="L71" s="42">
        <f t="shared" si="4"/>
        <v>2.1879151722168899</v>
      </c>
      <c r="M71" s="42">
        <f t="shared" si="5"/>
        <v>1589.8173333333334</v>
      </c>
      <c r="N71" s="25">
        <v>0</v>
      </c>
      <c r="O71" s="42">
        <f t="shared" si="6"/>
        <v>10153.096581838883</v>
      </c>
    </row>
    <row r="72" spans="1:16" ht="15">
      <c r="A72" s="23">
        <v>1985</v>
      </c>
      <c r="B72" s="32" t="s">
        <v>54</v>
      </c>
      <c r="C72" s="25">
        <v>0</v>
      </c>
      <c r="D72" s="25">
        <v>0</v>
      </c>
      <c r="E72" s="72">
        <v>0</v>
      </c>
      <c r="F72" s="72">
        <v>0</v>
      </c>
      <c r="G72" s="73">
        <f t="shared" si="0"/>
        <v>0</v>
      </c>
      <c r="H72" s="42">
        <f t="shared" si="1"/>
        <v>0</v>
      </c>
      <c r="I72" s="42">
        <f t="shared" si="2"/>
        <v>0</v>
      </c>
      <c r="J72" s="42">
        <f t="shared" si="3"/>
        <v>0</v>
      </c>
      <c r="K72" s="25">
        <v>0</v>
      </c>
      <c r="L72" s="42">
        <f t="shared" si="4"/>
        <v>0</v>
      </c>
      <c r="M72" s="42">
        <f t="shared" si="5"/>
        <v>0</v>
      </c>
      <c r="N72" s="25">
        <v>0</v>
      </c>
      <c r="O72" s="42">
        <f t="shared" si="6"/>
        <v>0</v>
      </c>
    </row>
    <row r="73" spans="1:16" ht="15">
      <c r="A73" s="23">
        <v>1990</v>
      </c>
      <c r="B73" s="37" t="s">
        <v>55</v>
      </c>
      <c r="C73" s="25">
        <v>0</v>
      </c>
      <c r="D73" s="25">
        <v>0</v>
      </c>
      <c r="E73" s="72">
        <v>0</v>
      </c>
      <c r="F73" s="72">
        <v>0</v>
      </c>
      <c r="G73" s="73">
        <f t="shared" si="0"/>
        <v>0</v>
      </c>
      <c r="H73" s="42">
        <f t="shared" si="1"/>
        <v>0</v>
      </c>
      <c r="I73" s="42">
        <f t="shared" si="2"/>
        <v>0</v>
      </c>
      <c r="J73" s="42">
        <f t="shared" si="3"/>
        <v>0</v>
      </c>
      <c r="K73" s="25">
        <v>0</v>
      </c>
      <c r="L73" s="42">
        <f t="shared" si="4"/>
        <v>0</v>
      </c>
      <c r="M73" s="42">
        <f t="shared" si="5"/>
        <v>0</v>
      </c>
      <c r="N73" s="25">
        <v>0</v>
      </c>
      <c r="O73" s="42">
        <f t="shared" si="6"/>
        <v>0</v>
      </c>
    </row>
    <row r="74" spans="1:16" ht="15">
      <c r="A74" s="23">
        <v>1995</v>
      </c>
      <c r="B74" s="32" t="s">
        <v>56</v>
      </c>
      <c r="C74" s="25">
        <v>-3448228</v>
      </c>
      <c r="D74" s="25">
        <v>-148758</v>
      </c>
      <c r="E74" s="72">
        <v>36.130000000000003</v>
      </c>
      <c r="F74" s="72">
        <v>37.979999999999997</v>
      </c>
      <c r="G74" s="73">
        <f t="shared" si="0"/>
        <v>2.6329647182727754E-2</v>
      </c>
      <c r="H74" s="42">
        <f t="shared" si="1"/>
        <v>-95439.468585662878</v>
      </c>
      <c r="I74" s="42">
        <f t="shared" si="2"/>
        <v>-1958.3728278041076</v>
      </c>
      <c r="J74" s="42">
        <f t="shared" si="3"/>
        <v>-97397.841413466987</v>
      </c>
      <c r="K74" s="25">
        <v>-97408</v>
      </c>
      <c r="L74" s="42">
        <f t="shared" si="4"/>
        <v>10.158586533012567</v>
      </c>
      <c r="M74" s="42">
        <f t="shared" si="5"/>
        <v>-3916.7456556082152</v>
      </c>
      <c r="N74" s="25">
        <v>0</v>
      </c>
      <c r="O74" s="42">
        <f t="shared" si="6"/>
        <v>-99356.214241271096</v>
      </c>
    </row>
    <row r="75" spans="1:16" ht="15">
      <c r="A75" s="38">
        <v>2075</v>
      </c>
      <c r="B75" s="39" t="s">
        <v>175</v>
      </c>
      <c r="C75" s="25">
        <v>272587</v>
      </c>
      <c r="D75" s="25">
        <v>0</v>
      </c>
      <c r="E75" s="72">
        <v>18.34</v>
      </c>
      <c r="F75" s="72">
        <v>20</v>
      </c>
      <c r="G75" s="73">
        <f t="shared" si="0"/>
        <v>0.05</v>
      </c>
      <c r="H75" s="42">
        <f t="shared" si="1"/>
        <v>14862.977099236641</v>
      </c>
      <c r="I75" s="42">
        <f t="shared" si="2"/>
        <v>0</v>
      </c>
      <c r="J75" s="42">
        <f t="shared" si="3"/>
        <v>14862.977099236641</v>
      </c>
      <c r="K75" s="25">
        <v>14863</v>
      </c>
      <c r="L75" s="42">
        <f t="shared" si="4"/>
        <v>-2.2900763358848053E-2</v>
      </c>
      <c r="M75" s="42">
        <f t="shared" si="5"/>
        <v>0</v>
      </c>
      <c r="N75" s="25">
        <v>0</v>
      </c>
      <c r="O75" s="42">
        <f t="shared" si="6"/>
        <v>14862.977099236641</v>
      </c>
    </row>
    <row r="76" spans="1:16" ht="15">
      <c r="A76" s="38">
        <v>2055</v>
      </c>
      <c r="B76" s="39" t="s">
        <v>194</v>
      </c>
      <c r="C76" s="25">
        <v>-5848281</v>
      </c>
      <c r="D76" s="25">
        <v>5848281</v>
      </c>
      <c r="E76" s="72">
        <v>0</v>
      </c>
      <c r="F76" s="72">
        <v>0</v>
      </c>
      <c r="G76" s="73">
        <f t="shared" si="0"/>
        <v>0</v>
      </c>
      <c r="H76" s="42">
        <f t="shared" si="1"/>
        <v>0</v>
      </c>
      <c r="I76" s="42">
        <f t="shared" si="2"/>
        <v>0</v>
      </c>
      <c r="J76" s="42">
        <f t="shared" si="3"/>
        <v>0</v>
      </c>
      <c r="K76" s="25">
        <v>0</v>
      </c>
      <c r="L76" s="42">
        <f t="shared" si="4"/>
        <v>0</v>
      </c>
      <c r="M76" s="42">
        <f t="shared" si="5"/>
        <v>0</v>
      </c>
      <c r="N76" s="25">
        <v>0</v>
      </c>
      <c r="O76" s="42">
        <f t="shared" si="6"/>
        <v>0</v>
      </c>
      <c r="P76" s="2" t="s">
        <v>196</v>
      </c>
    </row>
    <row r="77" spans="1:16" ht="15.75" thickBot="1">
      <c r="A77" s="38">
        <v>1609</v>
      </c>
      <c r="B77" s="39" t="s">
        <v>195</v>
      </c>
      <c r="C77" s="25">
        <v>99162</v>
      </c>
      <c r="D77" s="25">
        <v>1610864</v>
      </c>
      <c r="E77" s="72">
        <v>28.82</v>
      </c>
      <c r="F77" s="72">
        <v>28.82</v>
      </c>
      <c r="G77" s="73">
        <f t="shared" si="0"/>
        <v>3.4698126301179737E-2</v>
      </c>
      <c r="H77" s="42">
        <f t="shared" si="1"/>
        <v>3440.735600277585</v>
      </c>
      <c r="I77" s="42">
        <f t="shared" si="2"/>
        <v>27946.981263011796</v>
      </c>
      <c r="J77" s="42">
        <f t="shared" si="3"/>
        <v>31387.716863289381</v>
      </c>
      <c r="K77" s="25">
        <v>18278</v>
      </c>
      <c r="L77" s="42">
        <f t="shared" si="4"/>
        <v>13109.716863289381</v>
      </c>
      <c r="M77" s="42">
        <f t="shared" si="5"/>
        <v>55893.962526023592</v>
      </c>
      <c r="N77" s="25">
        <v>0</v>
      </c>
      <c r="O77" s="42">
        <f t="shared" si="6"/>
        <v>59334.698126301177</v>
      </c>
      <c r="P77" s="2" t="s">
        <v>196</v>
      </c>
    </row>
    <row r="78" spans="1:16" ht="14.25" thickTop="1" thickBot="1">
      <c r="A78" s="87"/>
      <c r="B78" s="88" t="s">
        <v>73</v>
      </c>
      <c r="C78" s="42">
        <f>SUM(C16:C77)</f>
        <v>29916127</v>
      </c>
      <c r="D78" s="42">
        <f>SUM(D16:D77)</f>
        <v>10710554.26</v>
      </c>
      <c r="E78" s="89"/>
      <c r="F78" s="90"/>
      <c r="G78" s="91"/>
      <c r="H78" s="42">
        <f t="shared" ref="H78:O78" si="7">SUM(H16:H77)</f>
        <v>2046101.9236115613</v>
      </c>
      <c r="I78" s="42">
        <f t="shared" si="7"/>
        <v>96417.420369717627</v>
      </c>
      <c r="J78" s="42">
        <f t="shared" si="7"/>
        <v>2142519.3439812795</v>
      </c>
      <c r="K78" s="42">
        <f t="shared" si="7"/>
        <v>2129198</v>
      </c>
      <c r="L78" s="42">
        <f t="shared" si="7"/>
        <v>13321.34398127924</v>
      </c>
      <c r="M78" s="42">
        <f t="shared" si="7"/>
        <v>192834.84073943525</v>
      </c>
      <c r="N78" s="42">
        <f>SUM(N16:N77)</f>
        <v>387756</v>
      </c>
      <c r="O78" s="42">
        <f t="shared" si="7"/>
        <v>1851180.7643509964</v>
      </c>
    </row>
    <row r="79" spans="1:16">
      <c r="K79" s="96"/>
    </row>
    <row r="80" spans="1:16">
      <c r="A80" s="4" t="s">
        <v>65</v>
      </c>
    </row>
    <row r="82" spans="1:15" ht="15" customHeight="1">
      <c r="A82" s="97">
        <v>1</v>
      </c>
      <c r="B82" s="232" t="s">
        <v>109</v>
      </c>
      <c r="C82" s="232"/>
      <c r="D82" s="232"/>
      <c r="E82" s="232"/>
      <c r="F82" s="232"/>
      <c r="G82" s="232"/>
      <c r="H82" s="232"/>
      <c r="I82" s="232"/>
      <c r="J82" s="232"/>
      <c r="K82" s="232"/>
      <c r="L82" s="232"/>
      <c r="M82" s="232"/>
      <c r="N82" s="232"/>
      <c r="O82" s="232"/>
    </row>
    <row r="83" spans="1:15">
      <c r="A83" s="97">
        <v>2</v>
      </c>
      <c r="B83" s="233" t="s">
        <v>110</v>
      </c>
      <c r="C83" s="233"/>
      <c r="D83" s="233"/>
      <c r="E83" s="233"/>
      <c r="F83" s="233"/>
      <c r="G83" s="233"/>
      <c r="H83" s="233"/>
      <c r="I83" s="233"/>
      <c r="J83" s="233"/>
      <c r="K83" s="233"/>
      <c r="L83" s="233"/>
      <c r="M83" s="233"/>
      <c r="N83" s="233"/>
      <c r="O83" s="233"/>
    </row>
    <row r="84" spans="1:15" ht="15" customHeight="1">
      <c r="A84" s="97">
        <v>3</v>
      </c>
      <c r="B84" s="218" t="s">
        <v>155</v>
      </c>
      <c r="C84" s="218"/>
      <c r="D84" s="218"/>
      <c r="E84" s="218"/>
      <c r="F84" s="218"/>
      <c r="G84" s="218"/>
      <c r="H84" s="218"/>
      <c r="I84" s="218"/>
      <c r="J84" s="218"/>
      <c r="K84" s="218"/>
      <c r="L84" s="218"/>
      <c r="M84" s="218"/>
      <c r="N84" s="218"/>
      <c r="O84" s="218"/>
    </row>
    <row r="85" spans="1:15" ht="15" customHeight="1">
      <c r="A85" s="97">
        <v>4</v>
      </c>
      <c r="B85" s="218" t="s">
        <v>156</v>
      </c>
      <c r="C85" s="218"/>
      <c r="D85" s="218"/>
      <c r="E85" s="218"/>
      <c r="F85" s="218"/>
      <c r="G85" s="218"/>
      <c r="H85" s="218"/>
      <c r="I85" s="218"/>
      <c r="J85" s="218"/>
      <c r="K85" s="218"/>
      <c r="L85" s="218"/>
      <c r="M85" s="218"/>
      <c r="N85" s="218"/>
      <c r="O85" s="218"/>
    </row>
    <row r="86" spans="1:15" ht="15" customHeight="1">
      <c r="A86" s="97">
        <v>5</v>
      </c>
      <c r="B86" s="232" t="s">
        <v>113</v>
      </c>
      <c r="C86" s="232"/>
      <c r="D86" s="232"/>
      <c r="E86" s="232"/>
      <c r="F86" s="232"/>
      <c r="G86" s="232"/>
      <c r="H86" s="232"/>
      <c r="I86" s="232"/>
      <c r="J86" s="232"/>
      <c r="K86" s="232"/>
      <c r="L86" s="232"/>
      <c r="M86" s="232"/>
      <c r="N86" s="232"/>
      <c r="O86" s="232"/>
    </row>
    <row r="87" spans="1:15" ht="15" customHeight="1">
      <c r="A87" s="98">
        <v>6</v>
      </c>
      <c r="B87" s="218" t="s">
        <v>114</v>
      </c>
      <c r="C87" s="218"/>
      <c r="D87" s="218"/>
      <c r="E87" s="218"/>
      <c r="F87" s="218"/>
      <c r="G87" s="218"/>
      <c r="H87" s="218"/>
      <c r="I87" s="218"/>
      <c r="J87" s="218"/>
      <c r="K87" s="218"/>
      <c r="L87" s="218"/>
      <c r="M87" s="218"/>
      <c r="N87" s="218"/>
      <c r="O87" s="218"/>
    </row>
    <row r="89" spans="1:15" ht="15" customHeight="1">
      <c r="A89" s="4" t="s">
        <v>115</v>
      </c>
      <c r="B89" s="234" t="s">
        <v>116</v>
      </c>
      <c r="C89" s="234"/>
      <c r="D89" s="234"/>
      <c r="E89" s="234"/>
      <c r="F89" s="234"/>
      <c r="G89" s="234"/>
      <c r="H89" s="234"/>
      <c r="I89" s="234"/>
      <c r="J89" s="234"/>
      <c r="K89" s="234"/>
      <c r="L89" s="234"/>
    </row>
    <row r="90" spans="1:15">
      <c r="B90" s="234"/>
      <c r="C90" s="234"/>
      <c r="D90" s="234"/>
      <c r="E90" s="234"/>
      <c r="F90" s="234"/>
      <c r="G90" s="234"/>
      <c r="H90" s="234"/>
      <c r="I90" s="234"/>
      <c r="J90" s="234"/>
      <c r="K90" s="234"/>
      <c r="L90" s="234"/>
    </row>
    <row r="91" spans="1:15">
      <c r="B91" s="234"/>
      <c r="C91" s="234"/>
      <c r="D91" s="234"/>
      <c r="E91" s="234"/>
      <c r="F91" s="234"/>
      <c r="G91" s="234"/>
      <c r="H91" s="234"/>
      <c r="I91" s="234"/>
      <c r="J91" s="234"/>
      <c r="K91" s="234"/>
      <c r="L91" s="234"/>
    </row>
    <row r="93" spans="1:15">
      <c r="A93" s="2" t="s">
        <v>196</v>
      </c>
      <c r="B93" s="2" t="s">
        <v>197</v>
      </c>
    </row>
    <row r="95" spans="1:15">
      <c r="A95" s="2" t="s">
        <v>149</v>
      </c>
      <c r="B95" s="2" t="s">
        <v>187</v>
      </c>
    </row>
    <row r="96" spans="1:15">
      <c r="B96" s="2" t="s">
        <v>188</v>
      </c>
      <c r="C96" s="144"/>
      <c r="D96" s="144">
        <v>1230026</v>
      </c>
      <c r="E96" s="144">
        <f>C77</f>
        <v>99162</v>
      </c>
      <c r="F96" s="144"/>
    </row>
    <row r="97" spans="1:12">
      <c r="B97" s="2" t="s">
        <v>189</v>
      </c>
      <c r="C97" s="144"/>
      <c r="D97" s="144">
        <v>27333.911111111112</v>
      </c>
      <c r="E97" s="145">
        <f>E96/F77</f>
        <v>3440.735600277585</v>
      </c>
      <c r="F97" s="145"/>
    </row>
    <row r="98" spans="1:12">
      <c r="B98" s="2" t="s">
        <v>190</v>
      </c>
      <c r="C98" s="145"/>
      <c r="D98" s="145">
        <f>D97/12</f>
        <v>2277.8259259259262</v>
      </c>
      <c r="E98" s="145">
        <f>E97/12</f>
        <v>286.72796668979873</v>
      </c>
      <c r="F98" s="145"/>
    </row>
    <row r="99" spans="1:12">
      <c r="B99" s="9" t="s">
        <v>191</v>
      </c>
      <c r="C99" s="9"/>
      <c r="D99" s="9">
        <v>5</v>
      </c>
      <c r="E99" s="2">
        <v>6</v>
      </c>
      <c r="G99" s="9"/>
      <c r="H99" s="9"/>
      <c r="I99" s="9"/>
      <c r="J99" s="9"/>
      <c r="K99" s="9"/>
      <c r="L99" s="9"/>
    </row>
    <row r="100" spans="1:12">
      <c r="A100" s="9"/>
      <c r="B100" s="9" t="s">
        <v>192</v>
      </c>
      <c r="C100" s="146"/>
      <c r="D100" s="146">
        <f>D98*D99</f>
        <v>11389.129629629631</v>
      </c>
      <c r="E100" s="146">
        <f>E98*E99</f>
        <v>1720.3678001387925</v>
      </c>
      <c r="F100" s="146">
        <f>SUM(D100:E100)</f>
        <v>13109.497429768424</v>
      </c>
      <c r="G100" s="9"/>
      <c r="H100" s="9"/>
      <c r="I100" s="9"/>
      <c r="J100" s="9"/>
      <c r="K100" s="9"/>
      <c r="L100" s="9"/>
    </row>
    <row r="101" spans="1:12">
      <c r="F101" s="146">
        <f>L77</f>
        <v>13109.716863289381</v>
      </c>
    </row>
    <row r="102" spans="1:12">
      <c r="F102" s="146">
        <f>F100-F101</f>
        <v>-0.21943352095695445</v>
      </c>
      <c r="L102" s="9"/>
    </row>
    <row r="103" spans="1:12">
      <c r="L103" s="9"/>
    </row>
    <row r="104" spans="1:12">
      <c r="L104" s="9"/>
    </row>
    <row r="105" spans="1:12">
      <c r="L105" s="9"/>
    </row>
    <row r="106" spans="1:12">
      <c r="A106" s="122"/>
      <c r="B106" s="122"/>
      <c r="C106" s="122"/>
      <c r="D106" s="122"/>
      <c r="E106" s="122"/>
      <c r="F106" s="122"/>
      <c r="G106" s="122"/>
      <c r="H106" s="9"/>
      <c r="I106" s="9"/>
      <c r="J106" s="9"/>
      <c r="K106" s="9"/>
      <c r="L106" s="9"/>
    </row>
    <row r="107" spans="1:12">
      <c r="A107" s="122"/>
      <c r="B107" s="122"/>
      <c r="C107" s="122"/>
      <c r="D107" s="122"/>
      <c r="E107" s="122"/>
      <c r="F107" s="122"/>
      <c r="G107" s="122"/>
      <c r="H107" s="9"/>
      <c r="I107" s="9"/>
      <c r="J107" s="9"/>
      <c r="K107" s="9"/>
      <c r="L107" s="9"/>
    </row>
    <row r="108" spans="1:12">
      <c r="L108" s="9"/>
    </row>
    <row r="109" spans="1:12">
      <c r="H109" s="130"/>
      <c r="I109" s="130"/>
      <c r="J109" s="130"/>
      <c r="K109" s="130"/>
      <c r="L109" s="9"/>
    </row>
    <row r="110" spans="1:12" ht="14.25">
      <c r="A110" s="131"/>
      <c r="B110" s="132"/>
      <c r="C110" s="132"/>
      <c r="D110" s="132"/>
      <c r="E110" s="132"/>
      <c r="F110" s="132"/>
      <c r="G110" s="130"/>
      <c r="H110" s="130"/>
      <c r="I110" s="130"/>
      <c r="J110" s="130"/>
      <c r="K110" s="130"/>
      <c r="L110" s="9"/>
    </row>
    <row r="111" spans="1:12" ht="14.25">
      <c r="A111" s="131"/>
      <c r="B111" s="132"/>
      <c r="C111" s="132"/>
      <c r="D111" s="132"/>
      <c r="E111" s="132"/>
      <c r="F111" s="132"/>
      <c r="G111" s="130"/>
      <c r="H111" s="130"/>
      <c r="I111" s="130"/>
      <c r="J111" s="130"/>
      <c r="K111" s="130"/>
      <c r="L111" s="9"/>
    </row>
    <row r="113" spans="1:1">
      <c r="A113" s="9"/>
    </row>
    <row r="114" spans="1:1">
      <c r="A114" s="9"/>
    </row>
  </sheetData>
  <mergeCells count="14">
    <mergeCell ref="B89:L91"/>
    <mergeCell ref="B82:O82"/>
    <mergeCell ref="B83:O83"/>
    <mergeCell ref="B84:O84"/>
    <mergeCell ref="B85:O85"/>
    <mergeCell ref="B86:O86"/>
    <mergeCell ref="B87:O87"/>
    <mergeCell ref="A9:O9"/>
    <mergeCell ref="A10:O10"/>
    <mergeCell ref="A11:O11"/>
    <mergeCell ref="A14:A15"/>
    <mergeCell ref="B14:B15"/>
    <mergeCell ref="K14:K15"/>
    <mergeCell ref="N14:N15"/>
  </mergeCells>
  <dataValidations count="1">
    <dataValidation allowBlank="1" showInputMessage="1" showErrorMessage="1" promptTitle="Date Format" prompt="E.g:  &quot;August 1, 2011&quot;" sqref="L65567 L131103 L196639 L262175 L327711 L393247 L458783 L524319 L589855 L655391 L720927 L786463 L851999 L917535 L983071"/>
  </dataValidations>
  <pageMargins left="0.43307086614173229" right="0.31496062992125984" top="0.31496062992125984" bottom="0.11811023622047245" header="0.23622047244094491" footer="0.11811023622047245"/>
  <pageSetup scale="43" orientation="portrait" r:id="rId1"/>
</worksheet>
</file>

<file path=xl/worksheets/sheet8.xml><?xml version="1.0" encoding="utf-8"?>
<worksheet xmlns="http://schemas.openxmlformats.org/spreadsheetml/2006/main" xmlns:r="http://schemas.openxmlformats.org/officeDocument/2006/relationships">
  <sheetPr codeName="Sheet8">
    <tabColor rgb="FFFFC000"/>
    <pageSetUpPr fitToPage="1"/>
  </sheetPr>
  <dimension ref="A1:O180"/>
  <sheetViews>
    <sheetView topLeftCell="A39" workbookViewId="0">
      <selection activeCell="G78" sqref="G78"/>
    </sheetView>
  </sheetViews>
  <sheetFormatPr defaultRowHeight="12.75"/>
  <cols>
    <col min="1" max="1" width="9.140625" style="2"/>
    <col min="2" max="2" width="40.28515625" style="2" bestFit="1" customWidth="1"/>
    <col min="3" max="3" width="12.7109375" style="2" customWidth="1"/>
    <col min="4" max="4" width="10.140625" style="2" customWidth="1"/>
    <col min="5" max="5" width="12.28515625" style="2" customWidth="1"/>
    <col min="6" max="7" width="15.7109375" style="2" customWidth="1"/>
    <col min="8" max="8" width="12.7109375" style="2" customWidth="1"/>
    <col min="9" max="9" width="12.85546875" style="2" customWidth="1"/>
    <col min="10" max="10" width="14.42578125" style="2" customWidth="1"/>
    <col min="11" max="11" width="1.7109375" style="2" customWidth="1"/>
    <col min="12" max="12" width="1.42578125" style="2" customWidth="1"/>
    <col min="13" max="13" width="13" style="2" hidden="1" customWidth="1"/>
    <col min="14" max="14" width="11.7109375" style="2" hidden="1" customWidth="1"/>
    <col min="15" max="15" width="15.28515625" style="2" hidden="1" customWidth="1"/>
    <col min="16" max="255" width="9.140625" style="2"/>
    <col min="256" max="256" width="2.7109375" style="2" customWidth="1"/>
    <col min="257" max="257" width="9.140625" style="2"/>
    <col min="258" max="258" width="40.28515625" style="2" bestFit="1" customWidth="1"/>
    <col min="259" max="259" width="10" style="2" customWidth="1"/>
    <col min="260" max="260" width="10.140625" style="2" customWidth="1"/>
    <col min="261" max="261" width="12.28515625" style="2" customWidth="1"/>
    <col min="262" max="262" width="15.7109375" style="2" customWidth="1"/>
    <col min="263" max="263" width="12.85546875" style="2" customWidth="1"/>
    <col min="264" max="264" width="12.7109375" style="2" customWidth="1"/>
    <col min="265" max="265" width="12.85546875" style="2" customWidth="1"/>
    <col min="266" max="266" width="14.42578125" style="2" customWidth="1"/>
    <col min="267" max="511" width="9.140625" style="2"/>
    <col min="512" max="512" width="2.7109375" style="2" customWidth="1"/>
    <col min="513" max="513" width="9.140625" style="2"/>
    <col min="514" max="514" width="40.28515625" style="2" bestFit="1" customWidth="1"/>
    <col min="515" max="515" width="10" style="2" customWidth="1"/>
    <col min="516" max="516" width="10.140625" style="2" customWidth="1"/>
    <col min="517" max="517" width="12.28515625" style="2" customWidth="1"/>
    <col min="518" max="518" width="15.7109375" style="2" customWidth="1"/>
    <col min="519" max="519" width="12.85546875" style="2" customWidth="1"/>
    <col min="520" max="520" width="12.7109375" style="2" customWidth="1"/>
    <col min="521" max="521" width="12.85546875" style="2" customWidth="1"/>
    <col min="522" max="522" width="14.42578125" style="2" customWidth="1"/>
    <col min="523" max="767" width="9.140625" style="2"/>
    <col min="768" max="768" width="2.7109375" style="2" customWidth="1"/>
    <col min="769" max="769" width="9.140625" style="2"/>
    <col min="770" max="770" width="40.28515625" style="2" bestFit="1" customWidth="1"/>
    <col min="771" max="771" width="10" style="2" customWidth="1"/>
    <col min="772" max="772" width="10.140625" style="2" customWidth="1"/>
    <col min="773" max="773" width="12.28515625" style="2" customWidth="1"/>
    <col min="774" max="774" width="15.7109375" style="2" customWidth="1"/>
    <col min="775" max="775" width="12.85546875" style="2" customWidth="1"/>
    <col min="776" max="776" width="12.7109375" style="2" customWidth="1"/>
    <col min="777" max="777" width="12.85546875" style="2" customWidth="1"/>
    <col min="778" max="778" width="14.42578125" style="2" customWidth="1"/>
    <col min="779" max="1023" width="9.140625" style="2"/>
    <col min="1024" max="1024" width="2.7109375" style="2" customWidth="1"/>
    <col min="1025" max="1025" width="9.140625" style="2"/>
    <col min="1026" max="1026" width="40.28515625" style="2" bestFit="1" customWidth="1"/>
    <col min="1027" max="1027" width="10" style="2" customWidth="1"/>
    <col min="1028" max="1028" width="10.140625" style="2" customWidth="1"/>
    <col min="1029" max="1029" width="12.28515625" style="2" customWidth="1"/>
    <col min="1030" max="1030" width="15.7109375" style="2" customWidth="1"/>
    <col min="1031" max="1031" width="12.85546875" style="2" customWidth="1"/>
    <col min="1032" max="1032" width="12.7109375" style="2" customWidth="1"/>
    <col min="1033" max="1033" width="12.85546875" style="2" customWidth="1"/>
    <col min="1034" max="1034" width="14.42578125" style="2" customWidth="1"/>
    <col min="1035" max="1279" width="9.140625" style="2"/>
    <col min="1280" max="1280" width="2.7109375" style="2" customWidth="1"/>
    <col min="1281" max="1281" width="9.140625" style="2"/>
    <col min="1282" max="1282" width="40.28515625" style="2" bestFit="1" customWidth="1"/>
    <col min="1283" max="1283" width="10" style="2" customWidth="1"/>
    <col min="1284" max="1284" width="10.140625" style="2" customWidth="1"/>
    <col min="1285" max="1285" width="12.28515625" style="2" customWidth="1"/>
    <col min="1286" max="1286" width="15.7109375" style="2" customWidth="1"/>
    <col min="1287" max="1287" width="12.85546875" style="2" customWidth="1"/>
    <col min="1288" max="1288" width="12.7109375" style="2" customWidth="1"/>
    <col min="1289" max="1289" width="12.85546875" style="2" customWidth="1"/>
    <col min="1290" max="1290" width="14.42578125" style="2" customWidth="1"/>
    <col min="1291" max="1535" width="9.140625" style="2"/>
    <col min="1536" max="1536" width="2.7109375" style="2" customWidth="1"/>
    <col min="1537" max="1537" width="9.140625" style="2"/>
    <col min="1538" max="1538" width="40.28515625" style="2" bestFit="1" customWidth="1"/>
    <col min="1539" max="1539" width="10" style="2" customWidth="1"/>
    <col min="1540" max="1540" width="10.140625" style="2" customWidth="1"/>
    <col min="1541" max="1541" width="12.28515625" style="2" customWidth="1"/>
    <col min="1542" max="1542" width="15.7109375" style="2" customWidth="1"/>
    <col min="1543" max="1543" width="12.85546875" style="2" customWidth="1"/>
    <col min="1544" max="1544" width="12.7109375" style="2" customWidth="1"/>
    <col min="1545" max="1545" width="12.85546875" style="2" customWidth="1"/>
    <col min="1546" max="1546" width="14.42578125" style="2" customWidth="1"/>
    <col min="1547" max="1791" width="9.140625" style="2"/>
    <col min="1792" max="1792" width="2.7109375" style="2" customWidth="1"/>
    <col min="1793" max="1793" width="9.140625" style="2"/>
    <col min="1794" max="1794" width="40.28515625" style="2" bestFit="1" customWidth="1"/>
    <col min="1795" max="1795" width="10" style="2" customWidth="1"/>
    <col min="1796" max="1796" width="10.140625" style="2" customWidth="1"/>
    <col min="1797" max="1797" width="12.28515625" style="2" customWidth="1"/>
    <col min="1798" max="1798" width="15.7109375" style="2" customWidth="1"/>
    <col min="1799" max="1799" width="12.85546875" style="2" customWidth="1"/>
    <col min="1800" max="1800" width="12.7109375" style="2" customWidth="1"/>
    <col min="1801" max="1801" width="12.85546875" style="2" customWidth="1"/>
    <col min="1802" max="1802" width="14.42578125" style="2" customWidth="1"/>
    <col min="1803" max="2047" width="9.140625" style="2"/>
    <col min="2048" max="2048" width="2.7109375" style="2" customWidth="1"/>
    <col min="2049" max="2049" width="9.140625" style="2"/>
    <col min="2050" max="2050" width="40.28515625" style="2" bestFit="1" customWidth="1"/>
    <col min="2051" max="2051" width="10" style="2" customWidth="1"/>
    <col min="2052" max="2052" width="10.140625" style="2" customWidth="1"/>
    <col min="2053" max="2053" width="12.28515625" style="2" customWidth="1"/>
    <col min="2054" max="2054" width="15.7109375" style="2" customWidth="1"/>
    <col min="2055" max="2055" width="12.85546875" style="2" customWidth="1"/>
    <col min="2056" max="2056" width="12.7109375" style="2" customWidth="1"/>
    <col min="2057" max="2057" width="12.85546875" style="2" customWidth="1"/>
    <col min="2058" max="2058" width="14.42578125" style="2" customWidth="1"/>
    <col min="2059" max="2303" width="9.140625" style="2"/>
    <col min="2304" max="2304" width="2.7109375" style="2" customWidth="1"/>
    <col min="2305" max="2305" width="9.140625" style="2"/>
    <col min="2306" max="2306" width="40.28515625" style="2" bestFit="1" customWidth="1"/>
    <col min="2307" max="2307" width="10" style="2" customWidth="1"/>
    <col min="2308" max="2308" width="10.140625" style="2" customWidth="1"/>
    <col min="2309" max="2309" width="12.28515625" style="2" customWidth="1"/>
    <col min="2310" max="2310" width="15.7109375" style="2" customWidth="1"/>
    <col min="2311" max="2311" width="12.85546875" style="2" customWidth="1"/>
    <col min="2312" max="2312" width="12.7109375" style="2" customWidth="1"/>
    <col min="2313" max="2313" width="12.85546875" style="2" customWidth="1"/>
    <col min="2314" max="2314" width="14.42578125" style="2" customWidth="1"/>
    <col min="2315" max="2559" width="9.140625" style="2"/>
    <col min="2560" max="2560" width="2.7109375" style="2" customWidth="1"/>
    <col min="2561" max="2561" width="9.140625" style="2"/>
    <col min="2562" max="2562" width="40.28515625" style="2" bestFit="1" customWidth="1"/>
    <col min="2563" max="2563" width="10" style="2" customWidth="1"/>
    <col min="2564" max="2564" width="10.140625" style="2" customWidth="1"/>
    <col min="2565" max="2565" width="12.28515625" style="2" customWidth="1"/>
    <col min="2566" max="2566" width="15.7109375" style="2" customWidth="1"/>
    <col min="2567" max="2567" width="12.85546875" style="2" customWidth="1"/>
    <col min="2568" max="2568" width="12.7109375" style="2" customWidth="1"/>
    <col min="2569" max="2569" width="12.85546875" style="2" customWidth="1"/>
    <col min="2570" max="2570" width="14.42578125" style="2" customWidth="1"/>
    <col min="2571" max="2815" width="9.140625" style="2"/>
    <col min="2816" max="2816" width="2.7109375" style="2" customWidth="1"/>
    <col min="2817" max="2817" width="9.140625" style="2"/>
    <col min="2818" max="2818" width="40.28515625" style="2" bestFit="1" customWidth="1"/>
    <col min="2819" max="2819" width="10" style="2" customWidth="1"/>
    <col min="2820" max="2820" width="10.140625" style="2" customWidth="1"/>
    <col min="2821" max="2821" width="12.28515625" style="2" customWidth="1"/>
    <col min="2822" max="2822" width="15.7109375" style="2" customWidth="1"/>
    <col min="2823" max="2823" width="12.85546875" style="2" customWidth="1"/>
    <col min="2824" max="2824" width="12.7109375" style="2" customWidth="1"/>
    <col min="2825" max="2825" width="12.85546875" style="2" customWidth="1"/>
    <col min="2826" max="2826" width="14.42578125" style="2" customWidth="1"/>
    <col min="2827" max="3071" width="9.140625" style="2"/>
    <col min="3072" max="3072" width="2.7109375" style="2" customWidth="1"/>
    <col min="3073" max="3073" width="9.140625" style="2"/>
    <col min="3074" max="3074" width="40.28515625" style="2" bestFit="1" customWidth="1"/>
    <col min="3075" max="3075" width="10" style="2" customWidth="1"/>
    <col min="3076" max="3076" width="10.140625" style="2" customWidth="1"/>
    <col min="3077" max="3077" width="12.28515625" style="2" customWidth="1"/>
    <col min="3078" max="3078" width="15.7109375" style="2" customWidth="1"/>
    <col min="3079" max="3079" width="12.85546875" style="2" customWidth="1"/>
    <col min="3080" max="3080" width="12.7109375" style="2" customWidth="1"/>
    <col min="3081" max="3081" width="12.85546875" style="2" customWidth="1"/>
    <col min="3082" max="3082" width="14.42578125" style="2" customWidth="1"/>
    <col min="3083" max="3327" width="9.140625" style="2"/>
    <col min="3328" max="3328" width="2.7109375" style="2" customWidth="1"/>
    <col min="3329" max="3329" width="9.140625" style="2"/>
    <col min="3330" max="3330" width="40.28515625" style="2" bestFit="1" customWidth="1"/>
    <col min="3331" max="3331" width="10" style="2" customWidth="1"/>
    <col min="3332" max="3332" width="10.140625" style="2" customWidth="1"/>
    <col min="3333" max="3333" width="12.28515625" style="2" customWidth="1"/>
    <col min="3334" max="3334" width="15.7109375" style="2" customWidth="1"/>
    <col min="3335" max="3335" width="12.85546875" style="2" customWidth="1"/>
    <col min="3336" max="3336" width="12.7109375" style="2" customWidth="1"/>
    <col min="3337" max="3337" width="12.85546875" style="2" customWidth="1"/>
    <col min="3338" max="3338" width="14.42578125" style="2" customWidth="1"/>
    <col min="3339" max="3583" width="9.140625" style="2"/>
    <col min="3584" max="3584" width="2.7109375" style="2" customWidth="1"/>
    <col min="3585" max="3585" width="9.140625" style="2"/>
    <col min="3586" max="3586" width="40.28515625" style="2" bestFit="1" customWidth="1"/>
    <col min="3587" max="3587" width="10" style="2" customWidth="1"/>
    <col min="3588" max="3588" width="10.140625" style="2" customWidth="1"/>
    <col min="3589" max="3589" width="12.28515625" style="2" customWidth="1"/>
    <col min="3590" max="3590" width="15.7109375" style="2" customWidth="1"/>
    <col min="3591" max="3591" width="12.85546875" style="2" customWidth="1"/>
    <col min="3592" max="3592" width="12.7109375" style="2" customWidth="1"/>
    <col min="3593" max="3593" width="12.85546875" style="2" customWidth="1"/>
    <col min="3594" max="3594" width="14.42578125" style="2" customWidth="1"/>
    <col min="3595" max="3839" width="9.140625" style="2"/>
    <col min="3840" max="3840" width="2.7109375" style="2" customWidth="1"/>
    <col min="3841" max="3841" width="9.140625" style="2"/>
    <col min="3842" max="3842" width="40.28515625" style="2" bestFit="1" customWidth="1"/>
    <col min="3843" max="3843" width="10" style="2" customWidth="1"/>
    <col min="3844" max="3844" width="10.140625" style="2" customWidth="1"/>
    <col min="3845" max="3845" width="12.28515625" style="2" customWidth="1"/>
    <col min="3846" max="3846" width="15.7109375" style="2" customWidth="1"/>
    <col min="3847" max="3847" width="12.85546875" style="2" customWidth="1"/>
    <col min="3848" max="3848" width="12.7109375" style="2" customWidth="1"/>
    <col min="3849" max="3849" width="12.85546875" style="2" customWidth="1"/>
    <col min="3850" max="3850" width="14.42578125" style="2" customWidth="1"/>
    <col min="3851" max="4095" width="9.140625" style="2"/>
    <col min="4096" max="4096" width="2.7109375" style="2" customWidth="1"/>
    <col min="4097" max="4097" width="9.140625" style="2"/>
    <col min="4098" max="4098" width="40.28515625" style="2" bestFit="1" customWidth="1"/>
    <col min="4099" max="4099" width="10" style="2" customWidth="1"/>
    <col min="4100" max="4100" width="10.140625" style="2" customWidth="1"/>
    <col min="4101" max="4101" width="12.28515625" style="2" customWidth="1"/>
    <col min="4102" max="4102" width="15.7109375" style="2" customWidth="1"/>
    <col min="4103" max="4103" width="12.85546875" style="2" customWidth="1"/>
    <col min="4104" max="4104" width="12.7109375" style="2" customWidth="1"/>
    <col min="4105" max="4105" width="12.85546875" style="2" customWidth="1"/>
    <col min="4106" max="4106" width="14.42578125" style="2" customWidth="1"/>
    <col min="4107" max="4351" width="9.140625" style="2"/>
    <col min="4352" max="4352" width="2.7109375" style="2" customWidth="1"/>
    <col min="4353" max="4353" width="9.140625" style="2"/>
    <col min="4354" max="4354" width="40.28515625" style="2" bestFit="1" customWidth="1"/>
    <col min="4355" max="4355" width="10" style="2" customWidth="1"/>
    <col min="4356" max="4356" width="10.140625" style="2" customWidth="1"/>
    <col min="4357" max="4357" width="12.28515625" style="2" customWidth="1"/>
    <col min="4358" max="4358" width="15.7109375" style="2" customWidth="1"/>
    <col min="4359" max="4359" width="12.85546875" style="2" customWidth="1"/>
    <col min="4360" max="4360" width="12.7109375" style="2" customWidth="1"/>
    <col min="4361" max="4361" width="12.85546875" style="2" customWidth="1"/>
    <col min="4362" max="4362" width="14.42578125" style="2" customWidth="1"/>
    <col min="4363" max="4607" width="9.140625" style="2"/>
    <col min="4608" max="4608" width="2.7109375" style="2" customWidth="1"/>
    <col min="4609" max="4609" width="9.140625" style="2"/>
    <col min="4610" max="4610" width="40.28515625" style="2" bestFit="1" customWidth="1"/>
    <col min="4611" max="4611" width="10" style="2" customWidth="1"/>
    <col min="4612" max="4612" width="10.140625" style="2" customWidth="1"/>
    <col min="4613" max="4613" width="12.28515625" style="2" customWidth="1"/>
    <col min="4614" max="4614" width="15.7109375" style="2" customWidth="1"/>
    <col min="4615" max="4615" width="12.85546875" style="2" customWidth="1"/>
    <col min="4616" max="4616" width="12.7109375" style="2" customWidth="1"/>
    <col min="4617" max="4617" width="12.85546875" style="2" customWidth="1"/>
    <col min="4618" max="4618" width="14.42578125" style="2" customWidth="1"/>
    <col min="4619" max="4863" width="9.140625" style="2"/>
    <col min="4864" max="4864" width="2.7109375" style="2" customWidth="1"/>
    <col min="4865" max="4865" width="9.140625" style="2"/>
    <col min="4866" max="4866" width="40.28515625" style="2" bestFit="1" customWidth="1"/>
    <col min="4867" max="4867" width="10" style="2" customWidth="1"/>
    <col min="4868" max="4868" width="10.140625" style="2" customWidth="1"/>
    <col min="4869" max="4869" width="12.28515625" style="2" customWidth="1"/>
    <col min="4870" max="4870" width="15.7109375" style="2" customWidth="1"/>
    <col min="4871" max="4871" width="12.85546875" style="2" customWidth="1"/>
    <col min="4872" max="4872" width="12.7109375" style="2" customWidth="1"/>
    <col min="4873" max="4873" width="12.85546875" style="2" customWidth="1"/>
    <col min="4874" max="4874" width="14.42578125" style="2" customWidth="1"/>
    <col min="4875" max="5119" width="9.140625" style="2"/>
    <col min="5120" max="5120" width="2.7109375" style="2" customWidth="1"/>
    <col min="5121" max="5121" width="9.140625" style="2"/>
    <col min="5122" max="5122" width="40.28515625" style="2" bestFit="1" customWidth="1"/>
    <col min="5123" max="5123" width="10" style="2" customWidth="1"/>
    <col min="5124" max="5124" width="10.140625" style="2" customWidth="1"/>
    <col min="5125" max="5125" width="12.28515625" style="2" customWidth="1"/>
    <col min="5126" max="5126" width="15.7109375" style="2" customWidth="1"/>
    <col min="5127" max="5127" width="12.85546875" style="2" customWidth="1"/>
    <col min="5128" max="5128" width="12.7109375" style="2" customWidth="1"/>
    <col min="5129" max="5129" width="12.85546875" style="2" customWidth="1"/>
    <col min="5130" max="5130" width="14.42578125" style="2" customWidth="1"/>
    <col min="5131" max="5375" width="9.140625" style="2"/>
    <col min="5376" max="5376" width="2.7109375" style="2" customWidth="1"/>
    <col min="5377" max="5377" width="9.140625" style="2"/>
    <col min="5378" max="5378" width="40.28515625" style="2" bestFit="1" customWidth="1"/>
    <col min="5379" max="5379" width="10" style="2" customWidth="1"/>
    <col min="5380" max="5380" width="10.140625" style="2" customWidth="1"/>
    <col min="5381" max="5381" width="12.28515625" style="2" customWidth="1"/>
    <col min="5382" max="5382" width="15.7109375" style="2" customWidth="1"/>
    <col min="5383" max="5383" width="12.85546875" style="2" customWidth="1"/>
    <col min="5384" max="5384" width="12.7109375" style="2" customWidth="1"/>
    <col min="5385" max="5385" width="12.85546875" style="2" customWidth="1"/>
    <col min="5386" max="5386" width="14.42578125" style="2" customWidth="1"/>
    <col min="5387" max="5631" width="9.140625" style="2"/>
    <col min="5632" max="5632" width="2.7109375" style="2" customWidth="1"/>
    <col min="5633" max="5633" width="9.140625" style="2"/>
    <col min="5634" max="5634" width="40.28515625" style="2" bestFit="1" customWidth="1"/>
    <col min="5635" max="5635" width="10" style="2" customWidth="1"/>
    <col min="5636" max="5636" width="10.140625" style="2" customWidth="1"/>
    <col min="5637" max="5637" width="12.28515625" style="2" customWidth="1"/>
    <col min="5638" max="5638" width="15.7109375" style="2" customWidth="1"/>
    <col min="5639" max="5639" width="12.85546875" style="2" customWidth="1"/>
    <col min="5640" max="5640" width="12.7109375" style="2" customWidth="1"/>
    <col min="5641" max="5641" width="12.85546875" style="2" customWidth="1"/>
    <col min="5642" max="5642" width="14.42578125" style="2" customWidth="1"/>
    <col min="5643" max="5887" width="9.140625" style="2"/>
    <col min="5888" max="5888" width="2.7109375" style="2" customWidth="1"/>
    <col min="5889" max="5889" width="9.140625" style="2"/>
    <col min="5890" max="5890" width="40.28515625" style="2" bestFit="1" customWidth="1"/>
    <col min="5891" max="5891" width="10" style="2" customWidth="1"/>
    <col min="5892" max="5892" width="10.140625" style="2" customWidth="1"/>
    <col min="5893" max="5893" width="12.28515625" style="2" customWidth="1"/>
    <col min="5894" max="5894" width="15.7109375" style="2" customWidth="1"/>
    <col min="5895" max="5895" width="12.85546875" style="2" customWidth="1"/>
    <col min="5896" max="5896" width="12.7109375" style="2" customWidth="1"/>
    <col min="5897" max="5897" width="12.85546875" style="2" customWidth="1"/>
    <col min="5898" max="5898" width="14.42578125" style="2" customWidth="1"/>
    <col min="5899" max="6143" width="9.140625" style="2"/>
    <col min="6144" max="6144" width="2.7109375" style="2" customWidth="1"/>
    <col min="6145" max="6145" width="9.140625" style="2"/>
    <col min="6146" max="6146" width="40.28515625" style="2" bestFit="1" customWidth="1"/>
    <col min="6147" max="6147" width="10" style="2" customWidth="1"/>
    <col min="6148" max="6148" width="10.140625" style="2" customWidth="1"/>
    <col min="6149" max="6149" width="12.28515625" style="2" customWidth="1"/>
    <col min="6150" max="6150" width="15.7109375" style="2" customWidth="1"/>
    <col min="6151" max="6151" width="12.85546875" style="2" customWidth="1"/>
    <col min="6152" max="6152" width="12.7109375" style="2" customWidth="1"/>
    <col min="6153" max="6153" width="12.85546875" style="2" customWidth="1"/>
    <col min="6154" max="6154" width="14.42578125" style="2" customWidth="1"/>
    <col min="6155" max="6399" width="9.140625" style="2"/>
    <col min="6400" max="6400" width="2.7109375" style="2" customWidth="1"/>
    <col min="6401" max="6401" width="9.140625" style="2"/>
    <col min="6402" max="6402" width="40.28515625" style="2" bestFit="1" customWidth="1"/>
    <col min="6403" max="6403" width="10" style="2" customWidth="1"/>
    <col min="6404" max="6404" width="10.140625" style="2" customWidth="1"/>
    <col min="6405" max="6405" width="12.28515625" style="2" customWidth="1"/>
    <col min="6406" max="6406" width="15.7109375" style="2" customWidth="1"/>
    <col min="6407" max="6407" width="12.85546875" style="2" customWidth="1"/>
    <col min="6408" max="6408" width="12.7109375" style="2" customWidth="1"/>
    <col min="6409" max="6409" width="12.85546875" style="2" customWidth="1"/>
    <col min="6410" max="6410" width="14.42578125" style="2" customWidth="1"/>
    <col min="6411" max="6655" width="9.140625" style="2"/>
    <col min="6656" max="6656" width="2.7109375" style="2" customWidth="1"/>
    <col min="6657" max="6657" width="9.140625" style="2"/>
    <col min="6658" max="6658" width="40.28515625" style="2" bestFit="1" customWidth="1"/>
    <col min="6659" max="6659" width="10" style="2" customWidth="1"/>
    <col min="6660" max="6660" width="10.140625" style="2" customWidth="1"/>
    <col min="6661" max="6661" width="12.28515625" style="2" customWidth="1"/>
    <col min="6662" max="6662" width="15.7109375" style="2" customWidth="1"/>
    <col min="6663" max="6663" width="12.85546875" style="2" customWidth="1"/>
    <col min="6664" max="6664" width="12.7109375" style="2" customWidth="1"/>
    <col min="6665" max="6665" width="12.85546875" style="2" customWidth="1"/>
    <col min="6666" max="6666" width="14.42578125" style="2" customWidth="1"/>
    <col min="6667" max="6911" width="9.140625" style="2"/>
    <col min="6912" max="6912" width="2.7109375" style="2" customWidth="1"/>
    <col min="6913" max="6913" width="9.140625" style="2"/>
    <col min="6914" max="6914" width="40.28515625" style="2" bestFit="1" customWidth="1"/>
    <col min="6915" max="6915" width="10" style="2" customWidth="1"/>
    <col min="6916" max="6916" width="10.140625" style="2" customWidth="1"/>
    <col min="6917" max="6917" width="12.28515625" style="2" customWidth="1"/>
    <col min="6918" max="6918" width="15.7109375" style="2" customWidth="1"/>
    <col min="6919" max="6919" width="12.85546875" style="2" customWidth="1"/>
    <col min="6920" max="6920" width="12.7109375" style="2" customWidth="1"/>
    <col min="6921" max="6921" width="12.85546875" style="2" customWidth="1"/>
    <col min="6922" max="6922" width="14.42578125" style="2" customWidth="1"/>
    <col min="6923" max="7167" width="9.140625" style="2"/>
    <col min="7168" max="7168" width="2.7109375" style="2" customWidth="1"/>
    <col min="7169" max="7169" width="9.140625" style="2"/>
    <col min="7170" max="7170" width="40.28515625" style="2" bestFit="1" customWidth="1"/>
    <col min="7171" max="7171" width="10" style="2" customWidth="1"/>
    <col min="7172" max="7172" width="10.140625" style="2" customWidth="1"/>
    <col min="7173" max="7173" width="12.28515625" style="2" customWidth="1"/>
    <col min="7174" max="7174" width="15.7109375" style="2" customWidth="1"/>
    <col min="7175" max="7175" width="12.85546875" style="2" customWidth="1"/>
    <col min="7176" max="7176" width="12.7109375" style="2" customWidth="1"/>
    <col min="7177" max="7177" width="12.85546875" style="2" customWidth="1"/>
    <col min="7178" max="7178" width="14.42578125" style="2" customWidth="1"/>
    <col min="7179" max="7423" width="9.140625" style="2"/>
    <col min="7424" max="7424" width="2.7109375" style="2" customWidth="1"/>
    <col min="7425" max="7425" width="9.140625" style="2"/>
    <col min="7426" max="7426" width="40.28515625" style="2" bestFit="1" customWidth="1"/>
    <col min="7427" max="7427" width="10" style="2" customWidth="1"/>
    <col min="7428" max="7428" width="10.140625" style="2" customWidth="1"/>
    <col min="7429" max="7429" width="12.28515625" style="2" customWidth="1"/>
    <col min="7430" max="7430" width="15.7109375" style="2" customWidth="1"/>
    <col min="7431" max="7431" width="12.85546875" style="2" customWidth="1"/>
    <col min="7432" max="7432" width="12.7109375" style="2" customWidth="1"/>
    <col min="7433" max="7433" width="12.85546875" style="2" customWidth="1"/>
    <col min="7434" max="7434" width="14.42578125" style="2" customWidth="1"/>
    <col min="7435" max="7679" width="9.140625" style="2"/>
    <col min="7680" max="7680" width="2.7109375" style="2" customWidth="1"/>
    <col min="7681" max="7681" width="9.140625" style="2"/>
    <col min="7682" max="7682" width="40.28515625" style="2" bestFit="1" customWidth="1"/>
    <col min="7683" max="7683" width="10" style="2" customWidth="1"/>
    <col min="7684" max="7684" width="10.140625" style="2" customWidth="1"/>
    <col min="7685" max="7685" width="12.28515625" style="2" customWidth="1"/>
    <col min="7686" max="7686" width="15.7109375" style="2" customWidth="1"/>
    <col min="7687" max="7687" width="12.85546875" style="2" customWidth="1"/>
    <col min="7688" max="7688" width="12.7109375" style="2" customWidth="1"/>
    <col min="7689" max="7689" width="12.85546875" style="2" customWidth="1"/>
    <col min="7690" max="7690" width="14.42578125" style="2" customWidth="1"/>
    <col min="7691" max="7935" width="9.140625" style="2"/>
    <col min="7936" max="7936" width="2.7109375" style="2" customWidth="1"/>
    <col min="7937" max="7937" width="9.140625" style="2"/>
    <col min="7938" max="7938" width="40.28515625" style="2" bestFit="1" customWidth="1"/>
    <col min="7939" max="7939" width="10" style="2" customWidth="1"/>
    <col min="7940" max="7940" width="10.140625" style="2" customWidth="1"/>
    <col min="7941" max="7941" width="12.28515625" style="2" customWidth="1"/>
    <col min="7942" max="7942" width="15.7109375" style="2" customWidth="1"/>
    <col min="7943" max="7943" width="12.85546875" style="2" customWidth="1"/>
    <col min="7944" max="7944" width="12.7109375" style="2" customWidth="1"/>
    <col min="7945" max="7945" width="12.85546875" style="2" customWidth="1"/>
    <col min="7946" max="7946" width="14.42578125" style="2" customWidth="1"/>
    <col min="7947" max="8191" width="9.140625" style="2"/>
    <col min="8192" max="8192" width="2.7109375" style="2" customWidth="1"/>
    <col min="8193" max="8193" width="9.140625" style="2"/>
    <col min="8194" max="8194" width="40.28515625" style="2" bestFit="1" customWidth="1"/>
    <col min="8195" max="8195" width="10" style="2" customWidth="1"/>
    <col min="8196" max="8196" width="10.140625" style="2" customWidth="1"/>
    <col min="8197" max="8197" width="12.28515625" style="2" customWidth="1"/>
    <col min="8198" max="8198" width="15.7109375" style="2" customWidth="1"/>
    <col min="8199" max="8199" width="12.85546875" style="2" customWidth="1"/>
    <col min="8200" max="8200" width="12.7109375" style="2" customWidth="1"/>
    <col min="8201" max="8201" width="12.85546875" style="2" customWidth="1"/>
    <col min="8202" max="8202" width="14.42578125" style="2" customWidth="1"/>
    <col min="8203" max="8447" width="9.140625" style="2"/>
    <col min="8448" max="8448" width="2.7109375" style="2" customWidth="1"/>
    <col min="8449" max="8449" width="9.140625" style="2"/>
    <col min="8450" max="8450" width="40.28515625" style="2" bestFit="1" customWidth="1"/>
    <col min="8451" max="8451" width="10" style="2" customWidth="1"/>
    <col min="8452" max="8452" width="10.140625" style="2" customWidth="1"/>
    <col min="8453" max="8453" width="12.28515625" style="2" customWidth="1"/>
    <col min="8454" max="8454" width="15.7109375" style="2" customWidth="1"/>
    <col min="8455" max="8455" width="12.85546875" style="2" customWidth="1"/>
    <col min="8456" max="8456" width="12.7109375" style="2" customWidth="1"/>
    <col min="8457" max="8457" width="12.85546875" style="2" customWidth="1"/>
    <col min="8458" max="8458" width="14.42578125" style="2" customWidth="1"/>
    <col min="8459" max="8703" width="9.140625" style="2"/>
    <col min="8704" max="8704" width="2.7109375" style="2" customWidth="1"/>
    <col min="8705" max="8705" width="9.140625" style="2"/>
    <col min="8706" max="8706" width="40.28515625" style="2" bestFit="1" customWidth="1"/>
    <col min="8707" max="8707" width="10" style="2" customWidth="1"/>
    <col min="8708" max="8708" width="10.140625" style="2" customWidth="1"/>
    <col min="8709" max="8709" width="12.28515625" style="2" customWidth="1"/>
    <col min="8710" max="8710" width="15.7109375" style="2" customWidth="1"/>
    <col min="8711" max="8711" width="12.85546875" style="2" customWidth="1"/>
    <col min="8712" max="8712" width="12.7109375" style="2" customWidth="1"/>
    <col min="8713" max="8713" width="12.85546875" style="2" customWidth="1"/>
    <col min="8714" max="8714" width="14.42578125" style="2" customWidth="1"/>
    <col min="8715" max="8959" width="9.140625" style="2"/>
    <col min="8960" max="8960" width="2.7109375" style="2" customWidth="1"/>
    <col min="8961" max="8961" width="9.140625" style="2"/>
    <col min="8962" max="8962" width="40.28515625" style="2" bestFit="1" customWidth="1"/>
    <col min="8963" max="8963" width="10" style="2" customWidth="1"/>
    <col min="8964" max="8964" width="10.140625" style="2" customWidth="1"/>
    <col min="8965" max="8965" width="12.28515625" style="2" customWidth="1"/>
    <col min="8966" max="8966" width="15.7109375" style="2" customWidth="1"/>
    <col min="8967" max="8967" width="12.85546875" style="2" customWidth="1"/>
    <col min="8968" max="8968" width="12.7109375" style="2" customWidth="1"/>
    <col min="8969" max="8969" width="12.85546875" style="2" customWidth="1"/>
    <col min="8970" max="8970" width="14.42578125" style="2" customWidth="1"/>
    <col min="8971" max="9215" width="9.140625" style="2"/>
    <col min="9216" max="9216" width="2.7109375" style="2" customWidth="1"/>
    <col min="9217" max="9217" width="9.140625" style="2"/>
    <col min="9218" max="9218" width="40.28515625" style="2" bestFit="1" customWidth="1"/>
    <col min="9219" max="9219" width="10" style="2" customWidth="1"/>
    <col min="9220" max="9220" width="10.140625" style="2" customWidth="1"/>
    <col min="9221" max="9221" width="12.28515625" style="2" customWidth="1"/>
    <col min="9222" max="9222" width="15.7109375" style="2" customWidth="1"/>
    <col min="9223" max="9223" width="12.85546875" style="2" customWidth="1"/>
    <col min="9224" max="9224" width="12.7109375" style="2" customWidth="1"/>
    <col min="9225" max="9225" width="12.85546875" style="2" customWidth="1"/>
    <col min="9226" max="9226" width="14.42578125" style="2" customWidth="1"/>
    <col min="9227" max="9471" width="9.140625" style="2"/>
    <col min="9472" max="9472" width="2.7109375" style="2" customWidth="1"/>
    <col min="9473" max="9473" width="9.140625" style="2"/>
    <col min="9474" max="9474" width="40.28515625" style="2" bestFit="1" customWidth="1"/>
    <col min="9475" max="9475" width="10" style="2" customWidth="1"/>
    <col min="9476" max="9476" width="10.140625" style="2" customWidth="1"/>
    <col min="9477" max="9477" width="12.28515625" style="2" customWidth="1"/>
    <col min="9478" max="9478" width="15.7109375" style="2" customWidth="1"/>
    <col min="9479" max="9479" width="12.85546875" style="2" customWidth="1"/>
    <col min="9480" max="9480" width="12.7109375" style="2" customWidth="1"/>
    <col min="9481" max="9481" width="12.85546875" style="2" customWidth="1"/>
    <col min="9482" max="9482" width="14.42578125" style="2" customWidth="1"/>
    <col min="9483" max="9727" width="9.140625" style="2"/>
    <col min="9728" max="9728" width="2.7109375" style="2" customWidth="1"/>
    <col min="9729" max="9729" width="9.140625" style="2"/>
    <col min="9730" max="9730" width="40.28515625" style="2" bestFit="1" customWidth="1"/>
    <col min="9731" max="9731" width="10" style="2" customWidth="1"/>
    <col min="9732" max="9732" width="10.140625" style="2" customWidth="1"/>
    <col min="9733" max="9733" width="12.28515625" style="2" customWidth="1"/>
    <col min="9734" max="9734" width="15.7109375" style="2" customWidth="1"/>
    <col min="9735" max="9735" width="12.85546875" style="2" customWidth="1"/>
    <col min="9736" max="9736" width="12.7109375" style="2" customWidth="1"/>
    <col min="9737" max="9737" width="12.85546875" style="2" customWidth="1"/>
    <col min="9738" max="9738" width="14.42578125" style="2" customWidth="1"/>
    <col min="9739" max="9983" width="9.140625" style="2"/>
    <col min="9984" max="9984" width="2.7109375" style="2" customWidth="1"/>
    <col min="9985" max="9985" width="9.140625" style="2"/>
    <col min="9986" max="9986" width="40.28515625" style="2" bestFit="1" customWidth="1"/>
    <col min="9987" max="9987" width="10" style="2" customWidth="1"/>
    <col min="9988" max="9988" width="10.140625" style="2" customWidth="1"/>
    <col min="9989" max="9989" width="12.28515625" style="2" customWidth="1"/>
    <col min="9990" max="9990" width="15.7109375" style="2" customWidth="1"/>
    <col min="9991" max="9991" width="12.85546875" style="2" customWidth="1"/>
    <col min="9992" max="9992" width="12.7109375" style="2" customWidth="1"/>
    <col min="9993" max="9993" width="12.85546875" style="2" customWidth="1"/>
    <col min="9994" max="9994" width="14.42578125" style="2" customWidth="1"/>
    <col min="9995" max="10239" width="9.140625" style="2"/>
    <col min="10240" max="10240" width="2.7109375" style="2" customWidth="1"/>
    <col min="10241" max="10241" width="9.140625" style="2"/>
    <col min="10242" max="10242" width="40.28515625" style="2" bestFit="1" customWidth="1"/>
    <col min="10243" max="10243" width="10" style="2" customWidth="1"/>
    <col min="10244" max="10244" width="10.140625" style="2" customWidth="1"/>
    <col min="10245" max="10245" width="12.28515625" style="2" customWidth="1"/>
    <col min="10246" max="10246" width="15.7109375" style="2" customWidth="1"/>
    <col min="10247" max="10247" width="12.85546875" style="2" customWidth="1"/>
    <col min="10248" max="10248" width="12.7109375" style="2" customWidth="1"/>
    <col min="10249" max="10249" width="12.85546875" style="2" customWidth="1"/>
    <col min="10250" max="10250" width="14.42578125" style="2" customWidth="1"/>
    <col min="10251" max="10495" width="9.140625" style="2"/>
    <col min="10496" max="10496" width="2.7109375" style="2" customWidth="1"/>
    <col min="10497" max="10497" width="9.140625" style="2"/>
    <col min="10498" max="10498" width="40.28515625" style="2" bestFit="1" customWidth="1"/>
    <col min="10499" max="10499" width="10" style="2" customWidth="1"/>
    <col min="10500" max="10500" width="10.140625" style="2" customWidth="1"/>
    <col min="10501" max="10501" width="12.28515625" style="2" customWidth="1"/>
    <col min="10502" max="10502" width="15.7109375" style="2" customWidth="1"/>
    <col min="10503" max="10503" width="12.85546875" style="2" customWidth="1"/>
    <col min="10504" max="10504" width="12.7109375" style="2" customWidth="1"/>
    <col min="10505" max="10505" width="12.85546875" style="2" customWidth="1"/>
    <col min="10506" max="10506" width="14.42578125" style="2" customWidth="1"/>
    <col min="10507" max="10751" width="9.140625" style="2"/>
    <col min="10752" max="10752" width="2.7109375" style="2" customWidth="1"/>
    <col min="10753" max="10753" width="9.140625" style="2"/>
    <col min="10754" max="10754" width="40.28515625" style="2" bestFit="1" customWidth="1"/>
    <col min="10755" max="10755" width="10" style="2" customWidth="1"/>
    <col min="10756" max="10756" width="10.140625" style="2" customWidth="1"/>
    <col min="10757" max="10757" width="12.28515625" style="2" customWidth="1"/>
    <col min="10758" max="10758" width="15.7109375" style="2" customWidth="1"/>
    <col min="10759" max="10759" width="12.85546875" style="2" customWidth="1"/>
    <col min="10760" max="10760" width="12.7109375" style="2" customWidth="1"/>
    <col min="10761" max="10761" width="12.85546875" style="2" customWidth="1"/>
    <col min="10762" max="10762" width="14.42578125" style="2" customWidth="1"/>
    <col min="10763" max="11007" width="9.140625" style="2"/>
    <col min="11008" max="11008" width="2.7109375" style="2" customWidth="1"/>
    <col min="11009" max="11009" width="9.140625" style="2"/>
    <col min="11010" max="11010" width="40.28515625" style="2" bestFit="1" customWidth="1"/>
    <col min="11011" max="11011" width="10" style="2" customWidth="1"/>
    <col min="11012" max="11012" width="10.140625" style="2" customWidth="1"/>
    <col min="11013" max="11013" width="12.28515625" style="2" customWidth="1"/>
    <col min="11014" max="11014" width="15.7109375" style="2" customWidth="1"/>
    <col min="11015" max="11015" width="12.85546875" style="2" customWidth="1"/>
    <col min="11016" max="11016" width="12.7109375" style="2" customWidth="1"/>
    <col min="11017" max="11017" width="12.85546875" style="2" customWidth="1"/>
    <col min="11018" max="11018" width="14.42578125" style="2" customWidth="1"/>
    <col min="11019" max="11263" width="9.140625" style="2"/>
    <col min="11264" max="11264" width="2.7109375" style="2" customWidth="1"/>
    <col min="11265" max="11265" width="9.140625" style="2"/>
    <col min="11266" max="11266" width="40.28515625" style="2" bestFit="1" customWidth="1"/>
    <col min="11267" max="11267" width="10" style="2" customWidth="1"/>
    <col min="11268" max="11268" width="10.140625" style="2" customWidth="1"/>
    <col min="11269" max="11269" width="12.28515625" style="2" customWidth="1"/>
    <col min="11270" max="11270" width="15.7109375" style="2" customWidth="1"/>
    <col min="11271" max="11271" width="12.85546875" style="2" customWidth="1"/>
    <col min="11272" max="11272" width="12.7109375" style="2" customWidth="1"/>
    <col min="11273" max="11273" width="12.85546875" style="2" customWidth="1"/>
    <col min="11274" max="11274" width="14.42578125" style="2" customWidth="1"/>
    <col min="11275" max="11519" width="9.140625" style="2"/>
    <col min="11520" max="11520" width="2.7109375" style="2" customWidth="1"/>
    <col min="11521" max="11521" width="9.140625" style="2"/>
    <col min="11522" max="11522" width="40.28515625" style="2" bestFit="1" customWidth="1"/>
    <col min="11523" max="11523" width="10" style="2" customWidth="1"/>
    <col min="11524" max="11524" width="10.140625" style="2" customWidth="1"/>
    <col min="11525" max="11525" width="12.28515625" style="2" customWidth="1"/>
    <col min="11526" max="11526" width="15.7109375" style="2" customWidth="1"/>
    <col min="11527" max="11527" width="12.85546875" style="2" customWidth="1"/>
    <col min="11528" max="11528" width="12.7109375" style="2" customWidth="1"/>
    <col min="11529" max="11529" width="12.85546875" style="2" customWidth="1"/>
    <col min="11530" max="11530" width="14.42578125" style="2" customWidth="1"/>
    <col min="11531" max="11775" width="9.140625" style="2"/>
    <col min="11776" max="11776" width="2.7109375" style="2" customWidth="1"/>
    <col min="11777" max="11777" width="9.140625" style="2"/>
    <col min="11778" max="11778" width="40.28515625" style="2" bestFit="1" customWidth="1"/>
    <col min="11779" max="11779" width="10" style="2" customWidth="1"/>
    <col min="11780" max="11780" width="10.140625" style="2" customWidth="1"/>
    <col min="11781" max="11781" width="12.28515625" style="2" customWidth="1"/>
    <col min="11782" max="11782" width="15.7109375" style="2" customWidth="1"/>
    <col min="11783" max="11783" width="12.85546875" style="2" customWidth="1"/>
    <col min="11784" max="11784" width="12.7109375" style="2" customWidth="1"/>
    <col min="11785" max="11785" width="12.85546875" style="2" customWidth="1"/>
    <col min="11786" max="11786" width="14.42578125" style="2" customWidth="1"/>
    <col min="11787" max="12031" width="9.140625" style="2"/>
    <col min="12032" max="12032" width="2.7109375" style="2" customWidth="1"/>
    <col min="12033" max="12033" width="9.140625" style="2"/>
    <col min="12034" max="12034" width="40.28515625" style="2" bestFit="1" customWidth="1"/>
    <col min="12035" max="12035" width="10" style="2" customWidth="1"/>
    <col min="12036" max="12036" width="10.140625" style="2" customWidth="1"/>
    <col min="12037" max="12037" width="12.28515625" style="2" customWidth="1"/>
    <col min="12038" max="12038" width="15.7109375" style="2" customWidth="1"/>
    <col min="12039" max="12039" width="12.85546875" style="2" customWidth="1"/>
    <col min="12040" max="12040" width="12.7109375" style="2" customWidth="1"/>
    <col min="12041" max="12041" width="12.85546875" style="2" customWidth="1"/>
    <col min="12042" max="12042" width="14.42578125" style="2" customWidth="1"/>
    <col min="12043" max="12287" width="9.140625" style="2"/>
    <col min="12288" max="12288" width="2.7109375" style="2" customWidth="1"/>
    <col min="12289" max="12289" width="9.140625" style="2"/>
    <col min="12290" max="12290" width="40.28515625" style="2" bestFit="1" customWidth="1"/>
    <col min="12291" max="12291" width="10" style="2" customWidth="1"/>
    <col min="12292" max="12292" width="10.140625" style="2" customWidth="1"/>
    <col min="12293" max="12293" width="12.28515625" style="2" customWidth="1"/>
    <col min="12294" max="12294" width="15.7109375" style="2" customWidth="1"/>
    <col min="12295" max="12295" width="12.85546875" style="2" customWidth="1"/>
    <col min="12296" max="12296" width="12.7109375" style="2" customWidth="1"/>
    <col min="12297" max="12297" width="12.85546875" style="2" customWidth="1"/>
    <col min="12298" max="12298" width="14.42578125" style="2" customWidth="1"/>
    <col min="12299" max="12543" width="9.140625" style="2"/>
    <col min="12544" max="12544" width="2.7109375" style="2" customWidth="1"/>
    <col min="12545" max="12545" width="9.140625" style="2"/>
    <col min="12546" max="12546" width="40.28515625" style="2" bestFit="1" customWidth="1"/>
    <col min="12547" max="12547" width="10" style="2" customWidth="1"/>
    <col min="12548" max="12548" width="10.140625" style="2" customWidth="1"/>
    <col min="12549" max="12549" width="12.28515625" style="2" customWidth="1"/>
    <col min="12550" max="12550" width="15.7109375" style="2" customWidth="1"/>
    <col min="12551" max="12551" width="12.85546875" style="2" customWidth="1"/>
    <col min="12552" max="12552" width="12.7109375" style="2" customWidth="1"/>
    <col min="12553" max="12553" width="12.85546875" style="2" customWidth="1"/>
    <col min="12554" max="12554" width="14.42578125" style="2" customWidth="1"/>
    <col min="12555" max="12799" width="9.140625" style="2"/>
    <col min="12800" max="12800" width="2.7109375" style="2" customWidth="1"/>
    <col min="12801" max="12801" width="9.140625" style="2"/>
    <col min="12802" max="12802" width="40.28515625" style="2" bestFit="1" customWidth="1"/>
    <col min="12803" max="12803" width="10" style="2" customWidth="1"/>
    <col min="12804" max="12804" width="10.140625" style="2" customWidth="1"/>
    <col min="12805" max="12805" width="12.28515625" style="2" customWidth="1"/>
    <col min="12806" max="12806" width="15.7109375" style="2" customWidth="1"/>
    <col min="12807" max="12807" width="12.85546875" style="2" customWidth="1"/>
    <col min="12808" max="12808" width="12.7109375" style="2" customWidth="1"/>
    <col min="12809" max="12809" width="12.85546875" style="2" customWidth="1"/>
    <col min="12810" max="12810" width="14.42578125" style="2" customWidth="1"/>
    <col min="12811" max="13055" width="9.140625" style="2"/>
    <col min="13056" max="13056" width="2.7109375" style="2" customWidth="1"/>
    <col min="13057" max="13057" width="9.140625" style="2"/>
    <col min="13058" max="13058" width="40.28515625" style="2" bestFit="1" customWidth="1"/>
    <col min="13059" max="13059" width="10" style="2" customWidth="1"/>
    <col min="13060" max="13060" width="10.140625" style="2" customWidth="1"/>
    <col min="13061" max="13061" width="12.28515625" style="2" customWidth="1"/>
    <col min="13062" max="13062" width="15.7109375" style="2" customWidth="1"/>
    <col min="13063" max="13063" width="12.85546875" style="2" customWidth="1"/>
    <col min="13064" max="13064" width="12.7109375" style="2" customWidth="1"/>
    <col min="13065" max="13065" width="12.85546875" style="2" customWidth="1"/>
    <col min="13066" max="13066" width="14.42578125" style="2" customWidth="1"/>
    <col min="13067" max="13311" width="9.140625" style="2"/>
    <col min="13312" max="13312" width="2.7109375" style="2" customWidth="1"/>
    <col min="13313" max="13313" width="9.140625" style="2"/>
    <col min="13314" max="13314" width="40.28515625" style="2" bestFit="1" customWidth="1"/>
    <col min="13315" max="13315" width="10" style="2" customWidth="1"/>
    <col min="13316" max="13316" width="10.140625" style="2" customWidth="1"/>
    <col min="13317" max="13317" width="12.28515625" style="2" customWidth="1"/>
    <col min="13318" max="13318" width="15.7109375" style="2" customWidth="1"/>
    <col min="13319" max="13319" width="12.85546875" style="2" customWidth="1"/>
    <col min="13320" max="13320" width="12.7109375" style="2" customWidth="1"/>
    <col min="13321" max="13321" width="12.85546875" style="2" customWidth="1"/>
    <col min="13322" max="13322" width="14.42578125" style="2" customWidth="1"/>
    <col min="13323" max="13567" width="9.140625" style="2"/>
    <col min="13568" max="13568" width="2.7109375" style="2" customWidth="1"/>
    <col min="13569" max="13569" width="9.140625" style="2"/>
    <col min="13570" max="13570" width="40.28515625" style="2" bestFit="1" customWidth="1"/>
    <col min="13571" max="13571" width="10" style="2" customWidth="1"/>
    <col min="13572" max="13572" width="10.140625" style="2" customWidth="1"/>
    <col min="13573" max="13573" width="12.28515625" style="2" customWidth="1"/>
    <col min="13574" max="13574" width="15.7109375" style="2" customWidth="1"/>
    <col min="13575" max="13575" width="12.85546875" style="2" customWidth="1"/>
    <col min="13576" max="13576" width="12.7109375" style="2" customWidth="1"/>
    <col min="13577" max="13577" width="12.85546875" style="2" customWidth="1"/>
    <col min="13578" max="13578" width="14.42578125" style="2" customWidth="1"/>
    <col min="13579" max="13823" width="9.140625" style="2"/>
    <col min="13824" max="13824" width="2.7109375" style="2" customWidth="1"/>
    <col min="13825" max="13825" width="9.140625" style="2"/>
    <col min="13826" max="13826" width="40.28515625" style="2" bestFit="1" customWidth="1"/>
    <col min="13827" max="13827" width="10" style="2" customWidth="1"/>
    <col min="13828" max="13828" width="10.140625" style="2" customWidth="1"/>
    <col min="13829" max="13829" width="12.28515625" style="2" customWidth="1"/>
    <col min="13830" max="13830" width="15.7109375" style="2" customWidth="1"/>
    <col min="13831" max="13831" width="12.85546875" style="2" customWidth="1"/>
    <col min="13832" max="13832" width="12.7109375" style="2" customWidth="1"/>
    <col min="13833" max="13833" width="12.85546875" style="2" customWidth="1"/>
    <col min="13834" max="13834" width="14.42578125" style="2" customWidth="1"/>
    <col min="13835" max="14079" width="9.140625" style="2"/>
    <col min="14080" max="14080" width="2.7109375" style="2" customWidth="1"/>
    <col min="14081" max="14081" width="9.140625" style="2"/>
    <col min="14082" max="14082" width="40.28515625" style="2" bestFit="1" customWidth="1"/>
    <col min="14083" max="14083" width="10" style="2" customWidth="1"/>
    <col min="14084" max="14084" width="10.140625" style="2" customWidth="1"/>
    <col min="14085" max="14085" width="12.28515625" style="2" customWidth="1"/>
    <col min="14086" max="14086" width="15.7109375" style="2" customWidth="1"/>
    <col min="14087" max="14087" width="12.85546875" style="2" customWidth="1"/>
    <col min="14088" max="14088" width="12.7109375" style="2" customWidth="1"/>
    <col min="14089" max="14089" width="12.85546875" style="2" customWidth="1"/>
    <col min="14090" max="14090" width="14.42578125" style="2" customWidth="1"/>
    <col min="14091" max="14335" width="9.140625" style="2"/>
    <col min="14336" max="14336" width="2.7109375" style="2" customWidth="1"/>
    <col min="14337" max="14337" width="9.140625" style="2"/>
    <col min="14338" max="14338" width="40.28515625" style="2" bestFit="1" customWidth="1"/>
    <col min="14339" max="14339" width="10" style="2" customWidth="1"/>
    <col min="14340" max="14340" width="10.140625" style="2" customWidth="1"/>
    <col min="14341" max="14341" width="12.28515625" style="2" customWidth="1"/>
    <col min="14342" max="14342" width="15.7109375" style="2" customWidth="1"/>
    <col min="14343" max="14343" width="12.85546875" style="2" customWidth="1"/>
    <col min="14344" max="14344" width="12.7109375" style="2" customWidth="1"/>
    <col min="14345" max="14345" width="12.85546875" style="2" customWidth="1"/>
    <col min="14346" max="14346" width="14.42578125" style="2" customWidth="1"/>
    <col min="14347" max="14591" width="9.140625" style="2"/>
    <col min="14592" max="14592" width="2.7109375" style="2" customWidth="1"/>
    <col min="14593" max="14593" width="9.140625" style="2"/>
    <col min="14594" max="14594" width="40.28515625" style="2" bestFit="1" customWidth="1"/>
    <col min="14595" max="14595" width="10" style="2" customWidth="1"/>
    <col min="14596" max="14596" width="10.140625" style="2" customWidth="1"/>
    <col min="14597" max="14597" width="12.28515625" style="2" customWidth="1"/>
    <col min="14598" max="14598" width="15.7109375" style="2" customWidth="1"/>
    <col min="14599" max="14599" width="12.85546875" style="2" customWidth="1"/>
    <col min="14600" max="14600" width="12.7109375" style="2" customWidth="1"/>
    <col min="14601" max="14601" width="12.85546875" style="2" customWidth="1"/>
    <col min="14602" max="14602" width="14.42578125" style="2" customWidth="1"/>
    <col min="14603" max="14847" width="9.140625" style="2"/>
    <col min="14848" max="14848" width="2.7109375" style="2" customWidth="1"/>
    <col min="14849" max="14849" width="9.140625" style="2"/>
    <col min="14850" max="14850" width="40.28515625" style="2" bestFit="1" customWidth="1"/>
    <col min="14851" max="14851" width="10" style="2" customWidth="1"/>
    <col min="14852" max="14852" width="10.140625" style="2" customWidth="1"/>
    <col min="14853" max="14853" width="12.28515625" style="2" customWidth="1"/>
    <col min="14854" max="14854" width="15.7109375" style="2" customWidth="1"/>
    <col min="14855" max="14855" width="12.85546875" style="2" customWidth="1"/>
    <col min="14856" max="14856" width="12.7109375" style="2" customWidth="1"/>
    <col min="14857" max="14857" width="12.85546875" style="2" customWidth="1"/>
    <col min="14858" max="14858" width="14.42578125" style="2" customWidth="1"/>
    <col min="14859" max="15103" width="9.140625" style="2"/>
    <col min="15104" max="15104" width="2.7109375" style="2" customWidth="1"/>
    <col min="15105" max="15105" width="9.140625" style="2"/>
    <col min="15106" max="15106" width="40.28515625" style="2" bestFit="1" customWidth="1"/>
    <col min="15107" max="15107" width="10" style="2" customWidth="1"/>
    <col min="15108" max="15108" width="10.140625" style="2" customWidth="1"/>
    <col min="15109" max="15109" width="12.28515625" style="2" customWidth="1"/>
    <col min="15110" max="15110" width="15.7109375" style="2" customWidth="1"/>
    <col min="15111" max="15111" width="12.85546875" style="2" customWidth="1"/>
    <col min="15112" max="15112" width="12.7109375" style="2" customWidth="1"/>
    <col min="15113" max="15113" width="12.85546875" style="2" customWidth="1"/>
    <col min="15114" max="15114" width="14.42578125" style="2" customWidth="1"/>
    <col min="15115" max="15359" width="9.140625" style="2"/>
    <col min="15360" max="15360" width="2.7109375" style="2" customWidth="1"/>
    <col min="15361" max="15361" width="9.140625" style="2"/>
    <col min="15362" max="15362" width="40.28515625" style="2" bestFit="1" customWidth="1"/>
    <col min="15363" max="15363" width="10" style="2" customWidth="1"/>
    <col min="15364" max="15364" width="10.140625" style="2" customWidth="1"/>
    <col min="15365" max="15365" width="12.28515625" style="2" customWidth="1"/>
    <col min="15366" max="15366" width="15.7109375" style="2" customWidth="1"/>
    <col min="15367" max="15367" width="12.85546875" style="2" customWidth="1"/>
    <col min="15368" max="15368" width="12.7109375" style="2" customWidth="1"/>
    <col min="15369" max="15369" width="12.85546875" style="2" customWidth="1"/>
    <col min="15370" max="15370" width="14.42578125" style="2" customWidth="1"/>
    <col min="15371" max="15615" width="9.140625" style="2"/>
    <col min="15616" max="15616" width="2.7109375" style="2" customWidth="1"/>
    <col min="15617" max="15617" width="9.140625" style="2"/>
    <col min="15618" max="15618" width="40.28515625" style="2" bestFit="1" customWidth="1"/>
    <col min="15619" max="15619" width="10" style="2" customWidth="1"/>
    <col min="15620" max="15620" width="10.140625" style="2" customWidth="1"/>
    <col min="15621" max="15621" width="12.28515625" style="2" customWidth="1"/>
    <col min="15622" max="15622" width="15.7109375" style="2" customWidth="1"/>
    <col min="15623" max="15623" width="12.85546875" style="2" customWidth="1"/>
    <col min="15624" max="15624" width="12.7109375" style="2" customWidth="1"/>
    <col min="15625" max="15625" width="12.85546875" style="2" customWidth="1"/>
    <col min="15626" max="15626" width="14.42578125" style="2" customWidth="1"/>
    <col min="15627" max="15871" width="9.140625" style="2"/>
    <col min="15872" max="15872" width="2.7109375" style="2" customWidth="1"/>
    <col min="15873" max="15873" width="9.140625" style="2"/>
    <col min="15874" max="15874" width="40.28515625" style="2" bestFit="1" customWidth="1"/>
    <col min="15875" max="15875" width="10" style="2" customWidth="1"/>
    <col min="15876" max="15876" width="10.140625" style="2" customWidth="1"/>
    <col min="15877" max="15877" width="12.28515625" style="2" customWidth="1"/>
    <col min="15878" max="15878" width="15.7109375" style="2" customWidth="1"/>
    <col min="15879" max="15879" width="12.85546875" style="2" customWidth="1"/>
    <col min="15880" max="15880" width="12.7109375" style="2" customWidth="1"/>
    <col min="15881" max="15881" width="12.85546875" style="2" customWidth="1"/>
    <col min="15882" max="15882" width="14.42578125" style="2" customWidth="1"/>
    <col min="15883" max="16127" width="9.140625" style="2"/>
    <col min="16128" max="16128" width="2.7109375" style="2" customWidth="1"/>
    <col min="16129" max="16129" width="9.140625" style="2"/>
    <col min="16130" max="16130" width="40.28515625" style="2" bestFit="1" customWidth="1"/>
    <col min="16131" max="16131" width="10" style="2" customWidth="1"/>
    <col min="16132" max="16132" width="10.140625" style="2" customWidth="1"/>
    <col min="16133" max="16133" width="12.28515625" style="2" customWidth="1"/>
    <col min="16134" max="16134" width="15.7109375" style="2" customWidth="1"/>
    <col min="16135" max="16135" width="12.85546875" style="2" customWidth="1"/>
    <col min="16136" max="16136" width="12.7109375" style="2" customWidth="1"/>
    <col min="16137" max="16137" width="12.85546875" style="2" customWidth="1"/>
    <col min="16138" max="16138" width="14.42578125" style="2" customWidth="1"/>
    <col min="16139" max="16384" width="9.140625" style="2"/>
  </cols>
  <sheetData>
    <row r="1" spans="1:15">
      <c r="I1" s="4" t="s">
        <v>0</v>
      </c>
      <c r="J1" s="8" t="s">
        <v>353</v>
      </c>
      <c r="K1" s="103"/>
    </row>
    <row r="2" spans="1:15">
      <c r="I2" s="4" t="s">
        <v>1</v>
      </c>
      <c r="J2" s="6">
        <v>4</v>
      </c>
      <c r="K2" s="103"/>
    </row>
    <row r="3" spans="1:15">
      <c r="I3" s="4" t="s">
        <v>2</v>
      </c>
      <c r="J3" s="6">
        <v>4</v>
      </c>
      <c r="K3" s="103"/>
    </row>
    <row r="4" spans="1:15">
      <c r="I4" s="4" t="s">
        <v>3</v>
      </c>
      <c r="J4" s="6">
        <v>1</v>
      </c>
      <c r="K4" s="103"/>
    </row>
    <row r="5" spans="1:15">
      <c r="I5" s="4" t="s">
        <v>4</v>
      </c>
      <c r="J5" s="7">
        <v>4</v>
      </c>
      <c r="K5" s="103"/>
    </row>
    <row r="6" spans="1:15">
      <c r="I6" s="4"/>
      <c r="J6" s="8"/>
      <c r="K6" s="103"/>
    </row>
    <row r="7" spans="1:15">
      <c r="I7" s="4" t="s">
        <v>5</v>
      </c>
      <c r="J7" s="210">
        <v>41754</v>
      </c>
      <c r="K7" s="104"/>
    </row>
    <row r="9" spans="1:15" ht="18" customHeight="1">
      <c r="A9" s="235" t="s">
        <v>157</v>
      </c>
      <c r="B9" s="235"/>
      <c r="C9" s="235"/>
      <c r="D9" s="235"/>
      <c r="E9" s="235"/>
      <c r="F9" s="235"/>
      <c r="G9" s="235"/>
      <c r="H9" s="235"/>
      <c r="I9" s="235"/>
      <c r="J9" s="235"/>
    </row>
    <row r="10" spans="1:15" ht="18" customHeight="1">
      <c r="A10" s="235" t="s">
        <v>78</v>
      </c>
      <c r="B10" s="235"/>
      <c r="C10" s="235"/>
      <c r="D10" s="235"/>
      <c r="E10" s="235"/>
      <c r="F10" s="235"/>
      <c r="G10" s="235"/>
      <c r="H10" s="235"/>
      <c r="I10" s="235"/>
      <c r="J10" s="235"/>
    </row>
    <row r="11" spans="1:15">
      <c r="A11" s="224" t="s">
        <v>134</v>
      </c>
      <c r="B11" s="224"/>
      <c r="C11" s="224"/>
      <c r="D11" s="224"/>
      <c r="E11" s="224"/>
      <c r="F11" s="224"/>
      <c r="G11" s="224"/>
      <c r="H11" s="224"/>
      <c r="I11" s="224"/>
      <c r="J11" s="224"/>
      <c r="K11" s="224"/>
      <c r="L11" s="224"/>
    </row>
    <row r="12" spans="1:15" ht="18">
      <c r="A12" s="60"/>
      <c r="B12" s="60"/>
      <c r="C12" s="105" t="s">
        <v>80</v>
      </c>
      <c r="D12" s="106">
        <v>2014</v>
      </c>
      <c r="E12" s="129" t="s">
        <v>154</v>
      </c>
      <c r="F12" s="60"/>
      <c r="G12" s="60"/>
      <c r="H12" s="60"/>
    </row>
    <row r="13" spans="1:15" ht="13.5" thickBot="1"/>
    <row r="14" spans="1:15" ht="63.75" customHeight="1">
      <c r="A14" s="225" t="s">
        <v>82</v>
      </c>
      <c r="B14" s="227" t="s">
        <v>13</v>
      </c>
      <c r="C14" s="62" t="s">
        <v>15</v>
      </c>
      <c r="D14" s="62" t="s">
        <v>125</v>
      </c>
      <c r="E14" s="62" t="s">
        <v>86</v>
      </c>
      <c r="F14" s="64" t="s">
        <v>126</v>
      </c>
      <c r="G14" s="229" t="s">
        <v>120</v>
      </c>
      <c r="H14" s="64" t="s">
        <v>91</v>
      </c>
      <c r="M14" s="64" t="s">
        <v>121</v>
      </c>
      <c r="N14" s="229" t="s">
        <v>93</v>
      </c>
      <c r="O14" s="64" t="s">
        <v>122</v>
      </c>
    </row>
    <row r="15" spans="1:15" ht="51.75" thickBot="1">
      <c r="A15" s="226"/>
      <c r="B15" s="228"/>
      <c r="C15" s="65" t="s">
        <v>96</v>
      </c>
      <c r="D15" s="65" t="s">
        <v>98</v>
      </c>
      <c r="E15" s="65" t="s">
        <v>99</v>
      </c>
      <c r="F15" s="107" t="s">
        <v>127</v>
      </c>
      <c r="G15" s="230"/>
      <c r="H15" s="68" t="s">
        <v>128</v>
      </c>
      <c r="M15" s="68" t="s">
        <v>104</v>
      </c>
      <c r="N15" s="231"/>
      <c r="O15" s="69" t="s">
        <v>105</v>
      </c>
    </row>
    <row r="16" spans="1:15" ht="25.5">
      <c r="A16" s="23">
        <v>1611</v>
      </c>
      <c r="B16" s="24" t="s">
        <v>19</v>
      </c>
      <c r="C16" s="25">
        <v>252000</v>
      </c>
      <c r="D16" s="72">
        <v>5</v>
      </c>
      <c r="E16" s="73">
        <f t="shared" ref="E16:E77" si="0">IF(D16=0,0,1/D16)</f>
        <v>0.2</v>
      </c>
      <c r="F16" s="42">
        <f>IF(D16=0,'[1]App.2-CT_NewCGAAP_DepExp_2013'!O16,+'[1]App.2-CT_NewCGAAP_DepExp_2013'!O16+((C16*0.5)/D16))</f>
        <v>94235.048025621538</v>
      </c>
      <c r="G16" s="25">
        <v>94235</v>
      </c>
      <c r="H16" s="42">
        <f t="shared" ref="H16:H77" si="1">IF(ISERROR(+F16-G16), 0, +F16-G16)</f>
        <v>4.8025621537817642E-2</v>
      </c>
      <c r="M16" s="42">
        <f>IF(D16=0,0,+(C16)/D16)</f>
        <v>50400</v>
      </c>
      <c r="N16" s="25">
        <f>'[1]App.2-CU_NewCGAAP_DepExp_2014'!N16</f>
        <v>16033.707</v>
      </c>
      <c r="O16" s="42">
        <f>F16+M16*0.5-N16</f>
        <v>103401.34102562154</v>
      </c>
    </row>
    <row r="17" spans="1:15" ht="25.5">
      <c r="A17" s="23">
        <v>1612</v>
      </c>
      <c r="B17" s="24" t="s">
        <v>21</v>
      </c>
      <c r="C17" s="25">
        <v>0</v>
      </c>
      <c r="D17" s="72">
        <v>0</v>
      </c>
      <c r="E17" s="73">
        <f t="shared" si="0"/>
        <v>0</v>
      </c>
      <c r="F17" s="42">
        <f>IF(D17=0,'[1]App.2-CT_NewCGAAP_DepExp_2013'!O17,+'[1]App.2-CT_NewCGAAP_DepExp_2013'!O17+((C17*0.5)/D17))</f>
        <v>0</v>
      </c>
      <c r="G17" s="25">
        <v>0</v>
      </c>
      <c r="H17" s="42">
        <f t="shared" si="1"/>
        <v>0</v>
      </c>
      <c r="M17" s="42">
        <f t="shared" ref="M17:M77" si="2">IF(D17=0,0,+(C17)/D17)</f>
        <v>0</v>
      </c>
      <c r="N17" s="25">
        <f>'[1]App.2-CU_NewCGAAP_DepExp_2014'!N17</f>
        <v>0</v>
      </c>
      <c r="O17" s="42">
        <f t="shared" ref="O17:O77" si="3">F17+M17*0.5-N17</f>
        <v>0</v>
      </c>
    </row>
    <row r="18" spans="1:15" ht="15">
      <c r="A18" s="30">
        <v>1805</v>
      </c>
      <c r="B18" s="31" t="s">
        <v>23</v>
      </c>
      <c r="C18" s="25">
        <v>0</v>
      </c>
      <c r="D18" s="72">
        <v>0</v>
      </c>
      <c r="E18" s="73">
        <f t="shared" si="0"/>
        <v>0</v>
      </c>
      <c r="F18" s="42">
        <f>IF(D18=0,'[1]App.2-CT_NewCGAAP_DepExp_2013'!O18,+'[1]App.2-CT_NewCGAAP_DepExp_2013'!O18+((C18*0.5)/D18))</f>
        <v>0</v>
      </c>
      <c r="G18" s="25">
        <v>0</v>
      </c>
      <c r="H18" s="42">
        <f t="shared" si="1"/>
        <v>0</v>
      </c>
      <c r="M18" s="42">
        <f t="shared" si="2"/>
        <v>0</v>
      </c>
      <c r="N18" s="25">
        <f>'[1]App.2-CU_NewCGAAP_DepExp_2014'!N18</f>
        <v>0</v>
      </c>
      <c r="O18" s="42">
        <f t="shared" si="3"/>
        <v>0</v>
      </c>
    </row>
    <row r="19" spans="1:15" ht="15">
      <c r="A19" s="23">
        <v>1808</v>
      </c>
      <c r="B19" s="32" t="s">
        <v>24</v>
      </c>
      <c r="C19" s="25">
        <v>0</v>
      </c>
      <c r="D19" s="72">
        <v>60</v>
      </c>
      <c r="E19" s="73">
        <f t="shared" si="0"/>
        <v>1.6666666666666666E-2</v>
      </c>
      <c r="F19" s="42">
        <f>IF(D19=0,'[1]App.2-CT_NewCGAAP_DepExp_2013'!O19,+'[1]App.2-CT_NewCGAAP_DepExp_2013'!O19+((C19*0.5)/D19))</f>
        <v>38156.064358974327</v>
      </c>
      <c r="G19" s="25">
        <v>38156</v>
      </c>
      <c r="H19" s="42">
        <f t="shared" si="1"/>
        <v>6.4358974326751195E-2</v>
      </c>
      <c r="M19" s="42">
        <f t="shared" si="2"/>
        <v>0</v>
      </c>
      <c r="N19" s="25">
        <f>'[1]App.2-CU_NewCGAAP_DepExp_2014'!N19</f>
        <v>0</v>
      </c>
      <c r="O19" s="42">
        <f t="shared" si="3"/>
        <v>38156.064358974327</v>
      </c>
    </row>
    <row r="20" spans="1:15" ht="15">
      <c r="A20" s="23">
        <v>1808</v>
      </c>
      <c r="B20" s="32" t="s">
        <v>24</v>
      </c>
      <c r="C20" s="25">
        <v>0</v>
      </c>
      <c r="D20" s="72">
        <v>60</v>
      </c>
      <c r="E20" s="73">
        <f t="shared" si="0"/>
        <v>1.6666666666666666E-2</v>
      </c>
      <c r="F20" s="42">
        <f>IF(D20=0,'[1]App.2-CT_NewCGAAP_DepExp_2013'!O20,+'[1]App.2-CT_NewCGAAP_DepExp_2013'!O20+((C20*0.5)/D20))</f>
        <v>3655.4392065923948</v>
      </c>
      <c r="G20" s="25">
        <v>3656</v>
      </c>
      <c r="H20" s="42">
        <f t="shared" si="1"/>
        <v>-0.56079340760516061</v>
      </c>
      <c r="M20" s="42">
        <f t="shared" si="2"/>
        <v>0</v>
      </c>
      <c r="N20" s="25">
        <f>'[1]App.2-CU_NewCGAAP_DepExp_2014'!N20</f>
        <v>0</v>
      </c>
      <c r="O20" s="42">
        <f t="shared" si="3"/>
        <v>3655.4392065923948</v>
      </c>
    </row>
    <row r="21" spans="1:15" ht="15">
      <c r="A21" s="23">
        <v>1810</v>
      </c>
      <c r="B21" s="32" t="s">
        <v>25</v>
      </c>
      <c r="C21" s="25">
        <v>0</v>
      </c>
      <c r="D21" s="72">
        <v>5</v>
      </c>
      <c r="E21" s="73">
        <f t="shared" si="0"/>
        <v>0.2</v>
      </c>
      <c r="F21" s="42">
        <f>IF(D21=0,'[1]App.2-CT_NewCGAAP_DepExp_2013'!O21,+'[1]App.2-CT_NewCGAAP_DepExp_2013'!O21+((C21*0.5)/D21))</f>
        <v>0</v>
      </c>
      <c r="G21" s="25">
        <v>0</v>
      </c>
      <c r="H21" s="42">
        <f t="shared" si="1"/>
        <v>0</v>
      </c>
      <c r="M21" s="42">
        <f t="shared" si="2"/>
        <v>0</v>
      </c>
      <c r="N21" s="25">
        <f>'[1]App.2-CU_NewCGAAP_DepExp_2014'!N21</f>
        <v>0</v>
      </c>
      <c r="O21" s="42">
        <f t="shared" si="3"/>
        <v>0</v>
      </c>
    </row>
    <row r="22" spans="1:15" ht="15">
      <c r="A22" s="23">
        <v>1815</v>
      </c>
      <c r="B22" s="32" t="s">
        <v>26</v>
      </c>
      <c r="C22" s="25">
        <v>0</v>
      </c>
      <c r="D22" s="72">
        <v>45.81</v>
      </c>
      <c r="E22" s="73">
        <f t="shared" si="0"/>
        <v>2.1829294913774284E-2</v>
      </c>
      <c r="F22" s="42">
        <f>IF(D22=0,'[1]App.2-CT_NewCGAAP_DepExp_2013'!O22,+'[1]App.2-CT_NewCGAAP_DepExp_2013'!O22+((C22*0.5)/D22))</f>
        <v>3.4929921173863046E-3</v>
      </c>
      <c r="G22" s="25">
        <v>0</v>
      </c>
      <c r="H22" s="42">
        <f t="shared" si="1"/>
        <v>3.4929921173863046E-3</v>
      </c>
      <c r="M22" s="42">
        <f t="shared" si="2"/>
        <v>0</v>
      </c>
      <c r="N22" s="25">
        <f>'[1]App.2-CU_NewCGAAP_DepExp_2014'!N22</f>
        <v>0</v>
      </c>
      <c r="O22" s="42">
        <f t="shared" si="3"/>
        <v>3.4929921173863046E-3</v>
      </c>
    </row>
    <row r="23" spans="1:15" ht="15">
      <c r="A23" s="23">
        <v>1815</v>
      </c>
      <c r="B23" s="32" t="s">
        <v>26</v>
      </c>
      <c r="C23" s="25">
        <v>0</v>
      </c>
      <c r="D23" s="72">
        <v>38.08</v>
      </c>
      <c r="E23" s="73">
        <f t="shared" si="0"/>
        <v>2.6260504201680673E-2</v>
      </c>
      <c r="F23" s="42">
        <f>IF(D23=0,'[1]App.2-CT_NewCGAAP_DepExp_2013'!O23,+'[1]App.2-CT_NewCGAAP_DepExp_2013'!O23+((C23*0.5)/D23))</f>
        <v>-8.9278269121892285E-3</v>
      </c>
      <c r="G23" s="25">
        <v>0</v>
      </c>
      <c r="H23" s="42">
        <f t="shared" si="1"/>
        <v>-8.9278269121892285E-3</v>
      </c>
      <c r="M23" s="42">
        <f t="shared" si="2"/>
        <v>0</v>
      </c>
      <c r="N23" s="25">
        <f>'[1]App.2-CU_NewCGAAP_DepExp_2014'!N23</f>
        <v>0</v>
      </c>
      <c r="O23" s="42">
        <f t="shared" si="3"/>
        <v>-8.9278269121892285E-3</v>
      </c>
    </row>
    <row r="24" spans="1:15" ht="15">
      <c r="A24" s="23">
        <v>1815</v>
      </c>
      <c r="B24" s="32" t="s">
        <v>26</v>
      </c>
      <c r="C24" s="25">
        <v>0</v>
      </c>
      <c r="D24" s="72">
        <v>52.34</v>
      </c>
      <c r="E24" s="73">
        <f t="shared" si="0"/>
        <v>1.910584638899503E-2</v>
      </c>
      <c r="F24" s="42">
        <f>IF(D24=0,'[1]App.2-CT_NewCGAAP_DepExp_2013'!O24,+'[1]App.2-CT_NewCGAAP_DepExp_2013'!O24+((C24*0.5)/D24))</f>
        <v>3.0570168500867727E-3</v>
      </c>
      <c r="G24" s="25">
        <v>0</v>
      </c>
      <c r="H24" s="42">
        <f t="shared" si="1"/>
        <v>3.0570168500867727E-3</v>
      </c>
      <c r="M24" s="42">
        <f t="shared" si="2"/>
        <v>0</v>
      </c>
      <c r="N24" s="25">
        <f>'[1]App.2-CU_NewCGAAP_DepExp_2014'!N24</f>
        <v>0</v>
      </c>
      <c r="O24" s="42">
        <f t="shared" si="3"/>
        <v>3.0570168500867727E-3</v>
      </c>
    </row>
    <row r="25" spans="1:15" ht="15">
      <c r="A25" s="23">
        <v>1820</v>
      </c>
      <c r="B25" s="24" t="s">
        <v>27</v>
      </c>
      <c r="C25" s="25">
        <v>0</v>
      </c>
      <c r="D25" s="72">
        <v>40</v>
      </c>
      <c r="E25" s="73">
        <f t="shared" si="0"/>
        <v>2.5000000000000001E-2</v>
      </c>
      <c r="F25" s="42">
        <f>IF(D25=0,'[1]App.2-CT_NewCGAAP_DepExp_2013'!O25,+'[1]App.2-CT_NewCGAAP_DepExp_2013'!O25+((C25*0.5)/D25))</f>
        <v>27834.886433966407</v>
      </c>
      <c r="G25" s="25">
        <v>27835</v>
      </c>
      <c r="H25" s="42">
        <f t="shared" si="1"/>
        <v>-0.11356603359308792</v>
      </c>
      <c r="M25" s="42">
        <f t="shared" si="2"/>
        <v>0</v>
      </c>
      <c r="N25" s="25">
        <f>'[1]App.2-CU_NewCGAAP_DepExp_2014'!N25</f>
        <v>0</v>
      </c>
      <c r="O25" s="42">
        <f t="shared" si="3"/>
        <v>27834.886433966407</v>
      </c>
    </row>
    <row r="26" spans="1:15" ht="15">
      <c r="A26" s="23">
        <v>1825</v>
      </c>
      <c r="B26" s="32" t="s">
        <v>28</v>
      </c>
      <c r="C26" s="25">
        <v>0</v>
      </c>
      <c r="D26" s="72">
        <v>0</v>
      </c>
      <c r="E26" s="73">
        <f t="shared" si="0"/>
        <v>0</v>
      </c>
      <c r="F26" s="42">
        <f>IF(D26=0,'[1]App.2-CT_NewCGAAP_DepExp_2013'!O26,+'[1]App.2-CT_NewCGAAP_DepExp_2013'!O26+((C26*0.5)/D26))</f>
        <v>0</v>
      </c>
      <c r="G26" s="25">
        <v>0</v>
      </c>
      <c r="H26" s="42">
        <f t="shared" si="1"/>
        <v>0</v>
      </c>
      <c r="M26" s="42">
        <f t="shared" si="2"/>
        <v>0</v>
      </c>
      <c r="N26" s="25">
        <f>'[1]App.2-CU_NewCGAAP_DepExp_2014'!N26</f>
        <v>0</v>
      </c>
      <c r="O26" s="42">
        <f t="shared" si="3"/>
        <v>0</v>
      </c>
    </row>
    <row r="27" spans="1:15" ht="15">
      <c r="A27" s="23">
        <v>1830</v>
      </c>
      <c r="B27" s="32" t="s">
        <v>29</v>
      </c>
      <c r="C27" s="25">
        <v>254611</v>
      </c>
      <c r="D27" s="72">
        <v>60</v>
      </c>
      <c r="E27" s="73">
        <f t="shared" si="0"/>
        <v>1.6666666666666666E-2</v>
      </c>
      <c r="F27" s="42">
        <f>IF(D27=0,'[1]App.2-CT_NewCGAAP_DepExp_2013'!O27,+'[1]App.2-CT_NewCGAAP_DepExp_2013'!O27+((C27*0.5)/D27))</f>
        <v>75316.295052911591</v>
      </c>
      <c r="G27" s="25">
        <v>75316</v>
      </c>
      <c r="H27" s="42">
        <f t="shared" si="1"/>
        <v>0.29505291159148328</v>
      </c>
      <c r="M27" s="42">
        <f t="shared" si="2"/>
        <v>4243.5166666666664</v>
      </c>
      <c r="N27" s="25">
        <f>'[1]App.2-CU_NewCGAAP_DepExp_2014'!N27</f>
        <v>0</v>
      </c>
      <c r="O27" s="42">
        <f t="shared" si="3"/>
        <v>77438.053386244923</v>
      </c>
    </row>
    <row r="28" spans="1:15" ht="15">
      <c r="A28" s="23">
        <v>1830</v>
      </c>
      <c r="B28" s="32" t="s">
        <v>29</v>
      </c>
      <c r="C28" s="25">
        <v>61874</v>
      </c>
      <c r="D28" s="72">
        <v>45</v>
      </c>
      <c r="E28" s="73">
        <f t="shared" si="0"/>
        <v>2.2222222222222223E-2</v>
      </c>
      <c r="F28" s="42">
        <f>IF(D28=0,'[1]App.2-CT_NewCGAAP_DepExp_2013'!O28,+'[1]App.2-CT_NewCGAAP_DepExp_2013'!O28+((C28*0.5)/D28))</f>
        <v>17196.90159908287</v>
      </c>
      <c r="G28" s="25">
        <v>17197</v>
      </c>
      <c r="H28" s="42">
        <f t="shared" si="1"/>
        <v>-9.840091712976573E-2</v>
      </c>
      <c r="M28" s="42">
        <f t="shared" si="2"/>
        <v>1374.9777777777779</v>
      </c>
      <c r="N28" s="25">
        <f>'[1]App.2-CU_NewCGAAP_DepExp_2014'!N28</f>
        <v>0</v>
      </c>
      <c r="O28" s="42">
        <f t="shared" si="3"/>
        <v>17884.390487971759</v>
      </c>
    </row>
    <row r="29" spans="1:15" ht="15">
      <c r="A29" s="23">
        <v>1830</v>
      </c>
      <c r="B29" s="32" t="s">
        <v>29</v>
      </c>
      <c r="C29" s="25">
        <v>437619</v>
      </c>
      <c r="D29" s="72">
        <v>40</v>
      </c>
      <c r="E29" s="73">
        <f t="shared" si="0"/>
        <v>2.5000000000000001E-2</v>
      </c>
      <c r="F29" s="42">
        <f>IF(D29=0,'[1]App.2-CT_NewCGAAP_DepExp_2013'!O29,+'[1]App.2-CT_NewCGAAP_DepExp_2013'!O29+((C29*0.5)/D29))</f>
        <v>157996.31600009627</v>
      </c>
      <c r="G29" s="25">
        <v>157996</v>
      </c>
      <c r="H29" s="42">
        <f t="shared" si="1"/>
        <v>0.31600009626708925</v>
      </c>
      <c r="M29" s="42">
        <f t="shared" si="2"/>
        <v>10940.475</v>
      </c>
      <c r="N29" s="25">
        <f>'[1]App.2-CU_NewCGAAP_DepExp_2014'!N29</f>
        <v>0</v>
      </c>
      <c r="O29" s="42">
        <f t="shared" si="3"/>
        <v>163466.55350009626</v>
      </c>
    </row>
    <row r="30" spans="1:15" ht="15">
      <c r="A30" s="23">
        <v>1835</v>
      </c>
      <c r="B30" s="32" t="s">
        <v>30</v>
      </c>
      <c r="C30" s="25">
        <v>58557</v>
      </c>
      <c r="D30" s="72">
        <v>45</v>
      </c>
      <c r="E30" s="73">
        <f t="shared" si="0"/>
        <v>2.2222222222222223E-2</v>
      </c>
      <c r="F30" s="42">
        <f>IF(D30=0,'[1]App.2-CT_NewCGAAP_DepExp_2013'!O30,+'[1]App.2-CT_NewCGAAP_DepExp_2013'!O30+((C30*0.5)/D30))</f>
        <v>27434.000837552561</v>
      </c>
      <c r="G30" s="25">
        <v>27434</v>
      </c>
      <c r="H30" s="42">
        <f t="shared" si="1"/>
        <v>8.3755256127915345E-4</v>
      </c>
      <c r="M30" s="42">
        <f t="shared" si="2"/>
        <v>1301.2666666666667</v>
      </c>
      <c r="N30" s="25">
        <f>'[1]App.2-CU_NewCGAAP_DepExp_2014'!N30</f>
        <v>0</v>
      </c>
      <c r="O30" s="42">
        <f t="shared" si="3"/>
        <v>28084.634170885896</v>
      </c>
    </row>
    <row r="31" spans="1:15" ht="15">
      <c r="A31" s="23">
        <v>1835</v>
      </c>
      <c r="B31" s="32" t="s">
        <v>30</v>
      </c>
      <c r="C31" s="25">
        <v>0</v>
      </c>
      <c r="D31" s="72">
        <v>45</v>
      </c>
      <c r="E31" s="73">
        <f t="shared" si="0"/>
        <v>2.2222222222222223E-2</v>
      </c>
      <c r="F31" s="42">
        <f>IF(D31=0,'[1]App.2-CT_NewCGAAP_DepExp_2013'!O31,+'[1]App.2-CT_NewCGAAP_DepExp_2013'!O31+((C31*0.5)/D31))</f>
        <v>9910.602606055254</v>
      </c>
      <c r="G31" s="25">
        <v>9911</v>
      </c>
      <c r="H31" s="42">
        <f t="shared" si="1"/>
        <v>-0.39739394474599976</v>
      </c>
      <c r="M31" s="42">
        <f t="shared" si="2"/>
        <v>0</v>
      </c>
      <c r="N31" s="25">
        <f>'[1]App.2-CU_NewCGAAP_DepExp_2014'!N31</f>
        <v>0</v>
      </c>
      <c r="O31" s="42">
        <f t="shared" si="3"/>
        <v>9910.602606055254</v>
      </c>
    </row>
    <row r="32" spans="1:15" ht="15">
      <c r="A32" s="23">
        <v>1835</v>
      </c>
      <c r="B32" s="32" t="s">
        <v>30</v>
      </c>
      <c r="C32" s="25">
        <v>280339</v>
      </c>
      <c r="D32" s="72">
        <v>60</v>
      </c>
      <c r="E32" s="73">
        <f t="shared" si="0"/>
        <v>1.6666666666666666E-2</v>
      </c>
      <c r="F32" s="42">
        <f>IF(D32=0,'[1]App.2-CT_NewCGAAP_DepExp_2013'!O32,+'[1]App.2-CT_NewCGAAP_DepExp_2013'!O32+((C32*0.5)/D32))</f>
        <v>86697.651079622185</v>
      </c>
      <c r="G32" s="25">
        <v>86698</v>
      </c>
      <c r="H32" s="42">
        <f t="shared" si="1"/>
        <v>-0.3489203778153751</v>
      </c>
      <c r="M32" s="42">
        <f t="shared" si="2"/>
        <v>4672.3166666666666</v>
      </c>
      <c r="N32" s="25">
        <f>'[1]App.2-CU_NewCGAAP_DepExp_2014'!N32</f>
        <v>0</v>
      </c>
      <c r="O32" s="42">
        <f t="shared" si="3"/>
        <v>89033.809412955525</v>
      </c>
    </row>
    <row r="33" spans="1:15" ht="15">
      <c r="A33" s="23">
        <v>1835</v>
      </c>
      <c r="B33" s="32" t="s">
        <v>30</v>
      </c>
      <c r="C33" s="25">
        <v>0</v>
      </c>
      <c r="D33" s="72">
        <v>40</v>
      </c>
      <c r="E33" s="73">
        <f t="shared" si="0"/>
        <v>2.5000000000000001E-2</v>
      </c>
      <c r="F33" s="42">
        <f>IF(D33=0,'[1]App.2-CT_NewCGAAP_DepExp_2013'!O33,+'[1]App.2-CT_NewCGAAP_DepExp_2013'!O33+((C33*0.5)/D33))</f>
        <v>5057.7724974421399</v>
      </c>
      <c r="G33" s="25">
        <v>5058</v>
      </c>
      <c r="H33" s="42">
        <f t="shared" si="1"/>
        <v>-0.2275025578601344</v>
      </c>
      <c r="M33" s="42">
        <f t="shared" si="2"/>
        <v>0</v>
      </c>
      <c r="N33" s="25">
        <f>'[1]App.2-CU_NewCGAAP_DepExp_2014'!N33</f>
        <v>0</v>
      </c>
      <c r="O33" s="42">
        <f t="shared" si="3"/>
        <v>5057.7724974421399</v>
      </c>
    </row>
    <row r="34" spans="1:15" ht="15">
      <c r="A34" s="23">
        <v>1835</v>
      </c>
      <c r="B34" s="32" t="s">
        <v>30</v>
      </c>
      <c r="C34" s="25">
        <v>0</v>
      </c>
      <c r="D34" s="72">
        <v>30</v>
      </c>
      <c r="E34" s="73">
        <f t="shared" si="0"/>
        <v>3.3333333333333333E-2</v>
      </c>
      <c r="F34" s="42">
        <f>IF(D34=0,'[1]App.2-CT_NewCGAAP_DepExp_2013'!O34,+'[1]App.2-CT_NewCGAAP_DepExp_2013'!O34+((C34*0.5)/D34))</f>
        <v>1511.5218461538461</v>
      </c>
      <c r="G34" s="25">
        <v>1512</v>
      </c>
      <c r="H34" s="42">
        <f t="shared" si="1"/>
        <v>-0.47815384615387302</v>
      </c>
      <c r="M34" s="42">
        <f t="shared" si="2"/>
        <v>0</v>
      </c>
      <c r="N34" s="25">
        <f>'[1]App.2-CU_NewCGAAP_DepExp_2014'!N34</f>
        <v>0</v>
      </c>
      <c r="O34" s="42">
        <f t="shared" si="3"/>
        <v>1511.5218461538461</v>
      </c>
    </row>
    <row r="35" spans="1:15" ht="15">
      <c r="A35" s="23">
        <v>1840</v>
      </c>
      <c r="B35" s="32" t="s">
        <v>31</v>
      </c>
      <c r="C35" s="25">
        <v>187241</v>
      </c>
      <c r="D35" s="72">
        <v>50</v>
      </c>
      <c r="E35" s="73">
        <f t="shared" si="0"/>
        <v>0.02</v>
      </c>
      <c r="F35" s="42">
        <f>IF(D35=0,'[1]App.2-CT_NewCGAAP_DepExp_2013'!O35,+'[1]App.2-CT_NewCGAAP_DepExp_2013'!O35+((C35*0.5)/D35))</f>
        <v>73526.341022118446</v>
      </c>
      <c r="G35" s="25">
        <v>73526</v>
      </c>
      <c r="H35" s="42">
        <f t="shared" si="1"/>
        <v>0.34102211844583508</v>
      </c>
      <c r="M35" s="42">
        <f t="shared" si="2"/>
        <v>3744.82</v>
      </c>
      <c r="N35" s="25">
        <f>'[1]App.2-CU_NewCGAAP_DepExp_2014'!N35</f>
        <v>0</v>
      </c>
      <c r="O35" s="42">
        <f t="shared" si="3"/>
        <v>75398.751022118449</v>
      </c>
    </row>
    <row r="36" spans="1:15" ht="15">
      <c r="A36" s="23">
        <v>1840</v>
      </c>
      <c r="B36" s="32" t="s">
        <v>31</v>
      </c>
      <c r="C36" s="25">
        <v>53489</v>
      </c>
      <c r="D36" s="72">
        <v>55</v>
      </c>
      <c r="E36" s="73">
        <f t="shared" si="0"/>
        <v>1.8181818181818181E-2</v>
      </c>
      <c r="F36" s="42">
        <f>IF(D36=0,'[1]App.2-CT_NewCGAAP_DepExp_2013'!O36,+'[1]App.2-CT_NewCGAAP_DepExp_2013'!O36+((C36*0.5)/D36))</f>
        <v>20425.938423957708</v>
      </c>
      <c r="G36" s="25">
        <v>20426</v>
      </c>
      <c r="H36" s="42">
        <f t="shared" si="1"/>
        <v>-6.1576042291562771E-2</v>
      </c>
      <c r="M36" s="42">
        <f t="shared" si="2"/>
        <v>972.5272727272727</v>
      </c>
      <c r="N36" s="25">
        <f>'[1]App.2-CU_NewCGAAP_DepExp_2014'!N36</f>
        <v>0</v>
      </c>
      <c r="O36" s="42">
        <f t="shared" si="3"/>
        <v>20912.202060321346</v>
      </c>
    </row>
    <row r="37" spans="1:15" ht="15">
      <c r="A37" s="23">
        <v>1845</v>
      </c>
      <c r="B37" s="32" t="s">
        <v>32</v>
      </c>
      <c r="C37" s="25">
        <v>0</v>
      </c>
      <c r="D37" s="72">
        <v>25</v>
      </c>
      <c r="E37" s="73">
        <f t="shared" si="0"/>
        <v>0.04</v>
      </c>
      <c r="F37" s="42">
        <f>IF(D37=0,'[1]App.2-CT_NewCGAAP_DepExp_2013'!O37,+'[1]App.2-CT_NewCGAAP_DepExp_2013'!O37+((C37*0.5)/D37))</f>
        <v>10347.816319045203</v>
      </c>
      <c r="G37" s="25">
        <v>10348</v>
      </c>
      <c r="H37" s="42">
        <f t="shared" si="1"/>
        <v>-0.18368095479672775</v>
      </c>
      <c r="M37" s="42">
        <f t="shared" si="2"/>
        <v>0</v>
      </c>
      <c r="N37" s="25">
        <f>'[1]App.2-CU_NewCGAAP_DepExp_2014'!N37</f>
        <v>0</v>
      </c>
      <c r="O37" s="42">
        <f t="shared" si="3"/>
        <v>10347.816319045203</v>
      </c>
    </row>
    <row r="38" spans="1:15" ht="15">
      <c r="A38" s="23">
        <v>1845</v>
      </c>
      <c r="B38" s="32" t="s">
        <v>32</v>
      </c>
      <c r="C38" s="25">
        <v>164000</v>
      </c>
      <c r="D38" s="72">
        <v>40</v>
      </c>
      <c r="E38" s="73">
        <f t="shared" si="0"/>
        <v>2.5000000000000001E-2</v>
      </c>
      <c r="F38" s="42">
        <f>IF(D38=0,'[1]App.2-CT_NewCGAAP_DepExp_2013'!O38,+'[1]App.2-CT_NewCGAAP_DepExp_2013'!O38+((C38*0.5)/D38))</f>
        <v>169713.30942845589</v>
      </c>
      <c r="G38" s="25">
        <v>169713</v>
      </c>
      <c r="H38" s="42">
        <f t="shared" si="1"/>
        <v>0.30942845589015633</v>
      </c>
      <c r="M38" s="42">
        <f t="shared" si="2"/>
        <v>4100</v>
      </c>
      <c r="N38" s="25">
        <f>'[1]App.2-CU_NewCGAAP_DepExp_2014'!N38</f>
        <v>0</v>
      </c>
      <c r="O38" s="42">
        <f t="shared" si="3"/>
        <v>171763.30942845589</v>
      </c>
    </row>
    <row r="39" spans="1:15" ht="15">
      <c r="A39" s="23">
        <v>1845</v>
      </c>
      <c r="B39" s="32" t="s">
        <v>32</v>
      </c>
      <c r="C39" s="25">
        <v>110000</v>
      </c>
      <c r="D39" s="72">
        <v>30</v>
      </c>
      <c r="E39" s="73">
        <f t="shared" si="0"/>
        <v>3.3333333333333333E-2</v>
      </c>
      <c r="F39" s="42">
        <f>IF(D39=0,'[1]App.2-CT_NewCGAAP_DepExp_2013'!O39,+'[1]App.2-CT_NewCGAAP_DepExp_2013'!O39+((C39*0.5)/D39))</f>
        <v>32085.328077175665</v>
      </c>
      <c r="G39" s="25">
        <v>32085</v>
      </c>
      <c r="H39" s="42">
        <f t="shared" si="1"/>
        <v>0.32807717566538486</v>
      </c>
      <c r="M39" s="42">
        <f t="shared" si="2"/>
        <v>3666.6666666666665</v>
      </c>
      <c r="N39" s="25">
        <f>'[1]App.2-CU_NewCGAAP_DepExp_2014'!N39</f>
        <v>1606.0208499999999</v>
      </c>
      <c r="O39" s="42">
        <f t="shared" si="3"/>
        <v>32312.640560508997</v>
      </c>
    </row>
    <row r="40" spans="1:15" ht="15">
      <c r="A40" s="23">
        <v>1850</v>
      </c>
      <c r="B40" s="32" t="s">
        <v>74</v>
      </c>
      <c r="C40" s="25">
        <v>138256</v>
      </c>
      <c r="D40" s="72">
        <v>40</v>
      </c>
      <c r="E40" s="73">
        <f t="shared" si="0"/>
        <v>2.5000000000000001E-2</v>
      </c>
      <c r="F40" s="42">
        <f>IF(D40=0,'[1]App.2-CT_NewCGAAP_DepExp_2013'!O40,+'[1]App.2-CT_NewCGAAP_DepExp_2013'!O40+((C40*0.5)/D40))</f>
        <v>76767.709804319951</v>
      </c>
      <c r="G40" s="25">
        <v>76768</v>
      </c>
      <c r="H40" s="42">
        <f t="shared" si="1"/>
        <v>-0.29019568004878238</v>
      </c>
      <c r="M40" s="42">
        <f t="shared" si="2"/>
        <v>3456.4</v>
      </c>
      <c r="N40" s="25">
        <f>'[1]App.2-CU_NewCGAAP_DepExp_2014'!N40</f>
        <v>0</v>
      </c>
      <c r="O40" s="42">
        <f t="shared" si="3"/>
        <v>78495.909804319948</v>
      </c>
    </row>
    <row r="41" spans="1:15" ht="15">
      <c r="A41" s="23">
        <v>1850</v>
      </c>
      <c r="B41" s="32" t="s">
        <v>33</v>
      </c>
      <c r="C41" s="25">
        <v>138256</v>
      </c>
      <c r="D41" s="72">
        <v>40</v>
      </c>
      <c r="E41" s="73">
        <f t="shared" si="0"/>
        <v>2.5000000000000001E-2</v>
      </c>
      <c r="F41" s="42">
        <f>IF(D41=0,'[1]App.2-CT_NewCGAAP_DepExp_2013'!O41,+'[1]App.2-CT_NewCGAAP_DepExp_2013'!O41+((C41*0.5)/D41))</f>
        <v>110538.03646490829</v>
      </c>
      <c r="G41" s="25">
        <v>110538</v>
      </c>
      <c r="H41" s="42">
        <f t="shared" si="1"/>
        <v>3.6464908291236497E-2</v>
      </c>
      <c r="M41" s="42">
        <f t="shared" si="2"/>
        <v>3456.4</v>
      </c>
      <c r="N41" s="25">
        <f>'[1]App.2-CU_NewCGAAP_DepExp_2014'!N41</f>
        <v>0</v>
      </c>
      <c r="O41" s="42">
        <f t="shared" si="3"/>
        <v>112266.23646490829</v>
      </c>
    </row>
    <row r="42" spans="1:15" ht="15">
      <c r="A42" s="23">
        <v>1850</v>
      </c>
      <c r="B42" s="32" t="s">
        <v>33</v>
      </c>
      <c r="C42" s="25">
        <v>0</v>
      </c>
      <c r="D42" s="72">
        <v>35</v>
      </c>
      <c r="E42" s="73">
        <f t="shared" si="0"/>
        <v>2.8571428571428571E-2</v>
      </c>
      <c r="F42" s="42">
        <f>IF(D42=0,'[1]App.2-CT_NewCGAAP_DepExp_2013'!O42,+'[1]App.2-CT_NewCGAAP_DepExp_2013'!O42+((C42*0.5)/D42))</f>
        <v>0</v>
      </c>
      <c r="G42" s="25">
        <v>0</v>
      </c>
      <c r="H42" s="42">
        <f t="shared" si="1"/>
        <v>0</v>
      </c>
      <c r="M42" s="42">
        <f t="shared" si="2"/>
        <v>0</v>
      </c>
      <c r="N42" s="25">
        <f>'[1]App.2-CU_NewCGAAP_DepExp_2014'!N42</f>
        <v>0</v>
      </c>
      <c r="O42" s="42">
        <f t="shared" si="3"/>
        <v>0</v>
      </c>
    </row>
    <row r="43" spans="1:15" ht="15">
      <c r="A43" s="23">
        <v>1855</v>
      </c>
      <c r="B43" s="32" t="s">
        <v>75</v>
      </c>
      <c r="C43" s="25">
        <v>143946</v>
      </c>
      <c r="D43" s="72">
        <v>40</v>
      </c>
      <c r="E43" s="73">
        <f t="shared" si="0"/>
        <v>2.5000000000000001E-2</v>
      </c>
      <c r="F43" s="42">
        <f>IF(D43=0,'[1]App.2-CT_NewCGAAP_DepExp_2013'!O43,+'[1]App.2-CT_NewCGAAP_DepExp_2013'!O43+((C43*0.5)/D43))</f>
        <v>63257.386632591079</v>
      </c>
      <c r="G43" s="25">
        <v>63257</v>
      </c>
      <c r="H43" s="42">
        <f t="shared" si="1"/>
        <v>0.38663259107852355</v>
      </c>
      <c r="M43" s="42">
        <f t="shared" si="2"/>
        <v>3598.65</v>
      </c>
      <c r="N43" s="25">
        <f>'[1]App.2-CU_NewCGAAP_DepExp_2014'!N43</f>
        <v>0</v>
      </c>
      <c r="O43" s="42">
        <f t="shared" si="3"/>
        <v>65056.711632591076</v>
      </c>
    </row>
    <row r="44" spans="1:15" ht="15">
      <c r="A44" s="23">
        <v>1855</v>
      </c>
      <c r="B44" s="32" t="s">
        <v>75</v>
      </c>
      <c r="C44" s="25">
        <v>44813</v>
      </c>
      <c r="D44" s="72">
        <v>60</v>
      </c>
      <c r="E44" s="73">
        <f t="shared" si="0"/>
        <v>1.6666666666666666E-2</v>
      </c>
      <c r="F44" s="42">
        <f>IF(D44=0,'[1]App.2-CT_NewCGAAP_DepExp_2013'!O44,+'[1]App.2-CT_NewCGAAP_DepExp_2013'!O44+((C44*0.5)/D44))</f>
        <v>4668.9400689147378</v>
      </c>
      <c r="G44" s="25">
        <v>4669</v>
      </c>
      <c r="H44" s="42">
        <f t="shared" si="1"/>
        <v>-5.9931085262178385E-2</v>
      </c>
      <c r="M44" s="42">
        <f t="shared" si="2"/>
        <v>746.88333333333333</v>
      </c>
      <c r="N44" s="25">
        <f>'[1]App.2-CU_NewCGAAP_DepExp_2014'!N44</f>
        <v>0</v>
      </c>
      <c r="O44" s="42">
        <f t="shared" si="3"/>
        <v>5042.3817355814044</v>
      </c>
    </row>
    <row r="45" spans="1:15" ht="15">
      <c r="A45" s="23">
        <v>1860</v>
      </c>
      <c r="B45" s="32" t="s">
        <v>35</v>
      </c>
      <c r="C45" s="25">
        <v>123500</v>
      </c>
      <c r="D45" s="72">
        <v>15</v>
      </c>
      <c r="E45" s="73">
        <f t="shared" si="0"/>
        <v>6.6666666666666666E-2</v>
      </c>
      <c r="F45" s="42">
        <f>IF(D45=0,'[1]App.2-CT_NewCGAAP_DepExp_2013'!O45,+'[1]App.2-CT_NewCGAAP_DepExp_2013'!O45+((C45*0.5)/D45))</f>
        <v>79189.903325125299</v>
      </c>
      <c r="G45" s="25">
        <v>79190</v>
      </c>
      <c r="H45" s="42">
        <f t="shared" si="1"/>
        <v>-9.6674874701420777E-2</v>
      </c>
      <c r="M45" s="42">
        <f t="shared" si="2"/>
        <v>8233.3333333333339</v>
      </c>
      <c r="N45" s="25">
        <f>'[1]App.2-CU_NewCGAAP_DepExp_2014'!N45</f>
        <v>15336.471600000003</v>
      </c>
      <c r="O45" s="42">
        <f t="shared" si="3"/>
        <v>67970.098391791966</v>
      </c>
    </row>
    <row r="46" spans="1:15" ht="15">
      <c r="A46" s="23">
        <v>1860</v>
      </c>
      <c r="B46" s="32" t="s">
        <v>35</v>
      </c>
      <c r="C46" s="25">
        <v>9500</v>
      </c>
      <c r="D46" s="72">
        <v>40</v>
      </c>
      <c r="E46" s="73">
        <f t="shared" si="0"/>
        <v>2.5000000000000001E-2</v>
      </c>
      <c r="F46" s="42">
        <f>IF(D46=0,'[1]App.2-CT_NewCGAAP_DepExp_2013'!O46,+'[1]App.2-CT_NewCGAAP_DepExp_2013'!O46+((C46*0.5)/D46))</f>
        <v>6689.2061219251291</v>
      </c>
      <c r="G46" s="25">
        <v>6689</v>
      </c>
      <c r="H46" s="42">
        <f t="shared" si="1"/>
        <v>0.20612192512908223</v>
      </c>
      <c r="M46" s="42">
        <f t="shared" si="2"/>
        <v>237.5</v>
      </c>
      <c r="N46" s="25">
        <f>'[1]App.2-CU_NewCGAAP_DepExp_2014'!N46</f>
        <v>0</v>
      </c>
      <c r="O46" s="42">
        <f t="shared" si="3"/>
        <v>6807.9561219251291</v>
      </c>
    </row>
    <row r="47" spans="1:15" ht="15">
      <c r="A47" s="23">
        <v>1860</v>
      </c>
      <c r="B47" s="32" t="s">
        <v>35</v>
      </c>
      <c r="C47" s="25">
        <v>0</v>
      </c>
      <c r="D47" s="72">
        <v>20</v>
      </c>
      <c r="E47" s="73">
        <f t="shared" si="0"/>
        <v>0.05</v>
      </c>
      <c r="F47" s="42">
        <f>IF(D47=0,'[1]App.2-CT_NewCGAAP_DepExp_2013'!O47,+'[1]App.2-CT_NewCGAAP_DepExp_2013'!O47+((C47*0.5)/D47))</f>
        <v>23488.03694156995</v>
      </c>
      <c r="G47" s="25">
        <v>23488</v>
      </c>
      <c r="H47" s="42">
        <f t="shared" si="1"/>
        <v>3.694156994970399E-2</v>
      </c>
      <c r="M47" s="42">
        <f t="shared" si="2"/>
        <v>0</v>
      </c>
      <c r="N47" s="25">
        <f>'[1]App.2-CU_NewCGAAP_DepExp_2014'!N47</f>
        <v>0</v>
      </c>
      <c r="O47" s="42">
        <f t="shared" si="3"/>
        <v>23488.03694156995</v>
      </c>
    </row>
    <row r="48" spans="1:15" ht="15">
      <c r="A48" s="23">
        <v>1860</v>
      </c>
      <c r="B48" s="32" t="s">
        <v>35</v>
      </c>
      <c r="C48" s="25">
        <v>0</v>
      </c>
      <c r="D48" s="72">
        <v>20</v>
      </c>
      <c r="E48" s="73">
        <f t="shared" si="0"/>
        <v>0.05</v>
      </c>
      <c r="F48" s="42">
        <f>IF(D48=0,'[1]App.2-CT_NewCGAAP_DepExp_2013'!O48,+'[1]App.2-CT_NewCGAAP_DepExp_2013'!O48+((C48*0.5)/D48))</f>
        <v>12540.383392835502</v>
      </c>
      <c r="G48" s="25">
        <v>12540</v>
      </c>
      <c r="H48" s="42">
        <f t="shared" si="1"/>
        <v>0.38339283550158143</v>
      </c>
      <c r="M48" s="42">
        <f t="shared" si="2"/>
        <v>0</v>
      </c>
      <c r="N48" s="25">
        <f>'[1]App.2-CU_NewCGAAP_DepExp_2014'!N48</f>
        <v>0</v>
      </c>
      <c r="O48" s="42">
        <f t="shared" si="3"/>
        <v>12540.383392835502</v>
      </c>
    </row>
    <row r="49" spans="1:15" ht="15">
      <c r="A49" s="23">
        <v>1860</v>
      </c>
      <c r="B49" s="32" t="s">
        <v>35</v>
      </c>
      <c r="C49" s="25">
        <v>57000</v>
      </c>
      <c r="D49" s="72">
        <v>10</v>
      </c>
      <c r="E49" s="73">
        <f t="shared" si="0"/>
        <v>0.1</v>
      </c>
      <c r="F49" s="42">
        <f>IF(D49=0,'[1]App.2-CT_NewCGAAP_DepExp_2013'!O49,+'[1]App.2-CT_NewCGAAP_DepExp_2013'!O49+((C49*0.5)/D49))</f>
        <v>409129.35763928801</v>
      </c>
      <c r="G49" s="25">
        <v>409129</v>
      </c>
      <c r="H49" s="42">
        <f t="shared" si="1"/>
        <v>0.35763928800588474</v>
      </c>
      <c r="M49" s="42">
        <f t="shared" si="2"/>
        <v>5700</v>
      </c>
      <c r="N49" s="25">
        <f>'[1]App.2-CU_NewCGAAP_DepExp_2014'!N49</f>
        <v>0</v>
      </c>
      <c r="O49" s="42">
        <f t="shared" si="3"/>
        <v>411979.35763928801</v>
      </c>
    </row>
    <row r="50" spans="1:15" ht="15">
      <c r="A50" s="30">
        <v>1890</v>
      </c>
      <c r="B50" s="31" t="s">
        <v>36</v>
      </c>
      <c r="C50" s="25">
        <v>0</v>
      </c>
      <c r="D50" s="72">
        <v>0</v>
      </c>
      <c r="E50" s="73">
        <f t="shared" si="0"/>
        <v>0</v>
      </c>
      <c r="F50" s="42">
        <f>IF(D50=0,'[1]App.2-CT_NewCGAAP_DepExp_2013'!O50,+'[1]App.2-CT_NewCGAAP_DepExp_2013'!O50+((C50*0.5)/D50))</f>
        <v>0</v>
      </c>
      <c r="G50" s="25">
        <v>0</v>
      </c>
      <c r="H50" s="42">
        <f t="shared" si="1"/>
        <v>0</v>
      </c>
      <c r="M50" s="42">
        <f t="shared" si="2"/>
        <v>0</v>
      </c>
      <c r="N50" s="25">
        <f>'[1]App.2-CU_NewCGAAP_DepExp_2014'!N50</f>
        <v>0</v>
      </c>
      <c r="O50" s="42">
        <f t="shared" si="3"/>
        <v>0</v>
      </c>
    </row>
    <row r="51" spans="1:15" ht="15">
      <c r="A51" s="30">
        <v>1905</v>
      </c>
      <c r="B51" s="31" t="s">
        <v>23</v>
      </c>
      <c r="C51" s="25">
        <v>0</v>
      </c>
      <c r="D51" s="72">
        <v>0</v>
      </c>
      <c r="E51" s="73">
        <f t="shared" si="0"/>
        <v>0</v>
      </c>
      <c r="F51" s="42">
        <f>IF(D51=0,'[1]App.2-CT_NewCGAAP_DepExp_2013'!O51,+'[1]App.2-CT_NewCGAAP_DepExp_2013'!O51+((C51*0.5)/D51))</f>
        <v>0</v>
      </c>
      <c r="G51" s="25">
        <v>0</v>
      </c>
      <c r="H51" s="42">
        <f t="shared" si="1"/>
        <v>0</v>
      </c>
      <c r="M51" s="42">
        <f t="shared" si="2"/>
        <v>0</v>
      </c>
      <c r="N51" s="25">
        <f>'[1]App.2-CU_NewCGAAP_DepExp_2014'!N51</f>
        <v>0</v>
      </c>
      <c r="O51" s="42">
        <f t="shared" si="3"/>
        <v>0</v>
      </c>
    </row>
    <row r="52" spans="1:15" ht="15">
      <c r="A52" s="23">
        <v>1908</v>
      </c>
      <c r="B52" s="32" t="s">
        <v>37</v>
      </c>
      <c r="C52" s="25">
        <v>20000</v>
      </c>
      <c r="D52" s="72">
        <v>10</v>
      </c>
      <c r="E52" s="73">
        <f t="shared" si="0"/>
        <v>0.1</v>
      </c>
      <c r="F52" s="42">
        <f>IF(D52=0,'[1]App.2-CT_NewCGAAP_DepExp_2013'!O52,+'[1]App.2-CT_NewCGAAP_DepExp_2013'!O52+((C52*0.5)/D52))</f>
        <v>18466.458876152523</v>
      </c>
      <c r="G52" s="25">
        <v>18466</v>
      </c>
      <c r="H52" s="42">
        <f t="shared" si="1"/>
        <v>0.45887615252286196</v>
      </c>
      <c r="M52" s="42">
        <f t="shared" si="2"/>
        <v>2000</v>
      </c>
      <c r="N52" s="25">
        <f>'[1]App.2-CU_NewCGAAP_DepExp_2014'!N52</f>
        <v>2246.7353333333331</v>
      </c>
      <c r="O52" s="42">
        <f t="shared" si="3"/>
        <v>17219.723542819189</v>
      </c>
    </row>
    <row r="53" spans="1:15" ht="15">
      <c r="A53" s="23">
        <v>1908</v>
      </c>
      <c r="B53" s="32" t="s">
        <v>37</v>
      </c>
      <c r="C53" s="25">
        <v>60000</v>
      </c>
      <c r="D53" s="72">
        <v>30</v>
      </c>
      <c r="E53" s="73">
        <f t="shared" si="0"/>
        <v>3.3333333333333333E-2</v>
      </c>
      <c r="F53" s="42">
        <f>IF(D53=0,'[1]App.2-CT_NewCGAAP_DepExp_2013'!O53,+'[1]App.2-CT_NewCGAAP_DepExp_2013'!O53+((C53*0.5)/D53))</f>
        <v>18477.050900316804</v>
      </c>
      <c r="G53" s="25">
        <v>18477</v>
      </c>
      <c r="H53" s="42">
        <f t="shared" si="1"/>
        <v>5.0900316804472823E-2</v>
      </c>
      <c r="M53" s="42">
        <f t="shared" si="2"/>
        <v>2000</v>
      </c>
      <c r="N53" s="25">
        <f>'[1]App.2-CU_NewCGAAP_DepExp_2014'!N53</f>
        <v>0</v>
      </c>
      <c r="O53" s="42">
        <f t="shared" si="3"/>
        <v>19477.050900316804</v>
      </c>
    </row>
    <row r="54" spans="1:15" ht="15">
      <c r="A54" s="23">
        <v>1910</v>
      </c>
      <c r="B54" s="32" t="s">
        <v>25</v>
      </c>
      <c r="C54" s="25">
        <v>0</v>
      </c>
      <c r="D54" s="72">
        <v>0</v>
      </c>
      <c r="E54" s="73">
        <f t="shared" si="0"/>
        <v>0</v>
      </c>
      <c r="F54" s="42">
        <f>IF(D54=0,'[1]App.2-CT_NewCGAAP_DepExp_2013'!O54,+'[1]App.2-CT_NewCGAAP_DepExp_2013'!O54+((C54*0.5)/D54))</f>
        <v>0</v>
      </c>
      <c r="G54" s="25">
        <v>0</v>
      </c>
      <c r="H54" s="42">
        <f t="shared" si="1"/>
        <v>0</v>
      </c>
      <c r="M54" s="42">
        <f t="shared" si="2"/>
        <v>0</v>
      </c>
      <c r="N54" s="25">
        <f>'[1]App.2-CU_NewCGAAP_DepExp_2014'!N54</f>
        <v>0</v>
      </c>
      <c r="O54" s="42">
        <f t="shared" si="3"/>
        <v>0</v>
      </c>
    </row>
    <row r="55" spans="1:15" ht="15">
      <c r="A55" s="23">
        <v>1915</v>
      </c>
      <c r="B55" s="32" t="s">
        <v>38</v>
      </c>
      <c r="C55" s="25">
        <v>0</v>
      </c>
      <c r="D55" s="72">
        <v>10</v>
      </c>
      <c r="E55" s="73">
        <f t="shared" si="0"/>
        <v>0.1</v>
      </c>
      <c r="F55" s="42">
        <f>IF(D55=0,'[1]App.2-CT_NewCGAAP_DepExp_2013'!O55,+'[1]App.2-CT_NewCGAAP_DepExp_2013'!O55+((C55*0.5)/D55))</f>
        <v>5732.9499999999953</v>
      </c>
      <c r="G55" s="25">
        <v>5733</v>
      </c>
      <c r="H55" s="42">
        <f t="shared" si="1"/>
        <v>-5.0000000004729372E-2</v>
      </c>
      <c r="M55" s="42">
        <f t="shared" si="2"/>
        <v>0</v>
      </c>
      <c r="N55" s="25">
        <f>'[1]App.2-CU_NewCGAAP_DepExp_2014'!N55</f>
        <v>219.45999999999992</v>
      </c>
      <c r="O55" s="42">
        <f t="shared" si="3"/>
        <v>5513.4899999999952</v>
      </c>
    </row>
    <row r="56" spans="1:15" ht="15">
      <c r="A56" s="23">
        <v>1915</v>
      </c>
      <c r="B56" s="32" t="s">
        <v>39</v>
      </c>
      <c r="C56" s="25">
        <v>0</v>
      </c>
      <c r="D56" s="72">
        <v>0</v>
      </c>
      <c r="E56" s="73">
        <f t="shared" si="0"/>
        <v>0</v>
      </c>
      <c r="F56" s="42">
        <f>IF(D56=0,'[1]App.2-CT_NewCGAAP_DepExp_2013'!O56,+'[1]App.2-CT_NewCGAAP_DepExp_2013'!O56+((C56*0.5)/D56))</f>
        <v>0</v>
      </c>
      <c r="G56" s="25">
        <v>0</v>
      </c>
      <c r="H56" s="42">
        <f t="shared" si="1"/>
        <v>0</v>
      </c>
      <c r="M56" s="42">
        <f t="shared" si="2"/>
        <v>0</v>
      </c>
      <c r="N56" s="25">
        <f>'[1]App.2-CU_NewCGAAP_DepExp_2014'!N56</f>
        <v>0</v>
      </c>
      <c r="O56" s="42">
        <f t="shared" si="3"/>
        <v>0</v>
      </c>
    </row>
    <row r="57" spans="1:15" ht="15">
      <c r="A57" s="23">
        <v>1920</v>
      </c>
      <c r="B57" s="32" t="s">
        <v>40</v>
      </c>
      <c r="C57" s="25">
        <v>0</v>
      </c>
      <c r="D57" s="72">
        <v>0</v>
      </c>
      <c r="E57" s="73">
        <f t="shared" si="0"/>
        <v>0</v>
      </c>
      <c r="F57" s="42">
        <f>IF(D57=0,'[1]App.2-CT_NewCGAAP_DepExp_2013'!O57,+'[1]App.2-CT_NewCGAAP_DepExp_2013'!O57+((C57*0.5)/D57))</f>
        <v>0</v>
      </c>
      <c r="G57" s="25">
        <v>0</v>
      </c>
      <c r="H57" s="42">
        <f t="shared" si="1"/>
        <v>0</v>
      </c>
      <c r="M57" s="42">
        <f t="shared" si="2"/>
        <v>0</v>
      </c>
      <c r="N57" s="25">
        <f>'[1]App.2-CU_NewCGAAP_DepExp_2014'!N57</f>
        <v>0</v>
      </c>
      <c r="O57" s="42">
        <f t="shared" si="3"/>
        <v>0</v>
      </c>
    </row>
    <row r="58" spans="1:15" ht="15">
      <c r="A58" s="33">
        <v>1920</v>
      </c>
      <c r="B58" s="24" t="s">
        <v>41</v>
      </c>
      <c r="C58" s="25">
        <v>0</v>
      </c>
      <c r="D58" s="72">
        <v>0</v>
      </c>
      <c r="E58" s="73">
        <f t="shared" si="0"/>
        <v>0</v>
      </c>
      <c r="F58" s="42">
        <f>IF(D58=0,'[1]App.2-CT_NewCGAAP_DepExp_2013'!O58,+'[1]App.2-CT_NewCGAAP_DepExp_2013'!O58+((C58*0.5)/D58))</f>
        <v>0</v>
      </c>
      <c r="G58" s="25">
        <v>0</v>
      </c>
      <c r="H58" s="42">
        <f t="shared" si="1"/>
        <v>0</v>
      </c>
      <c r="M58" s="42">
        <f t="shared" si="2"/>
        <v>0</v>
      </c>
      <c r="N58" s="25">
        <f>'[1]App.2-CU_NewCGAAP_DepExp_2014'!N58</f>
        <v>0</v>
      </c>
      <c r="O58" s="42">
        <f t="shared" si="3"/>
        <v>0</v>
      </c>
    </row>
    <row r="59" spans="1:15" ht="15">
      <c r="A59" s="33">
        <v>1920</v>
      </c>
      <c r="B59" s="24" t="s">
        <v>42</v>
      </c>
      <c r="C59" s="25">
        <v>38000</v>
      </c>
      <c r="D59" s="72">
        <v>5</v>
      </c>
      <c r="E59" s="73">
        <f t="shared" si="0"/>
        <v>0.2</v>
      </c>
      <c r="F59" s="42">
        <f>IF(D59=0,'[1]App.2-CT_NewCGAAP_DepExp_2013'!O59,+'[1]App.2-CT_NewCGAAP_DepExp_2013'!O59+((C59*0.5)/D59))</f>
        <v>76029.146025720052</v>
      </c>
      <c r="G59" s="25">
        <v>76029</v>
      </c>
      <c r="H59" s="42">
        <f t="shared" si="1"/>
        <v>0.14602572005242109</v>
      </c>
      <c r="M59" s="42">
        <f t="shared" si="2"/>
        <v>7600</v>
      </c>
      <c r="N59" s="25">
        <f>'[1]App.2-CU_NewCGAAP_DepExp_2014'!N59</f>
        <v>1698.3990000000003</v>
      </c>
      <c r="O59" s="42">
        <f t="shared" si="3"/>
        <v>78130.747025720048</v>
      </c>
    </row>
    <row r="60" spans="1:15" ht="15">
      <c r="A60" s="23">
        <v>1930</v>
      </c>
      <c r="B60" s="32" t="s">
        <v>43</v>
      </c>
      <c r="C60" s="25">
        <v>30000</v>
      </c>
      <c r="D60" s="72">
        <v>20</v>
      </c>
      <c r="E60" s="73">
        <f t="shared" si="0"/>
        <v>0.05</v>
      </c>
      <c r="F60" s="42">
        <f>IF(D60=0,'[1]App.2-CT_NewCGAAP_DepExp_2013'!O60,+'[1]App.2-CT_NewCGAAP_DepExp_2013'!O60+((C60*0.5)/D60))</f>
        <v>105058.38651125532</v>
      </c>
      <c r="G60" s="25">
        <v>105058</v>
      </c>
      <c r="H60" s="42">
        <f t="shared" si="1"/>
        <v>0.38651125531760044</v>
      </c>
      <c r="M60" s="42">
        <f t="shared" si="2"/>
        <v>1500</v>
      </c>
      <c r="N60" s="25">
        <f>'[1]App.2-CU_NewCGAAP_DepExp_2014'!N60</f>
        <v>0</v>
      </c>
      <c r="O60" s="42">
        <f t="shared" si="3"/>
        <v>105808.38651125532</v>
      </c>
    </row>
    <row r="61" spans="1:15" ht="15">
      <c r="A61" s="23">
        <v>1930</v>
      </c>
      <c r="B61" s="32" t="s">
        <v>43</v>
      </c>
      <c r="C61" s="25">
        <v>30000</v>
      </c>
      <c r="D61" s="72">
        <v>10</v>
      </c>
      <c r="E61" s="73">
        <f t="shared" si="0"/>
        <v>0.1</v>
      </c>
      <c r="F61" s="42">
        <f>IF(D61=0,'[1]App.2-CT_NewCGAAP_DepExp_2013'!O61,+'[1]App.2-CT_NewCGAAP_DepExp_2013'!O61+((C61*0.5)/D61))</f>
        <v>11029.556006609202</v>
      </c>
      <c r="G61" s="25">
        <v>11030</v>
      </c>
      <c r="H61" s="42">
        <f t="shared" si="1"/>
        <v>-0.44399339079791389</v>
      </c>
      <c r="M61" s="42">
        <f t="shared" si="2"/>
        <v>3000</v>
      </c>
      <c r="N61" s="25">
        <f>'[1]App.2-CU_NewCGAAP_DepExp_2014'!N61</f>
        <v>0</v>
      </c>
      <c r="O61" s="42">
        <f t="shared" si="3"/>
        <v>12529.556006609202</v>
      </c>
    </row>
    <row r="62" spans="1:15" ht="15">
      <c r="A62" s="23">
        <v>1935</v>
      </c>
      <c r="B62" s="32" t="s">
        <v>44</v>
      </c>
      <c r="C62" s="25">
        <v>0</v>
      </c>
      <c r="D62" s="72">
        <v>10</v>
      </c>
      <c r="E62" s="73">
        <f t="shared" si="0"/>
        <v>0.1</v>
      </c>
      <c r="F62" s="42">
        <f>IF(D62=0,'[1]App.2-CT_NewCGAAP_DepExp_2013'!O62,+'[1]App.2-CT_NewCGAAP_DepExp_2013'!O62+((C62*0.5)/D62))</f>
        <v>0</v>
      </c>
      <c r="G62" s="25">
        <v>0</v>
      </c>
      <c r="H62" s="42">
        <f t="shared" si="1"/>
        <v>0</v>
      </c>
      <c r="M62" s="42">
        <f t="shared" si="2"/>
        <v>0</v>
      </c>
      <c r="N62" s="25">
        <f>'[1]App.2-CU_NewCGAAP_DepExp_2014'!N62</f>
        <v>0</v>
      </c>
      <c r="O62" s="42">
        <f t="shared" si="3"/>
        <v>0</v>
      </c>
    </row>
    <row r="63" spans="1:15" ht="15">
      <c r="A63" s="23">
        <v>1940</v>
      </c>
      <c r="B63" s="32" t="s">
        <v>45</v>
      </c>
      <c r="C63" s="25">
        <v>30000</v>
      </c>
      <c r="D63" s="72">
        <v>10</v>
      </c>
      <c r="E63" s="73">
        <f t="shared" si="0"/>
        <v>0.1</v>
      </c>
      <c r="F63" s="42">
        <f>IF(D63=0,'[1]App.2-CT_NewCGAAP_DepExp_2013'!O63,+'[1]App.2-CT_NewCGAAP_DepExp_2013'!O63+((C63*0.5)/D63))</f>
        <v>29790.133321130226</v>
      </c>
      <c r="G63" s="25">
        <v>29790</v>
      </c>
      <c r="H63" s="42">
        <f t="shared" si="1"/>
        <v>0.13332113022624981</v>
      </c>
      <c r="M63" s="42">
        <f t="shared" si="2"/>
        <v>3000</v>
      </c>
      <c r="N63" s="25">
        <f>'[1]App.2-CU_NewCGAAP_DepExp_2014'!N63</f>
        <v>3951.4199999999983</v>
      </c>
      <c r="O63" s="42">
        <f t="shared" si="3"/>
        <v>27338.713321130228</v>
      </c>
    </row>
    <row r="64" spans="1:15" ht="15">
      <c r="A64" s="23">
        <v>1945</v>
      </c>
      <c r="B64" s="32" t="s">
        <v>46</v>
      </c>
      <c r="C64" s="25">
        <v>0</v>
      </c>
      <c r="D64" s="72">
        <v>8</v>
      </c>
      <c r="E64" s="73">
        <f t="shared" si="0"/>
        <v>0.125</v>
      </c>
      <c r="F64" s="42">
        <f>IF(D64=0,'[1]App.2-CT_NewCGAAP_DepExp_2013'!O64,+'[1]App.2-CT_NewCGAAP_DepExp_2013'!O64+((C64*0.5)/D64))</f>
        <v>3219.6549999999997</v>
      </c>
      <c r="G64" s="25">
        <v>3220</v>
      </c>
      <c r="H64" s="42">
        <f t="shared" si="1"/>
        <v>-0.34500000000025466</v>
      </c>
      <c r="M64" s="42">
        <f t="shared" si="2"/>
        <v>0</v>
      </c>
      <c r="N64" s="25">
        <f>'[1]App.2-CU_NewCGAAP_DepExp_2014'!N64</f>
        <v>0</v>
      </c>
      <c r="O64" s="42">
        <f t="shared" si="3"/>
        <v>3219.6549999999997</v>
      </c>
    </row>
    <row r="65" spans="1:15" ht="15">
      <c r="A65" s="23">
        <v>1950</v>
      </c>
      <c r="B65" s="32" t="s">
        <v>47</v>
      </c>
      <c r="C65" s="25">
        <v>0</v>
      </c>
      <c r="D65" s="72">
        <v>0</v>
      </c>
      <c r="E65" s="73">
        <f t="shared" si="0"/>
        <v>0</v>
      </c>
      <c r="F65" s="42">
        <f>IF(D65=0,'[1]App.2-CT_NewCGAAP_DepExp_2013'!O65,+'[1]App.2-CT_NewCGAAP_DepExp_2013'!O65+((C65*0.5)/D65))</f>
        <v>0</v>
      </c>
      <c r="G65" s="25">
        <v>0</v>
      </c>
      <c r="H65" s="42">
        <f t="shared" si="1"/>
        <v>0</v>
      </c>
      <c r="M65" s="42">
        <f t="shared" si="2"/>
        <v>0</v>
      </c>
      <c r="N65" s="25">
        <f>'[1]App.2-CU_NewCGAAP_DepExp_2014'!N65</f>
        <v>0</v>
      </c>
      <c r="O65" s="42">
        <f t="shared" si="3"/>
        <v>0</v>
      </c>
    </row>
    <row r="66" spans="1:15" ht="15">
      <c r="A66" s="23">
        <v>1955</v>
      </c>
      <c r="B66" s="32" t="s">
        <v>48</v>
      </c>
      <c r="C66" s="25">
        <v>0</v>
      </c>
      <c r="D66" s="72">
        <v>10</v>
      </c>
      <c r="E66" s="73">
        <f t="shared" si="0"/>
        <v>0.1</v>
      </c>
      <c r="F66" s="42">
        <f>IF(D66=0,'[1]App.2-CT_NewCGAAP_DepExp_2013'!O66,+'[1]App.2-CT_NewCGAAP_DepExp_2013'!O66+((C66*0.5)/D66))</f>
        <v>294.57999999999902</v>
      </c>
      <c r="G66" s="25">
        <v>295</v>
      </c>
      <c r="H66" s="42">
        <f t="shared" si="1"/>
        <v>-0.42000000000098225</v>
      </c>
      <c r="M66" s="42">
        <f t="shared" si="2"/>
        <v>0</v>
      </c>
      <c r="N66" s="25">
        <f>'[1]App.2-CU_NewCGAAP_DepExp_2014'!N66</f>
        <v>258.38000000000011</v>
      </c>
      <c r="O66" s="42">
        <f t="shared" si="3"/>
        <v>36.199999999998909</v>
      </c>
    </row>
    <row r="67" spans="1:15" ht="15">
      <c r="A67" s="35">
        <v>1955</v>
      </c>
      <c r="B67" s="36" t="s">
        <v>49</v>
      </c>
      <c r="C67" s="25">
        <v>0</v>
      </c>
      <c r="D67" s="72">
        <v>0</v>
      </c>
      <c r="E67" s="73">
        <f t="shared" si="0"/>
        <v>0</v>
      </c>
      <c r="F67" s="42">
        <f>IF(D67=0,'[1]App.2-CT_NewCGAAP_DepExp_2013'!O67,+'[1]App.2-CT_NewCGAAP_DepExp_2013'!O67+((C67*0.5)/D67))</f>
        <v>0</v>
      </c>
      <c r="G67" s="25">
        <v>0</v>
      </c>
      <c r="H67" s="42">
        <f t="shared" si="1"/>
        <v>0</v>
      </c>
      <c r="M67" s="42">
        <f t="shared" si="2"/>
        <v>0</v>
      </c>
      <c r="N67" s="25">
        <f>'[1]App.2-CU_NewCGAAP_DepExp_2014'!N67</f>
        <v>0</v>
      </c>
      <c r="O67" s="42">
        <f t="shared" si="3"/>
        <v>0</v>
      </c>
    </row>
    <row r="68" spans="1:15" ht="15">
      <c r="A68" s="33">
        <v>1960</v>
      </c>
      <c r="B68" s="24" t="s">
        <v>50</v>
      </c>
      <c r="C68" s="25">
        <v>0</v>
      </c>
      <c r="D68" s="72">
        <v>10</v>
      </c>
      <c r="E68" s="73">
        <f t="shared" si="0"/>
        <v>0.1</v>
      </c>
      <c r="F68" s="42">
        <f>IF(D68=0,'[1]App.2-CT_NewCGAAP_DepExp_2013'!O68,+'[1]App.2-CT_NewCGAAP_DepExp_2013'!O68+((C68*0.5)/D68))</f>
        <v>784.24000000000012</v>
      </c>
      <c r="G68" s="25">
        <v>784</v>
      </c>
      <c r="H68" s="42">
        <f t="shared" si="1"/>
        <v>0.24000000000012278</v>
      </c>
      <c r="M68" s="42">
        <f t="shared" si="2"/>
        <v>0</v>
      </c>
      <c r="N68" s="25">
        <f>'[1]App.2-CU_NewCGAAP_DepExp_2014'!N68</f>
        <v>0</v>
      </c>
      <c r="O68" s="42">
        <f t="shared" si="3"/>
        <v>784.24000000000012</v>
      </c>
    </row>
    <row r="69" spans="1:15" ht="25.5">
      <c r="A69" s="33">
        <v>1970</v>
      </c>
      <c r="B69" s="32" t="s">
        <v>51</v>
      </c>
      <c r="C69" s="25">
        <v>0</v>
      </c>
      <c r="D69" s="72">
        <v>10</v>
      </c>
      <c r="E69" s="73">
        <f t="shared" si="0"/>
        <v>0.1</v>
      </c>
      <c r="F69" s="42">
        <f>IF(D69=0,'[1]App.2-CT_NewCGAAP_DepExp_2013'!O69,+'[1]App.2-CT_NewCGAAP_DepExp_2013'!O69+((C69*0.5)/D69))</f>
        <v>24697.782499999998</v>
      </c>
      <c r="G69" s="25">
        <v>24698</v>
      </c>
      <c r="H69" s="42">
        <f t="shared" si="1"/>
        <v>-0.21750000000247383</v>
      </c>
      <c r="M69" s="42">
        <f t="shared" si="2"/>
        <v>0</v>
      </c>
      <c r="N69" s="25">
        <f>'[1]App.2-CU_NewCGAAP_DepExp_2014'!N69</f>
        <v>9889.6999999999971</v>
      </c>
      <c r="O69" s="42">
        <f t="shared" si="3"/>
        <v>14808.0825</v>
      </c>
    </row>
    <row r="70" spans="1:15" ht="15">
      <c r="A70" s="23">
        <v>1975</v>
      </c>
      <c r="B70" s="32" t="s">
        <v>52</v>
      </c>
      <c r="C70" s="25">
        <v>0</v>
      </c>
      <c r="D70" s="72">
        <v>0</v>
      </c>
      <c r="E70" s="73">
        <f t="shared" si="0"/>
        <v>0</v>
      </c>
      <c r="F70" s="42">
        <f>IF(D70=0,'[1]App.2-CT_NewCGAAP_DepExp_2013'!O70,+'[1]App.2-CT_NewCGAAP_DepExp_2013'!O70+((C70*0.5)/D70))</f>
        <v>0</v>
      </c>
      <c r="G70" s="25">
        <v>0</v>
      </c>
      <c r="H70" s="42">
        <f t="shared" si="1"/>
        <v>0</v>
      </c>
      <c r="M70" s="42">
        <f t="shared" si="2"/>
        <v>0</v>
      </c>
      <c r="N70" s="25">
        <f>'[1]App.2-CU_NewCGAAP_DepExp_2014'!N70</f>
        <v>0</v>
      </c>
      <c r="O70" s="42">
        <f t="shared" si="3"/>
        <v>0</v>
      </c>
    </row>
    <row r="71" spans="1:15" ht="15">
      <c r="A71" s="23">
        <v>1980</v>
      </c>
      <c r="B71" s="32" t="s">
        <v>53</v>
      </c>
      <c r="C71" s="25">
        <v>50000</v>
      </c>
      <c r="D71" s="72">
        <v>15</v>
      </c>
      <c r="E71" s="73">
        <f t="shared" si="0"/>
        <v>6.6666666666666666E-2</v>
      </c>
      <c r="F71" s="42">
        <f>IF(D71=0,'[1]App.2-CT_NewCGAAP_DepExp_2013'!O71,+'[1]App.2-CT_NewCGAAP_DepExp_2013'!O71+((C71*0.5)/D71))</f>
        <v>11817.474289691703</v>
      </c>
      <c r="G71" s="25">
        <v>11817</v>
      </c>
      <c r="H71" s="42">
        <f t="shared" si="1"/>
        <v>0.47428969170323398</v>
      </c>
      <c r="M71" s="42">
        <f t="shared" si="2"/>
        <v>3333.3333333333335</v>
      </c>
      <c r="N71" s="25">
        <f>'[1]App.2-CU_NewCGAAP_DepExp_2014'!N71</f>
        <v>0</v>
      </c>
      <c r="O71" s="42">
        <f t="shared" si="3"/>
        <v>13484.140956358369</v>
      </c>
    </row>
    <row r="72" spans="1:15" ht="15">
      <c r="A72" s="23">
        <v>1985</v>
      </c>
      <c r="B72" s="32" t="s">
        <v>54</v>
      </c>
      <c r="C72" s="25">
        <v>0</v>
      </c>
      <c r="D72" s="72">
        <v>0</v>
      </c>
      <c r="E72" s="73">
        <f t="shared" si="0"/>
        <v>0</v>
      </c>
      <c r="F72" s="42">
        <f>IF(D72=0,'[1]App.2-CT_NewCGAAP_DepExp_2013'!O72,+'[1]App.2-CT_NewCGAAP_DepExp_2013'!O72+((C72*0.5)/D72))</f>
        <v>0</v>
      </c>
      <c r="G72" s="25">
        <v>0</v>
      </c>
      <c r="H72" s="42">
        <f t="shared" si="1"/>
        <v>0</v>
      </c>
      <c r="M72" s="42">
        <f t="shared" si="2"/>
        <v>0</v>
      </c>
      <c r="N72" s="25">
        <f>'[1]App.2-CU_NewCGAAP_DepExp_2014'!N72</f>
        <v>0</v>
      </c>
      <c r="O72" s="42">
        <f t="shared" si="3"/>
        <v>0</v>
      </c>
    </row>
    <row r="73" spans="1:15" ht="15">
      <c r="A73" s="23">
        <v>1990</v>
      </c>
      <c r="B73" s="37" t="s">
        <v>55</v>
      </c>
      <c r="C73" s="25">
        <v>0</v>
      </c>
      <c r="D73" s="72">
        <v>0</v>
      </c>
      <c r="E73" s="73">
        <f t="shared" si="0"/>
        <v>0</v>
      </c>
      <c r="F73" s="42">
        <f>IF(D73=0,'[1]App.2-CT_NewCGAAP_DepExp_2013'!O73,+'[1]App.2-CT_NewCGAAP_DepExp_2013'!O73+((C73*0.5)/D73))</f>
        <v>0</v>
      </c>
      <c r="G73" s="25">
        <v>0</v>
      </c>
      <c r="H73" s="42">
        <f t="shared" si="1"/>
        <v>0</v>
      </c>
      <c r="M73" s="42">
        <f t="shared" si="2"/>
        <v>0</v>
      </c>
      <c r="N73" s="25">
        <f>'[1]App.2-CU_NewCGAAP_DepExp_2014'!N73</f>
        <v>0</v>
      </c>
      <c r="O73" s="42">
        <f t="shared" si="3"/>
        <v>0</v>
      </c>
    </row>
    <row r="74" spans="1:15" ht="15">
      <c r="A74" s="23">
        <v>1995</v>
      </c>
      <c r="B74" s="32" t="s">
        <v>56</v>
      </c>
      <c r="C74" s="25">
        <v>-150000</v>
      </c>
      <c r="D74" s="72">
        <v>42.73</v>
      </c>
      <c r="E74" s="73">
        <f t="shared" si="0"/>
        <v>2.3402761525860055E-2</v>
      </c>
      <c r="F74" s="42">
        <f>IF(D74=0,'[1]App.2-CT_NewCGAAP_DepExp_2013'!O74,+'[1]App.2-CT_NewCGAAP_DepExp_2013'!O74+((C74*0.5)/D74))</f>
        <v>-101121.82971731992</v>
      </c>
      <c r="G74" s="25">
        <v>-101122</v>
      </c>
      <c r="H74" s="42">
        <f t="shared" si="1"/>
        <v>0.17028268007561564</v>
      </c>
      <c r="M74" s="42">
        <f t="shared" si="2"/>
        <v>-3510.4142288790081</v>
      </c>
      <c r="N74" s="25">
        <f>'[1]App.2-CU_NewCGAAP_DepExp_2014'!N74</f>
        <v>0</v>
      </c>
      <c r="O74" s="42">
        <f t="shared" si="3"/>
        <v>-102877.03683175943</v>
      </c>
    </row>
    <row r="75" spans="1:15" ht="15">
      <c r="A75" s="38">
        <v>2075</v>
      </c>
      <c r="B75" s="39" t="s">
        <v>175</v>
      </c>
      <c r="C75" s="25">
        <v>0</v>
      </c>
      <c r="D75" s="72">
        <v>20</v>
      </c>
      <c r="E75" s="73">
        <f t="shared" si="0"/>
        <v>0.05</v>
      </c>
      <c r="F75" s="42">
        <f>IF(D75=0,'[1]App.2-CT_NewCGAAP_DepExp_2013'!O75,+'[1]App.2-CT_NewCGAAP_DepExp_2013'!O75+((C75*0.5)/D75))</f>
        <v>14862.855726248124</v>
      </c>
      <c r="G75" s="25">
        <v>14863</v>
      </c>
      <c r="H75" s="42">
        <f t="shared" si="1"/>
        <v>-0.14427375187551661</v>
      </c>
      <c r="M75" s="42">
        <f t="shared" si="2"/>
        <v>0</v>
      </c>
      <c r="N75" s="25">
        <f>'[1]App.2-CU_NewCGAAP_DepExp_2014'!N75</f>
        <v>0</v>
      </c>
      <c r="O75" s="42">
        <f t="shared" si="3"/>
        <v>14862.855726248124</v>
      </c>
    </row>
    <row r="76" spans="1:15" ht="15">
      <c r="A76" s="38">
        <v>2055</v>
      </c>
      <c r="B76" s="39" t="s">
        <v>176</v>
      </c>
      <c r="C76" s="25">
        <v>0</v>
      </c>
      <c r="D76" s="72">
        <v>0</v>
      </c>
      <c r="E76" s="73">
        <f t="shared" si="0"/>
        <v>0</v>
      </c>
      <c r="F76" s="42">
        <f>IF(D76=0,'[1]App.2-CT_NewCGAAP_DepExp_2013'!O76,+'[1]App.2-CT_NewCGAAP_DepExp_2013'!O76+((C76*0.5)/D76))</f>
        <v>0</v>
      </c>
      <c r="G76" s="25">
        <v>0</v>
      </c>
      <c r="H76" s="42">
        <f t="shared" si="1"/>
        <v>0</v>
      </c>
      <c r="M76" s="42">
        <f t="shared" si="2"/>
        <v>0</v>
      </c>
      <c r="N76" s="25">
        <f>'[1]App.2-CU_NewCGAAP_DepExp_2014'!N76</f>
        <v>0</v>
      </c>
      <c r="O76" s="42">
        <f t="shared" si="3"/>
        <v>0</v>
      </c>
    </row>
    <row r="77" spans="1:15" ht="15">
      <c r="A77" s="38">
        <v>1609</v>
      </c>
      <c r="B77" s="39" t="s">
        <v>177</v>
      </c>
      <c r="C77" s="25">
        <v>0</v>
      </c>
      <c r="D77" s="72">
        <v>27.95</v>
      </c>
      <c r="E77" s="73">
        <f t="shared" si="0"/>
        <v>3.5778175313059032E-2</v>
      </c>
      <c r="F77" s="42">
        <f>IF(D77=0,'[1]App.2-CT_NewCGAAP_DepExp_2013'!O77,+'[1]App.2-CT_NewCGAAP_DepExp_2013'!O77+((C77*0.5)/D77))</f>
        <v>59333.909082620594</v>
      </c>
      <c r="G77" s="25">
        <v>59334</v>
      </c>
      <c r="H77" s="42">
        <f t="shared" si="1"/>
        <v>-9.09173794061644E-2</v>
      </c>
      <c r="M77" s="42">
        <f t="shared" si="2"/>
        <v>0</v>
      </c>
      <c r="N77" s="25">
        <f>'[1]App.2-CU_NewCGAAP_DepExp_2014'!N77</f>
        <v>0</v>
      </c>
      <c r="O77" s="42">
        <f t="shared" si="3"/>
        <v>59333.909082620594</v>
      </c>
    </row>
    <row r="78" spans="1:15" ht="13.5" thickBot="1">
      <c r="A78" s="87"/>
      <c r="B78" s="88" t="s">
        <v>73</v>
      </c>
      <c r="C78" s="42">
        <f>SUM(C16:C77)</f>
        <v>2623001</v>
      </c>
      <c r="D78" s="111"/>
      <c r="E78" s="111"/>
      <c r="F78" s="42">
        <f>SUM(F16:F77)</f>
        <v>1915842.5393509089</v>
      </c>
      <c r="G78" s="42">
        <f>SUM(G16:G77)</f>
        <v>1915842</v>
      </c>
      <c r="H78" s="42">
        <f>SUM(H16:H77)</f>
        <v>0.53935090890756787</v>
      </c>
      <c r="M78" s="42">
        <f>SUM(M16:M77)</f>
        <v>129768.65248829269</v>
      </c>
      <c r="N78" s="42">
        <f>SUM(N16:N77)</f>
        <v>51240.29378333332</v>
      </c>
      <c r="O78" s="42">
        <f>SUM(O16:O77)</f>
        <v>1929486.5718117221</v>
      </c>
    </row>
    <row r="79" spans="1:15" ht="15" customHeight="1">
      <c r="A79" s="92"/>
      <c r="B79" s="237" t="s">
        <v>129</v>
      </c>
      <c r="C79" s="237"/>
      <c r="D79" s="237"/>
      <c r="E79" s="238"/>
      <c r="F79" s="42">
        <f>+F78</f>
        <v>1915842.5393509089</v>
      </c>
      <c r="H79" s="112"/>
      <c r="I79" s="94"/>
      <c r="J79" s="113"/>
    </row>
    <row r="81" spans="1:12">
      <c r="A81" s="4" t="s">
        <v>65</v>
      </c>
      <c r="B81" s="9"/>
      <c r="C81" s="9"/>
      <c r="D81" s="9"/>
      <c r="E81" s="9"/>
      <c r="F81" s="9"/>
      <c r="G81" s="9"/>
      <c r="H81" s="9"/>
    </row>
    <row r="82" spans="1:12" ht="15" customHeight="1">
      <c r="A82" s="114">
        <v>1</v>
      </c>
      <c r="B82" s="232" t="s">
        <v>109</v>
      </c>
      <c r="C82" s="232"/>
      <c r="D82" s="232"/>
      <c r="E82" s="232"/>
      <c r="F82" s="232"/>
      <c r="G82" s="232"/>
      <c r="H82" s="232"/>
      <c r="I82" s="232"/>
      <c r="J82" s="232"/>
    </row>
    <row r="83" spans="1:12" ht="15" customHeight="1">
      <c r="A83" s="97">
        <v>2</v>
      </c>
      <c r="B83" s="232" t="s">
        <v>110</v>
      </c>
      <c r="C83" s="232"/>
      <c r="D83" s="232"/>
      <c r="E83" s="232"/>
      <c r="F83" s="232"/>
      <c r="G83" s="232"/>
      <c r="H83" s="232"/>
      <c r="I83" s="232"/>
      <c r="J83" s="232"/>
    </row>
    <row r="85" spans="1:12" ht="15" customHeight="1">
      <c r="A85" s="4" t="s">
        <v>115</v>
      </c>
      <c r="B85" s="239" t="s">
        <v>116</v>
      </c>
      <c r="C85" s="239"/>
      <c r="D85" s="239"/>
      <c r="E85" s="239"/>
      <c r="F85" s="239"/>
      <c r="G85" s="239"/>
      <c r="H85" s="239"/>
      <c r="I85" s="239"/>
      <c r="J85" s="239"/>
      <c r="K85" s="102"/>
      <c r="L85" s="102"/>
    </row>
    <row r="86" spans="1:12">
      <c r="B86" s="239"/>
      <c r="C86" s="239"/>
      <c r="D86" s="239"/>
      <c r="E86" s="239"/>
      <c r="F86" s="239"/>
      <c r="G86" s="239"/>
      <c r="H86" s="239"/>
      <c r="I86" s="239"/>
      <c r="J86" s="239"/>
      <c r="K86" s="102"/>
      <c r="L86" s="102"/>
    </row>
    <row r="87" spans="1:12">
      <c r="K87" s="102"/>
      <c r="L87" s="102"/>
    </row>
    <row r="88" spans="1:12">
      <c r="B88" s="102"/>
      <c r="C88" s="102"/>
      <c r="D88" s="102"/>
      <c r="E88" s="102"/>
      <c r="F88" s="102"/>
      <c r="G88" s="102"/>
      <c r="H88" s="102"/>
      <c r="I88" s="102"/>
      <c r="J88" s="102"/>
      <c r="K88" s="102"/>
      <c r="L88" s="102"/>
    </row>
    <row r="91" spans="1:12" ht="18" hidden="1" customHeight="1">
      <c r="A91" s="235" t="s">
        <v>157</v>
      </c>
      <c r="B91" s="235"/>
      <c r="C91" s="235"/>
      <c r="D91" s="235"/>
      <c r="E91" s="235"/>
      <c r="F91" s="235"/>
      <c r="G91" s="235"/>
      <c r="H91" s="235"/>
      <c r="I91" s="235"/>
      <c r="J91" s="235"/>
    </row>
    <row r="92" spans="1:12" ht="18" hidden="1" customHeight="1">
      <c r="A92" s="235" t="s">
        <v>78</v>
      </c>
      <c r="B92" s="235"/>
      <c r="C92" s="235"/>
      <c r="D92" s="235"/>
      <c r="E92" s="235"/>
      <c r="F92" s="235"/>
      <c r="G92" s="235"/>
      <c r="H92" s="235"/>
      <c r="I92" s="235"/>
      <c r="J92" s="235"/>
    </row>
    <row r="93" spans="1:12" hidden="1">
      <c r="A93" s="224" t="s">
        <v>134</v>
      </c>
      <c r="B93" s="224"/>
      <c r="C93" s="224"/>
      <c r="D93" s="224"/>
      <c r="E93" s="224"/>
      <c r="F93" s="224"/>
      <c r="G93" s="224"/>
      <c r="H93" s="224"/>
      <c r="I93" s="224"/>
      <c r="J93" s="224"/>
      <c r="K93" s="224"/>
      <c r="L93" s="224"/>
    </row>
    <row r="94" spans="1:12" ht="18" hidden="1">
      <c r="A94" s="60"/>
      <c r="B94" s="60"/>
      <c r="C94" s="105" t="s">
        <v>80</v>
      </c>
      <c r="D94" s="106">
        <v>2015</v>
      </c>
      <c r="E94" s="129" t="s">
        <v>154</v>
      </c>
      <c r="F94" s="60"/>
      <c r="G94" s="60"/>
      <c r="H94" s="60"/>
    </row>
    <row r="95" spans="1:12" ht="13.5" hidden="1" thickBot="1"/>
    <row r="96" spans="1:12" ht="51" hidden="1" customHeight="1">
      <c r="A96" s="225" t="s">
        <v>82</v>
      </c>
      <c r="B96" s="227" t="s">
        <v>13</v>
      </c>
      <c r="C96" s="62" t="s">
        <v>15</v>
      </c>
      <c r="D96" s="62" t="s">
        <v>125</v>
      </c>
      <c r="E96" s="62" t="s">
        <v>86</v>
      </c>
      <c r="F96" s="64" t="s">
        <v>130</v>
      </c>
      <c r="G96" s="229" t="s">
        <v>131</v>
      </c>
      <c r="H96" s="64" t="s">
        <v>91</v>
      </c>
    </row>
    <row r="97" spans="1:9" ht="51.75" hidden="1" thickBot="1">
      <c r="A97" s="226"/>
      <c r="B97" s="228"/>
      <c r="C97" s="65" t="s">
        <v>96</v>
      </c>
      <c r="D97" s="65" t="s">
        <v>98</v>
      </c>
      <c r="E97" s="65" t="s">
        <v>99</v>
      </c>
      <c r="F97" s="107" t="s">
        <v>132</v>
      </c>
      <c r="G97" s="230"/>
      <c r="H97" s="68" t="s">
        <v>128</v>
      </c>
    </row>
    <row r="98" spans="1:9" ht="25.5" hidden="1">
      <c r="A98" s="23">
        <v>1611</v>
      </c>
      <c r="B98" s="24" t="s">
        <v>19</v>
      </c>
      <c r="C98" s="25">
        <f>'App.2-BA1 Fix Asset Cont CGAAP'!E521</f>
        <v>215000</v>
      </c>
      <c r="D98" s="72">
        <f>'[1]App.2-CU_NewCGAAP_DepExp_2014'!D98</f>
        <v>5</v>
      </c>
      <c r="E98" s="73">
        <f t="shared" ref="E98:E159" si="4">IF(D98=0,0,1/D98)</f>
        <v>0.2</v>
      </c>
      <c r="F98" s="42">
        <f t="shared" ref="F98:F141" si="5">IF(D98=0,O16,+O16+((C98*0.5)/D98))</f>
        <v>124901.34102562154</v>
      </c>
      <c r="G98" s="25">
        <f>-'App.2-BA1 Fix Asset Cont CGAAP'!J521</f>
        <v>124901.35557142858</v>
      </c>
      <c r="H98" s="42">
        <f t="shared" ref="H98:H159" si="6">IF(ISERROR(+F98-G98), 0, +F98-G98)</f>
        <v>-1.4545807032845914E-2</v>
      </c>
    </row>
    <row r="99" spans="1:9" ht="25.5" hidden="1">
      <c r="A99" s="23">
        <v>1612</v>
      </c>
      <c r="B99" s="24" t="s">
        <v>21</v>
      </c>
      <c r="C99" s="25">
        <f>'App.2-BA1 Fix Asset Cont CGAAP'!E522</f>
        <v>0</v>
      </c>
      <c r="D99" s="72">
        <f>'[1]App.2-CU_NewCGAAP_DepExp_2014'!D99</f>
        <v>0</v>
      </c>
      <c r="E99" s="73">
        <f t="shared" si="4"/>
        <v>0</v>
      </c>
      <c r="F99" s="42">
        <f t="shared" si="5"/>
        <v>0</v>
      </c>
      <c r="G99" s="25">
        <f>-'App.2-BA1 Fix Asset Cont CGAAP'!J522</f>
        <v>0</v>
      </c>
      <c r="H99" s="42">
        <f t="shared" si="6"/>
        <v>0</v>
      </c>
    </row>
    <row r="100" spans="1:9" ht="15" hidden="1">
      <c r="A100" s="30">
        <v>1805</v>
      </c>
      <c r="B100" s="31" t="s">
        <v>23</v>
      </c>
      <c r="C100" s="25">
        <f>'App.2-BA1 Fix Asset Cont CGAAP'!E523</f>
        <v>913473.27</v>
      </c>
      <c r="D100" s="72">
        <f>'[1]App.2-CU_NewCGAAP_DepExp_2014'!D100</f>
        <v>0</v>
      </c>
      <c r="E100" s="73">
        <f t="shared" si="4"/>
        <v>0</v>
      </c>
      <c r="F100" s="42">
        <f t="shared" si="5"/>
        <v>0</v>
      </c>
      <c r="G100" s="25">
        <f>-'App.2-BA1 Fix Asset Cont CGAAP'!J523</f>
        <v>0</v>
      </c>
      <c r="H100" s="42">
        <f t="shared" si="6"/>
        <v>0</v>
      </c>
    </row>
    <row r="101" spans="1:9" ht="15" hidden="1">
      <c r="A101" s="23">
        <v>1808</v>
      </c>
      <c r="B101" s="32" t="s">
        <v>24</v>
      </c>
      <c r="C101" s="25">
        <f>'App.2-BA1 Fix Asset Cont CGAAP'!E524</f>
        <v>0</v>
      </c>
      <c r="D101" s="72">
        <f>'[1]App.2-CU_NewCGAAP_DepExp_2014'!D101</f>
        <v>60</v>
      </c>
      <c r="E101" s="73">
        <f t="shared" si="4"/>
        <v>1.6666666666666666E-2</v>
      </c>
      <c r="F101" s="42">
        <f t="shared" si="5"/>
        <v>38156.064358974327</v>
      </c>
      <c r="G101" s="25">
        <f>-'App.2-BA1 Fix Asset Cont CGAAP'!J524</f>
        <v>38156.064358974334</v>
      </c>
      <c r="H101" s="42">
        <f t="shared" si="6"/>
        <v>-7.2759576141834259E-12</v>
      </c>
    </row>
    <row r="102" spans="1:9" ht="15" hidden="1">
      <c r="A102" s="23">
        <v>1808</v>
      </c>
      <c r="B102" s="32" t="s">
        <v>24</v>
      </c>
      <c r="C102" s="25">
        <f>'App.2-BA1 Fix Asset Cont CGAAP'!E525</f>
        <v>0</v>
      </c>
      <c r="D102" s="72">
        <f>'[1]App.2-CU_NewCGAAP_DepExp_2014'!D102</f>
        <v>60</v>
      </c>
      <c r="E102" s="73">
        <f t="shared" si="4"/>
        <v>1.6666666666666666E-2</v>
      </c>
      <c r="F102" s="42">
        <f t="shared" si="5"/>
        <v>3655.4392065923948</v>
      </c>
      <c r="G102" s="25">
        <f>-'App.2-BA1 Fix Asset Cont CGAAP'!J525</f>
        <v>3655.4999999999991</v>
      </c>
      <c r="H102" s="42">
        <f t="shared" si="6"/>
        <v>-6.0793407604251115E-2</v>
      </c>
    </row>
    <row r="103" spans="1:9" ht="15" hidden="1">
      <c r="A103" s="23">
        <v>1810</v>
      </c>
      <c r="B103" s="32" t="s">
        <v>25</v>
      </c>
      <c r="C103" s="25">
        <f>'App.2-BA1 Fix Asset Cont CGAAP'!E526</f>
        <v>0</v>
      </c>
      <c r="D103" s="72">
        <f>'[1]App.2-CU_NewCGAAP_DepExp_2014'!D103</f>
        <v>5</v>
      </c>
      <c r="E103" s="73">
        <f t="shared" si="4"/>
        <v>0.2</v>
      </c>
      <c r="F103" s="42">
        <f t="shared" si="5"/>
        <v>0</v>
      </c>
      <c r="G103" s="25">
        <f>-'App.2-BA1 Fix Asset Cont CGAAP'!J526</f>
        <v>0</v>
      </c>
      <c r="H103" s="42">
        <f t="shared" si="6"/>
        <v>0</v>
      </c>
    </row>
    <row r="104" spans="1:9" ht="15" hidden="1">
      <c r="A104" s="23">
        <v>1815</v>
      </c>
      <c r="B104" s="32" t="s">
        <v>26</v>
      </c>
      <c r="C104" s="25">
        <f>'App.2-BA1 Fix Asset Cont CGAAP'!E527</f>
        <v>13961839.850000001</v>
      </c>
      <c r="D104" s="72">
        <f>'[1]App.2-CU_NewCGAAP_DepExp_2014'!D104</f>
        <v>43.605097091142348</v>
      </c>
      <c r="E104" s="73">
        <f t="shared" si="4"/>
        <v>2.2933098805165451E-2</v>
      </c>
      <c r="F104" s="42">
        <f t="shared" si="5"/>
        <v>160094.1298839653</v>
      </c>
      <c r="G104" s="25">
        <f>-'App.2-BA1 Fix Asset Cont CGAAP'!J527</f>
        <v>667058.92705291603</v>
      </c>
      <c r="H104" s="42">
        <f t="shared" si="6"/>
        <v>-506964.79716895072</v>
      </c>
      <c r="I104" s="2" t="s">
        <v>149</v>
      </c>
    </row>
    <row r="105" spans="1:9" ht="15" hidden="1">
      <c r="A105" s="23">
        <v>1815</v>
      </c>
      <c r="B105" s="32" t="s">
        <v>26</v>
      </c>
      <c r="C105" s="25">
        <f>'App.2-BA1 Fix Asset Cont CGAAP'!E528</f>
        <v>0</v>
      </c>
      <c r="D105" s="72">
        <f>'[1]App.2-CU_NewCGAAP_DepExp_2014'!D105</f>
        <v>0</v>
      </c>
      <c r="E105" s="73">
        <f t="shared" si="4"/>
        <v>0</v>
      </c>
      <c r="F105" s="42">
        <f t="shared" si="5"/>
        <v>-8.9278269121892285E-3</v>
      </c>
      <c r="G105" s="25">
        <f>-'App.2-BA1 Fix Asset Cont CGAAP'!J528</f>
        <v>0</v>
      </c>
      <c r="H105" s="42">
        <f t="shared" si="6"/>
        <v>-8.9278269121892285E-3</v>
      </c>
    </row>
    <row r="106" spans="1:9" ht="15" hidden="1">
      <c r="A106" s="23">
        <v>1815</v>
      </c>
      <c r="B106" s="32" t="s">
        <v>26</v>
      </c>
      <c r="C106" s="25">
        <f>'App.2-BA1 Fix Asset Cont CGAAP'!E529</f>
        <v>0</v>
      </c>
      <c r="D106" s="72">
        <f>'[1]App.2-CU_NewCGAAP_DepExp_2014'!D106</f>
        <v>0</v>
      </c>
      <c r="E106" s="73">
        <f t="shared" si="4"/>
        <v>0</v>
      </c>
      <c r="F106" s="42">
        <f t="shared" si="5"/>
        <v>3.0570168500867727E-3</v>
      </c>
      <c r="G106" s="25">
        <f>-'App.2-BA1 Fix Asset Cont CGAAP'!J529</f>
        <v>0</v>
      </c>
      <c r="H106" s="42">
        <f t="shared" si="6"/>
        <v>3.0570168500867727E-3</v>
      </c>
    </row>
    <row r="107" spans="1:9" ht="15" hidden="1">
      <c r="A107" s="23">
        <v>1820</v>
      </c>
      <c r="B107" s="24" t="s">
        <v>27</v>
      </c>
      <c r="C107" s="25">
        <f>'App.2-BA1 Fix Asset Cont CGAAP'!E530</f>
        <v>0</v>
      </c>
      <c r="D107" s="72">
        <f>'[1]App.2-CU_NewCGAAP_DepExp_2014'!D107</f>
        <v>40</v>
      </c>
      <c r="E107" s="73">
        <f t="shared" si="4"/>
        <v>2.5000000000000001E-2</v>
      </c>
      <c r="F107" s="42">
        <f t="shared" si="5"/>
        <v>27834.886433966407</v>
      </c>
      <c r="G107" s="25">
        <f>-'App.2-BA1 Fix Asset Cont CGAAP'!J530</f>
        <v>27834.886493055561</v>
      </c>
      <c r="H107" s="42">
        <f t="shared" si="6"/>
        <v>-5.9089154092362151E-5</v>
      </c>
    </row>
    <row r="108" spans="1:9" ht="15" hidden="1">
      <c r="A108" s="23">
        <v>1825</v>
      </c>
      <c r="B108" s="32" t="s">
        <v>28</v>
      </c>
      <c r="C108" s="25">
        <f>'App.2-BA1 Fix Asset Cont CGAAP'!E531</f>
        <v>0</v>
      </c>
      <c r="D108" s="72">
        <f>'[1]App.2-CU_NewCGAAP_DepExp_2014'!D108</f>
        <v>0</v>
      </c>
      <c r="E108" s="73">
        <f t="shared" si="4"/>
        <v>0</v>
      </c>
      <c r="F108" s="42">
        <f t="shared" si="5"/>
        <v>0</v>
      </c>
      <c r="G108" s="25">
        <f>-'App.2-BA1 Fix Asset Cont CGAAP'!J531</f>
        <v>0</v>
      </c>
      <c r="H108" s="42">
        <f t="shared" si="6"/>
        <v>0</v>
      </c>
    </row>
    <row r="109" spans="1:9" ht="15" hidden="1">
      <c r="A109" s="23">
        <v>1830</v>
      </c>
      <c r="B109" s="32" t="s">
        <v>29</v>
      </c>
      <c r="C109" s="25">
        <f>'App.2-BA1 Fix Asset Cont CGAAP'!E532</f>
        <v>201792</v>
      </c>
      <c r="D109" s="72">
        <f>'[1]App.2-CU_NewCGAAP_DepExp_2014'!D109</f>
        <v>60</v>
      </c>
      <c r="E109" s="73">
        <f t="shared" si="4"/>
        <v>1.6666666666666666E-2</v>
      </c>
      <c r="F109" s="42">
        <f t="shared" si="5"/>
        <v>79119.653386244929</v>
      </c>
      <c r="G109" s="25">
        <f>-'App.2-BA1 Fix Asset Cont CGAAP'!J532</f>
        <v>79119.654819297735</v>
      </c>
      <c r="H109" s="42">
        <f t="shared" si="6"/>
        <v>-1.4330528065329418E-3</v>
      </c>
    </row>
    <row r="110" spans="1:9" ht="15" hidden="1">
      <c r="A110" s="23">
        <v>1830</v>
      </c>
      <c r="B110" s="32" t="s">
        <v>29</v>
      </c>
      <c r="C110" s="25">
        <f>'App.2-BA1 Fix Asset Cont CGAAP'!E533</f>
        <v>49038</v>
      </c>
      <c r="D110" s="72">
        <f>'[1]App.2-CU_NewCGAAP_DepExp_2014'!D110</f>
        <v>45</v>
      </c>
      <c r="E110" s="73">
        <f t="shared" si="4"/>
        <v>2.2222222222222223E-2</v>
      </c>
      <c r="F110" s="42">
        <f t="shared" si="5"/>
        <v>18429.257154638424</v>
      </c>
      <c r="G110" s="25">
        <f>-'App.2-BA1 Fix Asset Cont CGAAP'!J533</f>
        <v>18429.257154638424</v>
      </c>
      <c r="H110" s="42">
        <f t="shared" si="6"/>
        <v>0</v>
      </c>
    </row>
    <row r="111" spans="1:9" ht="15" hidden="1">
      <c r="A111" s="23">
        <v>1830</v>
      </c>
      <c r="B111" s="32" t="s">
        <v>29</v>
      </c>
      <c r="C111" s="25">
        <f>'App.2-BA1 Fix Asset Cont CGAAP'!E534</f>
        <v>382954</v>
      </c>
      <c r="D111" s="72">
        <f>'[1]App.2-CU_NewCGAAP_DepExp_2014'!D111</f>
        <v>40</v>
      </c>
      <c r="E111" s="73">
        <f t="shared" si="4"/>
        <v>2.5000000000000001E-2</v>
      </c>
      <c r="F111" s="42">
        <f t="shared" si="5"/>
        <v>168253.47850009624</v>
      </c>
      <c r="G111" s="25">
        <f>-'App.2-BA1 Fix Asset Cont CGAAP'!J534</f>
        <v>168253.47889372142</v>
      </c>
      <c r="H111" s="42">
        <f t="shared" si="6"/>
        <v>-3.9362517418339849E-4</v>
      </c>
    </row>
    <row r="112" spans="1:9" ht="15" hidden="1">
      <c r="A112" s="23">
        <v>1835</v>
      </c>
      <c r="B112" s="32" t="s">
        <v>30</v>
      </c>
      <c r="C112" s="25">
        <f>'App.2-BA1 Fix Asset Cont CGAAP'!E535</f>
        <v>47032</v>
      </c>
      <c r="D112" s="72">
        <f>'[1]App.2-CU_NewCGAAP_DepExp_2014'!D112</f>
        <v>45</v>
      </c>
      <c r="E112" s="73">
        <f t="shared" si="4"/>
        <v>2.2222222222222223E-2</v>
      </c>
      <c r="F112" s="42">
        <f t="shared" si="5"/>
        <v>28607.211948663673</v>
      </c>
      <c r="G112" s="25">
        <f>-'App.2-BA1 Fix Asset Cont CGAAP'!J535</f>
        <v>28607.211948663669</v>
      </c>
      <c r="H112" s="42">
        <f t="shared" si="6"/>
        <v>3.637978807091713E-12</v>
      </c>
    </row>
    <row r="113" spans="1:8" ht="15" hidden="1">
      <c r="A113" s="23">
        <v>1835</v>
      </c>
      <c r="B113" s="32" t="s">
        <v>30</v>
      </c>
      <c r="C113" s="25">
        <f>'App.2-BA1 Fix Asset Cont CGAAP'!E536</f>
        <v>0</v>
      </c>
      <c r="D113" s="72">
        <f>'[1]App.2-CU_NewCGAAP_DepExp_2014'!D113</f>
        <v>45</v>
      </c>
      <c r="E113" s="73">
        <f t="shared" si="4"/>
        <v>2.2222222222222223E-2</v>
      </c>
      <c r="F113" s="42">
        <f t="shared" si="5"/>
        <v>9910.602606055254</v>
      </c>
      <c r="G113" s="25">
        <f>-'App.2-BA1 Fix Asset Cont CGAAP'!J536</f>
        <v>9910.602606055254</v>
      </c>
      <c r="H113" s="42">
        <f t="shared" si="6"/>
        <v>0</v>
      </c>
    </row>
    <row r="114" spans="1:8" ht="15" hidden="1">
      <c r="A114" s="23">
        <v>1835</v>
      </c>
      <c r="B114" s="32" t="s">
        <v>30</v>
      </c>
      <c r="C114" s="25">
        <f>'App.2-BA1 Fix Asset Cont CGAAP'!E537</f>
        <v>222184</v>
      </c>
      <c r="D114" s="72">
        <f>'[1]App.2-CU_NewCGAAP_DepExp_2014'!D114</f>
        <v>60</v>
      </c>
      <c r="E114" s="73">
        <f t="shared" si="4"/>
        <v>1.6666666666666666E-2</v>
      </c>
      <c r="F114" s="42">
        <f t="shared" si="5"/>
        <v>90885.342746288865</v>
      </c>
      <c r="G114" s="25">
        <f>-'App.2-BA1 Fix Asset Cont CGAAP'!J537</f>
        <v>90885.336687773641</v>
      </c>
      <c r="H114" s="42">
        <f t="shared" si="6"/>
        <v>6.0585152241401374E-3</v>
      </c>
    </row>
    <row r="115" spans="1:8" ht="15" hidden="1">
      <c r="A115" s="23">
        <v>1835</v>
      </c>
      <c r="B115" s="32" t="s">
        <v>30</v>
      </c>
      <c r="C115" s="25">
        <f>'App.2-BA1 Fix Asset Cont CGAAP'!E538</f>
        <v>0</v>
      </c>
      <c r="D115" s="72">
        <f>'[1]App.2-CU_NewCGAAP_DepExp_2014'!D115</f>
        <v>40</v>
      </c>
      <c r="E115" s="73">
        <f t="shared" si="4"/>
        <v>2.5000000000000001E-2</v>
      </c>
      <c r="F115" s="42">
        <f t="shared" si="5"/>
        <v>5057.7724974421399</v>
      </c>
      <c r="G115" s="25">
        <f>-'App.2-BA1 Fix Asset Cont CGAAP'!J538</f>
        <v>5057.7724974421399</v>
      </c>
      <c r="H115" s="42">
        <f t="shared" si="6"/>
        <v>0</v>
      </c>
    </row>
    <row r="116" spans="1:8" ht="15" hidden="1">
      <c r="A116" s="23">
        <v>1835</v>
      </c>
      <c r="B116" s="32" t="s">
        <v>30</v>
      </c>
      <c r="C116" s="25">
        <f>'App.2-BA1 Fix Asset Cont CGAAP'!E539</f>
        <v>0</v>
      </c>
      <c r="D116" s="72">
        <f>'[1]App.2-CU_NewCGAAP_DepExp_2014'!D116</f>
        <v>30</v>
      </c>
      <c r="E116" s="73">
        <f t="shared" si="4"/>
        <v>3.3333333333333333E-2</v>
      </c>
      <c r="F116" s="42">
        <f t="shared" si="5"/>
        <v>1511.5218461538461</v>
      </c>
      <c r="G116" s="25">
        <f>-'App.2-BA1 Fix Asset Cont CGAAP'!J539</f>
        <v>1511.5218461538461</v>
      </c>
      <c r="H116" s="42">
        <f t="shared" si="6"/>
        <v>0</v>
      </c>
    </row>
    <row r="117" spans="1:8" ht="15" hidden="1">
      <c r="A117" s="23">
        <v>1840</v>
      </c>
      <c r="B117" s="32" t="s">
        <v>31</v>
      </c>
      <c r="C117" s="25">
        <f>'App.2-BA1 Fix Asset Cont CGAAP'!E540</f>
        <v>188546</v>
      </c>
      <c r="D117" s="72">
        <f>'[1]App.2-CU_NewCGAAP_DepExp_2014'!D117</f>
        <v>50</v>
      </c>
      <c r="E117" s="73">
        <f t="shared" si="4"/>
        <v>0.02</v>
      </c>
      <c r="F117" s="42">
        <f t="shared" si="5"/>
        <v>77284.211022118456</v>
      </c>
      <c r="G117" s="25">
        <f>-'App.2-BA1 Fix Asset Cont CGAAP'!J540</f>
        <v>77284.213436544815</v>
      </c>
      <c r="H117" s="42">
        <f t="shared" si="6"/>
        <v>-2.4144263588823378E-3</v>
      </c>
    </row>
    <row r="118" spans="1:8" ht="15" hidden="1">
      <c r="A118" s="23">
        <v>1840</v>
      </c>
      <c r="B118" s="32" t="s">
        <v>31</v>
      </c>
      <c r="C118" s="25">
        <f>'App.2-BA1 Fix Asset Cont CGAAP'!E541</f>
        <v>54194</v>
      </c>
      <c r="D118" s="72">
        <f>'[1]App.2-CU_NewCGAAP_DepExp_2014'!D118</f>
        <v>55</v>
      </c>
      <c r="E118" s="73">
        <f t="shared" si="4"/>
        <v>1.8181818181818181E-2</v>
      </c>
      <c r="F118" s="42">
        <f t="shared" si="5"/>
        <v>21404.874787594072</v>
      </c>
      <c r="G118" s="25">
        <f>-'App.2-BA1 Fix Asset Cont CGAAP'!J541</f>
        <v>21404.874787594064</v>
      </c>
      <c r="H118" s="42">
        <f t="shared" si="6"/>
        <v>7.2759576141834259E-12</v>
      </c>
    </row>
    <row r="119" spans="1:8" ht="15" hidden="1">
      <c r="A119" s="23">
        <v>1845</v>
      </c>
      <c r="B119" s="32" t="s">
        <v>32</v>
      </c>
      <c r="C119" s="25">
        <f>'App.2-BA1 Fix Asset Cont CGAAP'!E542</f>
        <v>0</v>
      </c>
      <c r="D119" s="72">
        <f>'[1]App.2-CU_NewCGAAP_DepExp_2014'!D119</f>
        <v>25</v>
      </c>
      <c r="E119" s="73">
        <f t="shared" si="4"/>
        <v>0.04</v>
      </c>
      <c r="F119" s="42">
        <f t="shared" si="5"/>
        <v>10347.816319045203</v>
      </c>
      <c r="G119" s="25">
        <f>-'App.2-BA1 Fix Asset Cont CGAAP'!J542</f>
        <v>10347.813356045757</v>
      </c>
      <c r="H119" s="42">
        <f t="shared" si="6"/>
        <v>2.9629994460265152E-3</v>
      </c>
    </row>
    <row r="120" spans="1:8" ht="15" hidden="1">
      <c r="A120" s="23">
        <v>1845</v>
      </c>
      <c r="B120" s="32" t="s">
        <v>32</v>
      </c>
      <c r="C120" s="25">
        <f>'App.2-BA1 Fix Asset Cont CGAAP'!E543</f>
        <v>165000</v>
      </c>
      <c r="D120" s="72">
        <f>'[1]App.2-CU_NewCGAAP_DepExp_2014'!D120</f>
        <v>40</v>
      </c>
      <c r="E120" s="73">
        <f t="shared" si="4"/>
        <v>2.5000000000000001E-2</v>
      </c>
      <c r="F120" s="42">
        <f t="shared" si="5"/>
        <v>173825.80942845589</v>
      </c>
      <c r="G120" s="25">
        <f>-'App.2-BA1 Fix Asset Cont CGAAP'!J543</f>
        <v>173825.81369552482</v>
      </c>
      <c r="H120" s="42">
        <f t="shared" si="6"/>
        <v>-4.2670689290389419E-3</v>
      </c>
    </row>
    <row r="121" spans="1:8" ht="15" hidden="1">
      <c r="A121" s="23">
        <v>1845</v>
      </c>
      <c r="B121" s="32" t="s">
        <v>32</v>
      </c>
      <c r="C121" s="25">
        <f>'App.2-BA1 Fix Asset Cont CGAAP'!E544</f>
        <v>110000</v>
      </c>
      <c r="D121" s="72">
        <f>'[1]App.2-CU_NewCGAAP_DepExp_2014'!D121</f>
        <v>30</v>
      </c>
      <c r="E121" s="73">
        <f t="shared" si="4"/>
        <v>3.3333333333333333E-2</v>
      </c>
      <c r="F121" s="42">
        <f t="shared" si="5"/>
        <v>34145.973893842332</v>
      </c>
      <c r="G121" s="25">
        <f>-'App.2-BA1 Fix Asset Cont CGAAP'!J544</f>
        <v>34145.97371442405</v>
      </c>
      <c r="H121" s="42">
        <f t="shared" si="6"/>
        <v>1.7941828264156356E-4</v>
      </c>
    </row>
    <row r="122" spans="1:8" ht="15" hidden="1">
      <c r="A122" s="23">
        <v>1850</v>
      </c>
      <c r="B122" s="32" t="s">
        <v>74</v>
      </c>
      <c r="C122" s="25">
        <f>'App.2-BA1 Fix Asset Cont CGAAP'!E545</f>
        <v>142403</v>
      </c>
      <c r="D122" s="72">
        <f>'[1]App.2-CU_NewCGAAP_DepExp_2014'!D122</f>
        <v>40</v>
      </c>
      <c r="E122" s="73">
        <f t="shared" si="4"/>
        <v>2.5000000000000001E-2</v>
      </c>
      <c r="F122" s="42">
        <f t="shared" si="5"/>
        <v>80275.947304319954</v>
      </c>
      <c r="G122" s="25">
        <f>-'App.2-BA1 Fix Asset Cont CGAAP'!J545</f>
        <v>80275.758566114688</v>
      </c>
      <c r="H122" s="42">
        <f t="shared" si="6"/>
        <v>0.18873820526641794</v>
      </c>
    </row>
    <row r="123" spans="1:8" ht="15" hidden="1">
      <c r="A123" s="23">
        <v>1850</v>
      </c>
      <c r="B123" s="32" t="s">
        <v>33</v>
      </c>
      <c r="C123" s="25">
        <f>'App.2-BA1 Fix Asset Cont CGAAP'!E546</f>
        <v>142403</v>
      </c>
      <c r="D123" s="72">
        <f>'[1]App.2-CU_NewCGAAP_DepExp_2014'!D123</f>
        <v>40</v>
      </c>
      <c r="E123" s="73">
        <f t="shared" si="4"/>
        <v>2.5000000000000001E-2</v>
      </c>
      <c r="F123" s="42">
        <f t="shared" si="5"/>
        <v>114046.27396490829</v>
      </c>
      <c r="G123" s="25">
        <f>-'App.2-BA1 Fix Asset Cont CGAAP'!J546</f>
        <v>114046.26146490831</v>
      </c>
      <c r="H123" s="42">
        <f t="shared" si="6"/>
        <v>1.2499999982537702E-2</v>
      </c>
    </row>
    <row r="124" spans="1:8" ht="15" hidden="1">
      <c r="A124" s="23">
        <v>1850</v>
      </c>
      <c r="B124" s="32" t="s">
        <v>33</v>
      </c>
      <c r="C124" s="25">
        <f>'App.2-BA1 Fix Asset Cont CGAAP'!E547</f>
        <v>0</v>
      </c>
      <c r="D124" s="72">
        <f>'[1]App.2-CU_NewCGAAP_DepExp_2014'!D124</f>
        <v>35</v>
      </c>
      <c r="E124" s="73">
        <f t="shared" si="4"/>
        <v>2.8571428571428571E-2</v>
      </c>
      <c r="F124" s="42">
        <f t="shared" si="5"/>
        <v>0</v>
      </c>
      <c r="G124" s="25">
        <f>-'App.2-BA1 Fix Asset Cont CGAAP'!J547</f>
        <v>0</v>
      </c>
      <c r="H124" s="42">
        <f t="shared" si="6"/>
        <v>0</v>
      </c>
    </row>
    <row r="125" spans="1:8" ht="15" hidden="1">
      <c r="A125" s="23">
        <v>1855</v>
      </c>
      <c r="B125" s="32" t="s">
        <v>75</v>
      </c>
      <c r="C125" s="25">
        <f>'App.2-BA1 Fix Asset Cont CGAAP'!E548</f>
        <v>145620</v>
      </c>
      <c r="D125" s="72">
        <f>'[1]App.2-CU_NewCGAAP_DepExp_2014'!D125</f>
        <v>40</v>
      </c>
      <c r="E125" s="73">
        <f t="shared" si="4"/>
        <v>2.5000000000000001E-2</v>
      </c>
      <c r="F125" s="42">
        <f t="shared" si="5"/>
        <v>66876.961632591076</v>
      </c>
      <c r="G125" s="25">
        <f>-'App.2-BA1 Fix Asset Cont CGAAP'!J548</f>
        <v>66876.948597444018</v>
      </c>
      <c r="H125" s="42">
        <f t="shared" si="6"/>
        <v>1.3035147057962604E-2</v>
      </c>
    </row>
    <row r="126" spans="1:8" ht="15" hidden="1">
      <c r="A126" s="23">
        <v>1855</v>
      </c>
      <c r="B126" s="32" t="s">
        <v>75</v>
      </c>
      <c r="C126" s="25">
        <f>'App.2-BA1 Fix Asset Cont CGAAP'!E549</f>
        <v>45334</v>
      </c>
      <c r="D126" s="72">
        <f>'[1]App.2-CU_NewCGAAP_DepExp_2014'!D126</f>
        <v>60</v>
      </c>
      <c r="E126" s="73">
        <f t="shared" si="4"/>
        <v>1.6666666666666666E-2</v>
      </c>
      <c r="F126" s="42">
        <f t="shared" si="5"/>
        <v>5420.1650689147382</v>
      </c>
      <c r="G126" s="25">
        <f>-'App.2-BA1 Fix Asset Cont CGAAP'!J549</f>
        <v>5420.1650689147336</v>
      </c>
      <c r="H126" s="42">
        <f t="shared" si="6"/>
        <v>4.5474735088646412E-12</v>
      </c>
    </row>
    <row r="127" spans="1:8" ht="15" hidden="1">
      <c r="A127" s="23">
        <v>1860</v>
      </c>
      <c r="B127" s="32" t="s">
        <v>35</v>
      </c>
      <c r="C127" s="25">
        <f>'App.2-BA1 Fix Asset Cont CGAAP'!E550</f>
        <v>113750</v>
      </c>
      <c r="D127" s="72">
        <f>'[1]App.2-CU_NewCGAAP_DepExp_2014'!D127</f>
        <v>15</v>
      </c>
      <c r="E127" s="73">
        <f t="shared" si="4"/>
        <v>6.6666666666666666E-2</v>
      </c>
      <c r="F127" s="42">
        <f t="shared" si="5"/>
        <v>71761.765058458637</v>
      </c>
      <c r="G127" s="25">
        <f>-'App.2-BA1 Fix Asset Cont CGAAP'!J550</f>
        <v>71761.742271144554</v>
      </c>
      <c r="H127" s="42">
        <f t="shared" si="6"/>
        <v>2.2787314082961529E-2</v>
      </c>
    </row>
    <row r="128" spans="1:8" ht="15" hidden="1">
      <c r="A128" s="23">
        <v>1860</v>
      </c>
      <c r="B128" s="32" t="s">
        <v>35</v>
      </c>
      <c r="C128" s="25">
        <f>'App.2-BA1 Fix Asset Cont CGAAP'!E551</f>
        <v>8750</v>
      </c>
      <c r="D128" s="72">
        <f>'[1]App.2-CU_NewCGAAP_DepExp_2014'!D128</f>
        <v>40</v>
      </c>
      <c r="E128" s="73">
        <f t="shared" si="4"/>
        <v>2.5000000000000001E-2</v>
      </c>
      <c r="F128" s="42">
        <f t="shared" si="5"/>
        <v>6917.3311219251291</v>
      </c>
      <c r="G128" s="25">
        <f>-'App.2-BA1 Fix Asset Cont CGAAP'!J551</f>
        <v>6917.3311219251282</v>
      </c>
      <c r="H128" s="42">
        <f t="shared" si="6"/>
        <v>9.0949470177292824E-13</v>
      </c>
    </row>
    <row r="129" spans="1:8" ht="15" hidden="1">
      <c r="A129" s="23">
        <v>1860</v>
      </c>
      <c r="B129" s="32" t="s">
        <v>35</v>
      </c>
      <c r="C129" s="25">
        <f>'App.2-BA1 Fix Asset Cont CGAAP'!E552</f>
        <v>0</v>
      </c>
      <c r="D129" s="72">
        <f>'[1]App.2-CU_NewCGAAP_DepExp_2014'!D129</f>
        <v>20</v>
      </c>
      <c r="E129" s="73">
        <f t="shared" si="4"/>
        <v>0.05</v>
      </c>
      <c r="F129" s="42">
        <f t="shared" si="5"/>
        <v>23488.03694156995</v>
      </c>
      <c r="G129" s="25">
        <f>-'App.2-BA1 Fix Asset Cont CGAAP'!J552</f>
        <v>23488.03694156995</v>
      </c>
      <c r="H129" s="42">
        <f t="shared" si="6"/>
        <v>0</v>
      </c>
    </row>
    <row r="130" spans="1:8" ht="15" hidden="1">
      <c r="A130" s="23">
        <v>1860</v>
      </c>
      <c r="B130" s="32" t="s">
        <v>35</v>
      </c>
      <c r="C130" s="25">
        <f>'App.2-BA1 Fix Asset Cont CGAAP'!E553</f>
        <v>0</v>
      </c>
      <c r="D130" s="72">
        <f>'[1]App.2-CU_NewCGAAP_DepExp_2014'!D130</f>
        <v>20</v>
      </c>
      <c r="E130" s="73">
        <f t="shared" si="4"/>
        <v>0.05</v>
      </c>
      <c r="F130" s="42">
        <f t="shared" si="5"/>
        <v>12540.383392835502</v>
      </c>
      <c r="G130" s="25">
        <f>-'App.2-BA1 Fix Asset Cont CGAAP'!J553</f>
        <v>12540.383392835502</v>
      </c>
      <c r="H130" s="42">
        <f t="shared" si="6"/>
        <v>0</v>
      </c>
    </row>
    <row r="131" spans="1:8" ht="15" hidden="1">
      <c r="A131" s="23">
        <v>1860</v>
      </c>
      <c r="B131" s="32" t="s">
        <v>35</v>
      </c>
      <c r="C131" s="25">
        <f>'App.2-BA1 Fix Asset Cont CGAAP'!E554</f>
        <v>52500</v>
      </c>
      <c r="D131" s="72">
        <f>'[1]App.2-CU_NewCGAAP_DepExp_2014'!D131</f>
        <v>10</v>
      </c>
      <c r="E131" s="73">
        <f t="shared" si="4"/>
        <v>0.1</v>
      </c>
      <c r="F131" s="42">
        <f t="shared" si="5"/>
        <v>414604.35763928801</v>
      </c>
      <c r="G131" s="25">
        <f>-'App.2-BA1 Fix Asset Cont CGAAP'!J554</f>
        <v>414604.39205240807</v>
      </c>
      <c r="H131" s="42">
        <f t="shared" si="6"/>
        <v>-3.4413120069075376E-2</v>
      </c>
    </row>
    <row r="132" spans="1:8" ht="15" hidden="1">
      <c r="A132" s="30">
        <v>1890</v>
      </c>
      <c r="B132" s="31" t="s">
        <v>36</v>
      </c>
      <c r="C132" s="25">
        <f>'App.2-BA1 Fix Asset Cont CGAAP'!E555</f>
        <v>0</v>
      </c>
      <c r="D132" s="72">
        <f>'[1]App.2-CU_NewCGAAP_DepExp_2014'!D132</f>
        <v>0</v>
      </c>
      <c r="E132" s="73">
        <f t="shared" si="4"/>
        <v>0</v>
      </c>
      <c r="F132" s="42">
        <f t="shared" si="5"/>
        <v>0</v>
      </c>
      <c r="G132" s="25">
        <f>-'App.2-BA1 Fix Asset Cont CGAAP'!J555</f>
        <v>0</v>
      </c>
      <c r="H132" s="42">
        <f t="shared" si="6"/>
        <v>0</v>
      </c>
    </row>
    <row r="133" spans="1:8" ht="15" hidden="1">
      <c r="A133" s="30">
        <v>1905</v>
      </c>
      <c r="B133" s="31" t="s">
        <v>23</v>
      </c>
      <c r="C133" s="25">
        <f>'App.2-BA1 Fix Asset Cont CGAAP'!E556</f>
        <v>0</v>
      </c>
      <c r="D133" s="72">
        <f>'[1]App.2-CU_NewCGAAP_DepExp_2014'!D133</f>
        <v>0</v>
      </c>
      <c r="E133" s="73">
        <f t="shared" si="4"/>
        <v>0</v>
      </c>
      <c r="F133" s="42">
        <f t="shared" si="5"/>
        <v>0</v>
      </c>
      <c r="G133" s="25">
        <f>-'App.2-BA1 Fix Asset Cont CGAAP'!J556</f>
        <v>0</v>
      </c>
      <c r="H133" s="42">
        <f t="shared" si="6"/>
        <v>0</v>
      </c>
    </row>
    <row r="134" spans="1:8" ht="15" hidden="1">
      <c r="A134" s="23">
        <v>1908</v>
      </c>
      <c r="B134" s="32" t="s">
        <v>37</v>
      </c>
      <c r="C134" s="25">
        <f>'App.2-BA1 Fix Asset Cont CGAAP'!E557</f>
        <v>0</v>
      </c>
      <c r="D134" s="72">
        <f>'[1]App.2-CU_NewCGAAP_DepExp_2014'!D134</f>
        <v>10</v>
      </c>
      <c r="E134" s="73">
        <f t="shared" si="4"/>
        <v>0.1</v>
      </c>
      <c r="F134" s="42">
        <f t="shared" si="5"/>
        <v>17219.723542819189</v>
      </c>
      <c r="G134" s="25">
        <f>-'App.2-BA1 Fix Asset Cont CGAAP'!J557</f>
        <v>17219.725444444444</v>
      </c>
      <c r="H134" s="42">
        <f t="shared" si="6"/>
        <v>-1.9016252554138191E-3</v>
      </c>
    </row>
    <row r="135" spans="1:8" ht="15" hidden="1">
      <c r="A135" s="23">
        <v>1908</v>
      </c>
      <c r="B135" s="32" t="s">
        <v>37</v>
      </c>
      <c r="C135" s="25">
        <f>'App.2-BA1 Fix Asset Cont CGAAP'!E558</f>
        <v>90000</v>
      </c>
      <c r="D135" s="72">
        <f>'[1]App.2-CU_NewCGAAP_DepExp_2014'!D135</f>
        <v>30</v>
      </c>
      <c r="E135" s="73">
        <f t="shared" si="4"/>
        <v>3.3333333333333333E-2</v>
      </c>
      <c r="F135" s="42">
        <f t="shared" si="5"/>
        <v>20977.050900316804</v>
      </c>
      <c r="G135" s="25">
        <f>-'App.2-BA1 Fix Asset Cont CGAAP'!J558</f>
        <v>20977.06604761905</v>
      </c>
      <c r="H135" s="42">
        <f t="shared" si="6"/>
        <v>-1.5147302245168248E-2</v>
      </c>
    </row>
    <row r="136" spans="1:8" ht="15" hidden="1">
      <c r="A136" s="23">
        <v>1910</v>
      </c>
      <c r="B136" s="32" t="s">
        <v>25</v>
      </c>
      <c r="C136" s="25">
        <f>'App.2-BA1 Fix Asset Cont CGAAP'!E559</f>
        <v>0</v>
      </c>
      <c r="D136" s="72">
        <f>'[1]App.2-CU_NewCGAAP_DepExp_2014'!D136</f>
        <v>0</v>
      </c>
      <c r="E136" s="73">
        <f t="shared" si="4"/>
        <v>0</v>
      </c>
      <c r="F136" s="42">
        <f t="shared" si="5"/>
        <v>0</v>
      </c>
      <c r="G136" s="25">
        <f>-'App.2-BA1 Fix Asset Cont CGAAP'!J559</f>
        <v>0</v>
      </c>
      <c r="H136" s="42">
        <f t="shared" si="6"/>
        <v>0</v>
      </c>
    </row>
    <row r="137" spans="1:8" ht="15" hidden="1">
      <c r="A137" s="23">
        <v>1915</v>
      </c>
      <c r="B137" s="32" t="s">
        <v>38</v>
      </c>
      <c r="C137" s="25">
        <f>'App.2-BA1 Fix Asset Cont CGAAP'!E560</f>
        <v>0</v>
      </c>
      <c r="D137" s="72">
        <f>'[1]App.2-CU_NewCGAAP_DepExp_2014'!D137</f>
        <v>10</v>
      </c>
      <c r="E137" s="73">
        <f t="shared" si="4"/>
        <v>0.1</v>
      </c>
      <c r="F137" s="42">
        <f t="shared" si="5"/>
        <v>5513.4899999999952</v>
      </c>
      <c r="G137" s="25">
        <f>-'App.2-BA1 Fix Asset Cont CGAAP'!J560</f>
        <v>5513.4899999999989</v>
      </c>
      <c r="H137" s="42">
        <f t="shared" si="6"/>
        <v>-3.637978807091713E-12</v>
      </c>
    </row>
    <row r="138" spans="1:8" ht="15" hidden="1">
      <c r="A138" s="23">
        <v>1915</v>
      </c>
      <c r="B138" s="32" t="s">
        <v>39</v>
      </c>
      <c r="C138" s="25">
        <f>'App.2-BA1 Fix Asset Cont CGAAP'!E561</f>
        <v>0</v>
      </c>
      <c r="D138" s="72">
        <f>'[1]App.2-CU_NewCGAAP_DepExp_2014'!D138</f>
        <v>0</v>
      </c>
      <c r="E138" s="73">
        <f t="shared" si="4"/>
        <v>0</v>
      </c>
      <c r="F138" s="42">
        <f t="shared" si="5"/>
        <v>0</v>
      </c>
      <c r="G138" s="25">
        <f>-'App.2-BA1 Fix Asset Cont CGAAP'!J561</f>
        <v>0</v>
      </c>
      <c r="H138" s="42">
        <f t="shared" si="6"/>
        <v>0</v>
      </c>
    </row>
    <row r="139" spans="1:8" ht="15" hidden="1">
      <c r="A139" s="23">
        <v>1920</v>
      </c>
      <c r="B139" s="32" t="s">
        <v>40</v>
      </c>
      <c r="C139" s="25">
        <f>'App.2-BA1 Fix Asset Cont CGAAP'!E562</f>
        <v>0</v>
      </c>
      <c r="D139" s="72">
        <f>'[1]App.2-CU_NewCGAAP_DepExp_2014'!D139</f>
        <v>0</v>
      </c>
      <c r="E139" s="73">
        <f t="shared" si="4"/>
        <v>0</v>
      </c>
      <c r="F139" s="42">
        <f t="shared" si="5"/>
        <v>0</v>
      </c>
      <c r="G139" s="25">
        <f>-'App.2-BA1 Fix Asset Cont CGAAP'!J562</f>
        <v>0</v>
      </c>
      <c r="H139" s="42">
        <f t="shared" si="6"/>
        <v>0</v>
      </c>
    </row>
    <row r="140" spans="1:8" ht="15" hidden="1">
      <c r="A140" s="33">
        <v>1920</v>
      </c>
      <c r="B140" s="24" t="s">
        <v>41</v>
      </c>
      <c r="C140" s="25">
        <f>'App.2-BA1 Fix Asset Cont CGAAP'!E563</f>
        <v>0</v>
      </c>
      <c r="D140" s="72">
        <f>'[1]App.2-CU_NewCGAAP_DepExp_2014'!D140</f>
        <v>0</v>
      </c>
      <c r="E140" s="73">
        <f t="shared" si="4"/>
        <v>0</v>
      </c>
      <c r="F140" s="42">
        <f t="shared" si="5"/>
        <v>0</v>
      </c>
      <c r="G140" s="25">
        <f>-'App.2-BA1 Fix Asset Cont CGAAP'!J563</f>
        <v>0</v>
      </c>
      <c r="H140" s="42">
        <f t="shared" si="6"/>
        <v>0</v>
      </c>
    </row>
    <row r="141" spans="1:8" ht="15" hidden="1">
      <c r="A141" s="33">
        <v>1920</v>
      </c>
      <c r="B141" s="24" t="s">
        <v>42</v>
      </c>
      <c r="C141" s="25">
        <f>'App.2-BA1 Fix Asset Cont CGAAP'!E564</f>
        <v>30000</v>
      </c>
      <c r="D141" s="72">
        <f>'[1]App.2-CU_NewCGAAP_DepExp_2014'!D141</f>
        <v>5</v>
      </c>
      <c r="E141" s="73">
        <f t="shared" si="4"/>
        <v>0.2</v>
      </c>
      <c r="F141" s="42">
        <f t="shared" si="5"/>
        <v>81130.747025720048</v>
      </c>
      <c r="G141" s="25">
        <f>-'App.2-BA1 Fix Asset Cont CGAAP'!J564</f>
        <v>81130.748428571416</v>
      </c>
      <c r="H141" s="42">
        <f t="shared" si="6"/>
        <v>-1.402851368766278E-3</v>
      </c>
    </row>
    <row r="142" spans="1:8" ht="15" hidden="1">
      <c r="A142" s="23">
        <v>1930</v>
      </c>
      <c r="B142" s="32" t="s">
        <v>43</v>
      </c>
      <c r="C142" s="25">
        <f>'App.2-BA1 Fix Asset Cont CGAAP'!E565</f>
        <v>105000</v>
      </c>
      <c r="D142" s="72">
        <f>'[1]App.2-CU_NewCGAAP_DepExp_2014'!D142</f>
        <v>12</v>
      </c>
      <c r="E142" s="73">
        <f t="shared" si="4"/>
        <v>8.3333333333333329E-2</v>
      </c>
      <c r="F142" s="42">
        <f t="shared" ref="F142:F159" si="7">IF(D142=0,O60,+O60+((C142*0.5)/D142))</f>
        <v>110183.38651125532</v>
      </c>
      <c r="G142" s="25">
        <f>-'App.2-BA1 Fix Asset Cont CGAAP'!J565</f>
        <v>110183.34263377193</v>
      </c>
      <c r="H142" s="42">
        <f t="shared" si="6"/>
        <v>4.3877483389223926E-2</v>
      </c>
    </row>
    <row r="143" spans="1:8" ht="15" hidden="1">
      <c r="A143" s="23">
        <v>1930</v>
      </c>
      <c r="B143" s="32" t="s">
        <v>43</v>
      </c>
      <c r="C143" s="25">
        <f>'App.2-BA1 Fix Asset Cont CGAAP'!E566</f>
        <v>30000</v>
      </c>
      <c r="D143" s="72">
        <f>'[1]App.2-CU_NewCGAAP_DepExp_2014'!D143</f>
        <v>10</v>
      </c>
      <c r="E143" s="73">
        <f t="shared" si="4"/>
        <v>0.1</v>
      </c>
      <c r="F143" s="42">
        <f t="shared" si="7"/>
        <v>14029.556006609202</v>
      </c>
      <c r="G143" s="25">
        <f>-'App.2-BA1 Fix Asset Cont CGAAP'!J566</f>
        <v>14029.555403508772</v>
      </c>
      <c r="H143" s="42">
        <f t="shared" si="6"/>
        <v>6.0310043045319617E-4</v>
      </c>
    </row>
    <row r="144" spans="1:8" ht="15" hidden="1">
      <c r="A144" s="23">
        <v>1935</v>
      </c>
      <c r="B144" s="32" t="s">
        <v>44</v>
      </c>
      <c r="C144" s="25">
        <f>'App.2-BA1 Fix Asset Cont CGAAP'!E567</f>
        <v>0</v>
      </c>
      <c r="D144" s="72">
        <f>'[1]App.2-CU_NewCGAAP_DepExp_2014'!D144</f>
        <v>10</v>
      </c>
      <c r="E144" s="73">
        <f t="shared" si="4"/>
        <v>0.1</v>
      </c>
      <c r="F144" s="42">
        <f t="shared" si="7"/>
        <v>0</v>
      </c>
      <c r="G144" s="25">
        <f>-'App.2-BA1 Fix Asset Cont CGAAP'!J567</f>
        <v>0</v>
      </c>
      <c r="H144" s="42">
        <f t="shared" si="6"/>
        <v>0</v>
      </c>
    </row>
    <row r="145" spans="1:9" ht="15" hidden="1">
      <c r="A145" s="23">
        <v>1940</v>
      </c>
      <c r="B145" s="32" t="s">
        <v>45</v>
      </c>
      <c r="C145" s="25">
        <f>'App.2-BA1 Fix Asset Cont CGAAP'!E568</f>
        <v>30000</v>
      </c>
      <c r="D145" s="72">
        <f>'[1]App.2-CU_NewCGAAP_DepExp_2014'!D145</f>
        <v>10</v>
      </c>
      <c r="E145" s="73">
        <f t="shared" si="4"/>
        <v>0.1</v>
      </c>
      <c r="F145" s="42">
        <f t="shared" si="7"/>
        <v>28838.713321130228</v>
      </c>
      <c r="G145" s="25">
        <f>-'App.2-BA1 Fix Asset Cont CGAAP'!J568</f>
        <v>28838.714235294119</v>
      </c>
      <c r="H145" s="42">
        <f t="shared" si="6"/>
        <v>-9.1416389113874175E-4</v>
      </c>
    </row>
    <row r="146" spans="1:9" ht="15" hidden="1">
      <c r="A146" s="23">
        <v>1945</v>
      </c>
      <c r="B146" s="32" t="s">
        <v>46</v>
      </c>
      <c r="C146" s="25">
        <f>'App.2-BA1 Fix Asset Cont CGAAP'!E569</f>
        <v>0</v>
      </c>
      <c r="D146" s="72">
        <f>'[1]App.2-CU_NewCGAAP_DepExp_2014'!D146</f>
        <v>8</v>
      </c>
      <c r="E146" s="73">
        <f t="shared" si="4"/>
        <v>0.125</v>
      </c>
      <c r="F146" s="42">
        <f t="shared" si="7"/>
        <v>3219.6549999999997</v>
      </c>
      <c r="G146" s="25">
        <f>-'App.2-BA1 Fix Asset Cont CGAAP'!J569</f>
        <v>3219.6549999999997</v>
      </c>
      <c r="H146" s="42">
        <f t="shared" si="6"/>
        <v>0</v>
      </c>
    </row>
    <row r="147" spans="1:9" ht="15" hidden="1">
      <c r="A147" s="23">
        <v>1950</v>
      </c>
      <c r="B147" s="32" t="s">
        <v>47</v>
      </c>
      <c r="C147" s="25">
        <f>'App.2-BA1 Fix Asset Cont CGAAP'!E570</f>
        <v>0</v>
      </c>
      <c r="D147" s="72">
        <f>'[1]App.2-CU_NewCGAAP_DepExp_2014'!D147</f>
        <v>0</v>
      </c>
      <c r="E147" s="73">
        <f t="shared" si="4"/>
        <v>0</v>
      </c>
      <c r="F147" s="42">
        <f t="shared" si="7"/>
        <v>0</v>
      </c>
      <c r="G147" s="25">
        <f>-'App.2-BA1 Fix Asset Cont CGAAP'!J570</f>
        <v>0</v>
      </c>
      <c r="H147" s="42">
        <f t="shared" si="6"/>
        <v>0</v>
      </c>
    </row>
    <row r="148" spans="1:9" ht="15" hidden="1">
      <c r="A148" s="23">
        <v>1955</v>
      </c>
      <c r="B148" s="32" t="s">
        <v>48</v>
      </c>
      <c r="C148" s="25">
        <f>'App.2-BA1 Fix Asset Cont CGAAP'!E571</f>
        <v>0</v>
      </c>
      <c r="D148" s="72">
        <f>'[1]App.2-CU_NewCGAAP_DepExp_2014'!D148</f>
        <v>10</v>
      </c>
      <c r="E148" s="73">
        <f t="shared" si="4"/>
        <v>0.1</v>
      </c>
      <c r="F148" s="42">
        <f t="shared" si="7"/>
        <v>36.199999999998909</v>
      </c>
      <c r="G148" s="25">
        <f>-'App.2-BA1 Fix Asset Cont CGAAP'!J571</f>
        <v>36.199999999999989</v>
      </c>
      <c r="H148" s="42">
        <f t="shared" si="6"/>
        <v>-1.0800249583553523E-12</v>
      </c>
    </row>
    <row r="149" spans="1:9" ht="15" hidden="1">
      <c r="A149" s="35">
        <v>1955</v>
      </c>
      <c r="B149" s="36" t="s">
        <v>49</v>
      </c>
      <c r="C149" s="25">
        <f>'App.2-BA1 Fix Asset Cont CGAAP'!E572</f>
        <v>0</v>
      </c>
      <c r="D149" s="72">
        <f>'[1]App.2-CU_NewCGAAP_DepExp_2014'!D149</f>
        <v>0</v>
      </c>
      <c r="E149" s="73">
        <f t="shared" si="4"/>
        <v>0</v>
      </c>
      <c r="F149" s="42">
        <f t="shared" si="7"/>
        <v>0</v>
      </c>
      <c r="G149" s="25">
        <f>-'App.2-BA1 Fix Asset Cont CGAAP'!J572</f>
        <v>0</v>
      </c>
      <c r="H149" s="42">
        <f t="shared" si="6"/>
        <v>0</v>
      </c>
    </row>
    <row r="150" spans="1:9" ht="15" hidden="1">
      <c r="A150" s="33">
        <v>1960</v>
      </c>
      <c r="B150" s="24" t="s">
        <v>50</v>
      </c>
      <c r="C150" s="25">
        <f>'App.2-BA1 Fix Asset Cont CGAAP'!E573</f>
        <v>0</v>
      </c>
      <c r="D150" s="72">
        <f>'[1]App.2-CU_NewCGAAP_DepExp_2014'!D150</f>
        <v>10</v>
      </c>
      <c r="E150" s="73">
        <f t="shared" si="4"/>
        <v>0.1</v>
      </c>
      <c r="F150" s="42">
        <f t="shared" si="7"/>
        <v>784.24000000000012</v>
      </c>
      <c r="G150" s="25">
        <f>-'App.2-BA1 Fix Asset Cont CGAAP'!J573</f>
        <v>784.23999999999978</v>
      </c>
      <c r="H150" s="42">
        <f t="shared" si="6"/>
        <v>3.4106051316484809E-13</v>
      </c>
    </row>
    <row r="151" spans="1:9" ht="25.5" hidden="1">
      <c r="A151" s="33">
        <v>1970</v>
      </c>
      <c r="B151" s="32" t="s">
        <v>51</v>
      </c>
      <c r="C151" s="25">
        <f>'App.2-BA1 Fix Asset Cont CGAAP'!E574</f>
        <v>0</v>
      </c>
      <c r="D151" s="72">
        <f>'[1]App.2-CU_NewCGAAP_DepExp_2014'!D151</f>
        <v>10</v>
      </c>
      <c r="E151" s="73">
        <f t="shared" si="4"/>
        <v>0.1</v>
      </c>
      <c r="F151" s="42">
        <f t="shared" si="7"/>
        <v>14808.0825</v>
      </c>
      <c r="G151" s="25">
        <f>-'App.2-BA1 Fix Asset Cont CGAAP'!J574</f>
        <v>14808.0825</v>
      </c>
      <c r="H151" s="42">
        <f t="shared" si="6"/>
        <v>0</v>
      </c>
    </row>
    <row r="152" spans="1:9" ht="15" hidden="1">
      <c r="A152" s="23">
        <v>1975</v>
      </c>
      <c r="B152" s="32" t="s">
        <v>52</v>
      </c>
      <c r="C152" s="25">
        <f>'App.2-BA1 Fix Asset Cont CGAAP'!E575</f>
        <v>0</v>
      </c>
      <c r="D152" s="72">
        <f>'[1]App.2-CU_NewCGAAP_DepExp_2014'!D152</f>
        <v>0</v>
      </c>
      <c r="E152" s="73">
        <f t="shared" si="4"/>
        <v>0</v>
      </c>
      <c r="F152" s="42">
        <f t="shared" si="7"/>
        <v>0</v>
      </c>
      <c r="G152" s="25">
        <f>-'App.2-BA1 Fix Asset Cont CGAAP'!J575</f>
        <v>0</v>
      </c>
      <c r="H152" s="42">
        <f t="shared" si="6"/>
        <v>0</v>
      </c>
    </row>
    <row r="153" spans="1:9" ht="15" hidden="1">
      <c r="A153" s="23">
        <v>1980</v>
      </c>
      <c r="B153" s="32" t="s">
        <v>53</v>
      </c>
      <c r="C153" s="25">
        <f>'App.2-BA1 Fix Asset Cont CGAAP'!E576</f>
        <v>50000</v>
      </c>
      <c r="D153" s="72">
        <f>'[1]App.2-CU_NewCGAAP_DepExp_2014'!D153</f>
        <v>15</v>
      </c>
      <c r="E153" s="73">
        <f t="shared" si="4"/>
        <v>6.6666666666666666E-2</v>
      </c>
      <c r="F153" s="42">
        <f t="shared" si="7"/>
        <v>15150.807623025035</v>
      </c>
      <c r="G153" s="25">
        <f>-'App.2-BA1 Fix Asset Cont CGAAP'!J576</f>
        <v>15150.805659416827</v>
      </c>
      <c r="H153" s="42">
        <f t="shared" si="6"/>
        <v>1.9636082088254625E-3</v>
      </c>
    </row>
    <row r="154" spans="1:9" ht="15" hidden="1">
      <c r="A154" s="23">
        <v>1985</v>
      </c>
      <c r="B154" s="32" t="s">
        <v>54</v>
      </c>
      <c r="C154" s="25">
        <f>'App.2-BA1 Fix Asset Cont CGAAP'!E577</f>
        <v>0</v>
      </c>
      <c r="D154" s="72">
        <f>'[1]App.2-CU_NewCGAAP_DepExp_2014'!D154</f>
        <v>0</v>
      </c>
      <c r="E154" s="73">
        <f t="shared" si="4"/>
        <v>0</v>
      </c>
      <c r="F154" s="42">
        <f t="shared" si="7"/>
        <v>0</v>
      </c>
      <c r="G154" s="25">
        <f>-'App.2-BA1 Fix Asset Cont CGAAP'!J577</f>
        <v>0</v>
      </c>
      <c r="H154" s="42">
        <f t="shared" si="6"/>
        <v>0</v>
      </c>
    </row>
    <row r="155" spans="1:9" ht="15" hidden="1">
      <c r="A155" s="23">
        <v>1990</v>
      </c>
      <c r="B155" s="37" t="s">
        <v>55</v>
      </c>
      <c r="C155" s="25">
        <f>'App.2-BA1 Fix Asset Cont CGAAP'!E578</f>
        <v>0</v>
      </c>
      <c r="D155" s="72">
        <f>'[1]App.2-CU_NewCGAAP_DepExp_2014'!D155</f>
        <v>0</v>
      </c>
      <c r="E155" s="73">
        <f t="shared" si="4"/>
        <v>0</v>
      </c>
      <c r="F155" s="42">
        <f t="shared" si="7"/>
        <v>0</v>
      </c>
      <c r="G155" s="25">
        <f>-'App.2-BA1 Fix Asset Cont CGAAP'!J578</f>
        <v>0</v>
      </c>
      <c r="H155" s="42">
        <f t="shared" si="6"/>
        <v>0</v>
      </c>
    </row>
    <row r="156" spans="1:9" ht="15" hidden="1">
      <c r="A156" s="23">
        <v>1995</v>
      </c>
      <c r="B156" s="32" t="s">
        <v>56</v>
      </c>
      <c r="C156" s="25">
        <f>'App.2-BA1 Fix Asset Cont CGAAP'!E579</f>
        <v>-150000</v>
      </c>
      <c r="D156" s="72">
        <f>'[1]App.2-CU_NewCGAAP_DepExp_2014'!D156</f>
        <v>42.733966259517672</v>
      </c>
      <c r="E156" s="73">
        <f t="shared" si="4"/>
        <v>2.3400589449786464E-2</v>
      </c>
      <c r="F156" s="42">
        <f t="shared" si="7"/>
        <v>-104632.08104049342</v>
      </c>
      <c r="G156" s="25">
        <f>-'App.2-BA1 Fix Asset Cont CGAAP'!J579</f>
        <v>-104631.75444530572</v>
      </c>
      <c r="H156" s="42">
        <f t="shared" si="6"/>
        <v>-0.32659518769651186</v>
      </c>
    </row>
    <row r="157" spans="1:9" ht="15" hidden="1">
      <c r="A157" s="38">
        <v>2075</v>
      </c>
      <c r="B157" s="39" t="s">
        <v>175</v>
      </c>
      <c r="C157" s="25">
        <f>'App.2-BA1 Fix Asset Cont CGAAP'!E580</f>
        <v>0</v>
      </c>
      <c r="D157" s="72">
        <f>'[1]App.2-CU_NewCGAAP_DepExp_2014'!D157</f>
        <v>20</v>
      </c>
      <c r="E157" s="73">
        <f t="shared" si="4"/>
        <v>0.05</v>
      </c>
      <c r="F157" s="42">
        <f t="shared" si="7"/>
        <v>14862.855726248124</v>
      </c>
      <c r="G157" s="25">
        <f>-'App.2-BA1 Fix Asset Cont CGAAP'!J580</f>
        <v>14862.85523552123</v>
      </c>
      <c r="H157" s="42">
        <f t="shared" si="6"/>
        <v>4.9072689398599323E-4</v>
      </c>
    </row>
    <row r="158" spans="1:9" ht="15" hidden="1">
      <c r="A158" s="38">
        <v>2055</v>
      </c>
      <c r="B158" s="39" t="s">
        <v>176</v>
      </c>
      <c r="C158" s="25">
        <f>'App.2-BA1 Fix Asset Cont CGAAP'!E581</f>
        <v>0</v>
      </c>
      <c r="D158" s="72">
        <f>'[1]App.2-CU_NewCGAAP_DepExp_2014'!D158</f>
        <v>43.605097091142348</v>
      </c>
      <c r="E158" s="73">
        <f t="shared" si="4"/>
        <v>2.2933098805165451E-2</v>
      </c>
      <c r="F158" s="42">
        <f t="shared" si="7"/>
        <v>0</v>
      </c>
      <c r="G158" s="25">
        <f>-'App.2-BA1 Fix Asset Cont CGAAP'!J581</f>
        <v>0</v>
      </c>
      <c r="H158" s="42">
        <f t="shared" si="6"/>
        <v>0</v>
      </c>
    </row>
    <row r="159" spans="1:9" ht="15" hidden="1">
      <c r="A159" s="38">
        <v>1609</v>
      </c>
      <c r="B159" s="39" t="s">
        <v>177</v>
      </c>
      <c r="C159" s="25">
        <f>'App.2-BA1 Fix Asset Cont CGAAP'!E582</f>
        <v>436468</v>
      </c>
      <c r="D159" s="72">
        <f>'[1]App.2-CU_NewCGAAP_DepExp_2014'!D159</f>
        <v>25</v>
      </c>
      <c r="E159" s="73">
        <f t="shared" si="4"/>
        <v>0.04</v>
      </c>
      <c r="F159" s="42">
        <f t="shared" si="7"/>
        <v>68063.269082620594</v>
      </c>
      <c r="G159" s="25">
        <f>-'App.2-BA1 Fix Asset Cont CGAAP'!J582</f>
        <v>95706.244444444455</v>
      </c>
      <c r="H159" s="42">
        <f t="shared" si="6"/>
        <v>-27642.975361823861</v>
      </c>
      <c r="I159" s="2" t="s">
        <v>184</v>
      </c>
    </row>
    <row r="160" spans="1:9" ht="13.5" hidden="1" thickBot="1">
      <c r="A160" s="87"/>
      <c r="B160" s="88" t="s">
        <v>73</v>
      </c>
      <c r="C160" s="42">
        <f>SUM(C98:C159)</f>
        <v>17783281.120000001</v>
      </c>
      <c r="D160" s="111"/>
      <c r="E160" s="111"/>
      <c r="F160" s="42">
        <f>SUM(F98:F159)</f>
        <v>2159542.2994990116</v>
      </c>
      <c r="G160" s="42">
        <f>SUM(G98:G159)</f>
        <v>2694150.2489848058</v>
      </c>
      <c r="H160" s="42">
        <f>SUM(H98:H159)</f>
        <v>-534607.94948579394</v>
      </c>
    </row>
    <row r="161" spans="1:10" ht="15" hidden="1" customHeight="1">
      <c r="A161" s="92"/>
      <c r="B161" s="237" t="s">
        <v>129</v>
      </c>
      <c r="C161" s="237"/>
      <c r="D161" s="237"/>
      <c r="E161" s="238"/>
      <c r="F161" s="42">
        <f>+F160</f>
        <v>2159542.2994990116</v>
      </c>
      <c r="H161" s="112"/>
      <c r="I161" s="94"/>
      <c r="J161" s="113"/>
    </row>
    <row r="162" spans="1:10" hidden="1"/>
    <row r="163" spans="1:10" hidden="1"/>
    <row r="164" spans="1:10" hidden="1"/>
    <row r="165" spans="1:10" hidden="1">
      <c r="A165" s="2" t="s">
        <v>149</v>
      </c>
      <c r="B165" s="2" t="s">
        <v>179</v>
      </c>
    </row>
    <row r="166" spans="1:10" hidden="1">
      <c r="B166" s="2" t="s">
        <v>180</v>
      </c>
    </row>
    <row r="167" spans="1:10" hidden="1">
      <c r="B167" s="2" t="s">
        <v>181</v>
      </c>
      <c r="C167" s="126">
        <v>-26682.357082116643</v>
      </c>
    </row>
    <row r="168" spans="1:10" hidden="1">
      <c r="B168" s="134" t="s">
        <v>182</v>
      </c>
      <c r="C168" s="143">
        <v>-320188.28498539969</v>
      </c>
    </row>
    <row r="169" spans="1:10" hidden="1">
      <c r="C169" s="126">
        <f>SUM(C167:C168)</f>
        <v>-346870.64206751634</v>
      </c>
    </row>
    <row r="170" spans="1:10" hidden="1">
      <c r="B170" s="134" t="s">
        <v>183</v>
      </c>
      <c r="C170" s="143">
        <v>-160094.14249269984</v>
      </c>
    </row>
    <row r="171" spans="1:10" hidden="1">
      <c r="C171" s="126">
        <f>SUM(C169:C170)</f>
        <v>-506964.78456021618</v>
      </c>
      <c r="D171" s="144">
        <f>H104</f>
        <v>-506964.79716895072</v>
      </c>
      <c r="E171" s="145">
        <f>C171-D171</f>
        <v>1.260873454157263E-2</v>
      </c>
    </row>
    <row r="172" spans="1:10" hidden="1"/>
    <row r="173" spans="1:10" hidden="1"/>
    <row r="174" spans="1:10" hidden="1">
      <c r="A174" s="2" t="s">
        <v>184</v>
      </c>
      <c r="B174" s="2" t="s">
        <v>185</v>
      </c>
    </row>
    <row r="175" spans="1:10" hidden="1">
      <c r="B175" s="2" t="s">
        <v>198</v>
      </c>
    </row>
    <row r="176" spans="1:10" hidden="1">
      <c r="B176" s="2" t="s">
        <v>181</v>
      </c>
      <c r="C176" s="126">
        <v>-1454.8933333333334</v>
      </c>
    </row>
    <row r="177" spans="2:5" hidden="1">
      <c r="B177" s="134" t="s">
        <v>182</v>
      </c>
      <c r="C177" s="143">
        <v>-17458.72</v>
      </c>
    </row>
    <row r="178" spans="2:5" hidden="1">
      <c r="C178" s="126">
        <f>SUM(C176:C177)</f>
        <v>-18913.613333333335</v>
      </c>
    </row>
    <row r="179" spans="2:5" hidden="1">
      <c r="B179" s="134" t="s">
        <v>183</v>
      </c>
      <c r="C179" s="143">
        <v>-8729.36</v>
      </c>
    </row>
    <row r="180" spans="2:5" hidden="1">
      <c r="C180" s="126">
        <f>SUM(C178:C179)</f>
        <v>-27642.973333333335</v>
      </c>
      <c r="D180" s="144">
        <f>H159</f>
        <v>-27642.975361823861</v>
      </c>
      <c r="E180" s="145">
        <f>C180-D180</f>
        <v>2.0284905258449726E-3</v>
      </c>
    </row>
  </sheetData>
  <mergeCells count="18">
    <mergeCell ref="B161:E161"/>
    <mergeCell ref="N14:N15"/>
    <mergeCell ref="B79:E79"/>
    <mergeCell ref="B82:J82"/>
    <mergeCell ref="B83:J83"/>
    <mergeCell ref="B85:J86"/>
    <mergeCell ref="A91:J91"/>
    <mergeCell ref="A92:J92"/>
    <mergeCell ref="A93:L93"/>
    <mergeCell ref="A96:A97"/>
    <mergeCell ref="B96:B97"/>
    <mergeCell ref="G96:G97"/>
    <mergeCell ref="A9:J9"/>
    <mergeCell ref="A10:J10"/>
    <mergeCell ref="A11:L11"/>
    <mergeCell ref="A14:A15"/>
    <mergeCell ref="B14:B15"/>
    <mergeCell ref="G14:G15"/>
  </mergeCells>
  <dataValidations count="1">
    <dataValidation allowBlank="1" showInputMessage="1" showErrorMessage="1" promptTitle="Date Format" prompt="E.g:  &quot;August 1, 2011&quot;" sqref="H65566 H131102 H196638 H262174 H327710 H393246 H458782 H524318 H589854 H655390 H720926 H786462 H851998 H917534 H983070"/>
  </dataValidations>
  <pageMargins left="0.23622047244094491" right="0.23622047244094491" top="0.23622047244094491" bottom="0.11811023622047245" header="0.23622047244094491" footer="0.11811023622047245"/>
  <pageSetup scale="56" orientation="portrait" r:id="rId1"/>
  <rowBreaks count="1" manualBreakCount="1">
    <brk id="89" max="16383" man="1"/>
  </rowBreaks>
</worksheet>
</file>

<file path=xl/worksheets/sheet9.xml><?xml version="1.0" encoding="utf-8"?>
<worksheet xmlns="http://schemas.openxmlformats.org/spreadsheetml/2006/main" xmlns:r="http://schemas.openxmlformats.org/officeDocument/2006/relationships">
  <sheetPr codeName="Sheet9"/>
  <dimension ref="A1:O121"/>
  <sheetViews>
    <sheetView topLeftCell="A52" workbookViewId="0"/>
  </sheetViews>
  <sheetFormatPr defaultRowHeight="15"/>
  <cols>
    <col min="3" max="3" width="34" bestFit="1" customWidth="1"/>
    <col min="4" max="4" width="19.7109375" customWidth="1"/>
    <col min="5" max="5" width="11.85546875" customWidth="1"/>
    <col min="9" max="9" width="1.85546875" customWidth="1"/>
    <col min="10" max="10" width="15" customWidth="1"/>
    <col min="11" max="11" width="34" customWidth="1"/>
  </cols>
  <sheetData>
    <row r="1" spans="1:15" s="2" customFormat="1" ht="12.75">
      <c r="A1" s="1"/>
      <c r="B1" s="1"/>
      <c r="C1" s="1"/>
      <c r="M1" s="4" t="s">
        <v>0</v>
      </c>
      <c r="O1" s="5">
        <v>0</v>
      </c>
    </row>
    <row r="2" spans="1:15" s="2" customFormat="1" ht="12.75">
      <c r="A2" s="1"/>
      <c r="B2" s="1"/>
      <c r="C2" s="1"/>
      <c r="M2" s="4" t="s">
        <v>1</v>
      </c>
      <c r="O2" s="6"/>
    </row>
    <row r="3" spans="1:15" s="2" customFormat="1" ht="12.75">
      <c r="A3" s="1"/>
      <c r="B3" s="1"/>
      <c r="C3" s="1"/>
      <c r="M3" s="4" t="s">
        <v>2</v>
      </c>
      <c r="O3" s="6"/>
    </row>
    <row r="4" spans="1:15" s="2" customFormat="1" ht="12.75">
      <c r="A4" s="1"/>
      <c r="B4" s="1"/>
      <c r="C4" s="1"/>
      <c r="M4" s="4" t="s">
        <v>3</v>
      </c>
      <c r="O4" s="6"/>
    </row>
    <row r="5" spans="1:15" s="2" customFormat="1" ht="12.75">
      <c r="A5" s="1"/>
      <c r="B5" s="1"/>
      <c r="C5" s="1"/>
      <c r="M5" s="4" t="s">
        <v>4</v>
      </c>
      <c r="O5" s="7"/>
    </row>
    <row r="6" spans="1:15" s="2" customFormat="1" ht="3.75" customHeight="1">
      <c r="A6" s="1"/>
      <c r="B6" s="1"/>
      <c r="C6" s="1"/>
      <c r="M6" s="4"/>
      <c r="O6" s="8"/>
    </row>
    <row r="7" spans="1:15" s="2" customFormat="1" ht="12.75">
      <c r="A7" s="1"/>
      <c r="B7" s="1"/>
      <c r="C7" s="1"/>
      <c r="M7" s="4" t="s">
        <v>5</v>
      </c>
      <c r="O7" s="7"/>
    </row>
    <row r="8" spans="1:15" s="2" customFormat="1" ht="9" customHeight="1">
      <c r="A8" s="1"/>
      <c r="B8" s="1"/>
      <c r="C8" s="1"/>
      <c r="I8" s="3"/>
    </row>
    <row r="9" spans="1:15" s="2" customFormat="1" ht="18">
      <c r="A9" s="223" t="s">
        <v>199</v>
      </c>
      <c r="B9" s="223"/>
      <c r="C9" s="223"/>
      <c r="D9" s="223"/>
      <c r="E9" s="223"/>
      <c r="F9" s="223"/>
      <c r="G9" s="223"/>
      <c r="H9" s="223"/>
      <c r="I9" s="151"/>
      <c r="J9" s="151"/>
      <c r="K9" s="152"/>
      <c r="L9" s="152"/>
      <c r="M9" s="152"/>
      <c r="N9" s="152"/>
    </row>
    <row r="10" spans="1:15" s="2" customFormat="1" ht="18">
      <c r="A10" s="235" t="s">
        <v>200</v>
      </c>
      <c r="B10" s="235"/>
      <c r="C10" s="235"/>
      <c r="D10" s="235"/>
      <c r="E10" s="235"/>
      <c r="F10" s="235"/>
      <c r="G10" s="235"/>
      <c r="H10" s="235"/>
      <c r="I10" s="153"/>
      <c r="J10" s="153"/>
      <c r="K10" s="152"/>
      <c r="L10" s="152"/>
      <c r="M10" s="152"/>
      <c r="N10" s="152"/>
    </row>
    <row r="11" spans="1:15" s="2" customFormat="1" ht="18">
      <c r="A11" s="262" t="s">
        <v>201</v>
      </c>
      <c r="B11" s="262"/>
      <c r="C11" s="262"/>
      <c r="D11" s="262"/>
      <c r="E11" s="262"/>
      <c r="F11" s="262"/>
      <c r="G11" s="262"/>
      <c r="H11" s="262"/>
      <c r="I11" s="147"/>
      <c r="J11" s="153"/>
      <c r="K11" s="152"/>
      <c r="L11" s="152"/>
      <c r="M11" s="152"/>
      <c r="N11" s="152"/>
    </row>
    <row r="12" spans="1:15" s="2" customFormat="1" ht="6" customHeight="1">
      <c r="A12" s="154"/>
      <c r="B12" s="154"/>
      <c r="C12" s="154"/>
      <c r="D12" s="154"/>
      <c r="E12" s="154"/>
      <c r="F12" s="154"/>
      <c r="G12" s="154"/>
      <c r="H12" s="154"/>
      <c r="I12" s="147"/>
      <c r="J12" s="153"/>
      <c r="K12" s="152"/>
      <c r="L12" s="152"/>
      <c r="M12" s="152"/>
      <c r="N12" s="152"/>
    </row>
    <row r="13" spans="1:15" s="2" customFormat="1" ht="6" customHeight="1">
      <c r="A13" s="154"/>
      <c r="B13" s="154"/>
      <c r="C13" s="154"/>
      <c r="D13" s="154"/>
      <c r="E13" s="154"/>
      <c r="F13" s="154"/>
      <c r="G13" s="154"/>
      <c r="H13" s="154"/>
      <c r="I13" s="147"/>
      <c r="J13" s="153"/>
      <c r="K13" s="152"/>
      <c r="L13" s="152"/>
      <c r="M13" s="152"/>
      <c r="N13" s="152"/>
    </row>
    <row r="14" spans="1:15" ht="6" customHeight="1"/>
    <row r="15" spans="1:15">
      <c r="A15" s="155"/>
      <c r="B15" s="155"/>
      <c r="C15" s="261" t="s">
        <v>202</v>
      </c>
      <c r="D15" s="261"/>
      <c r="E15" s="261"/>
      <c r="F15" s="261" t="s">
        <v>203</v>
      </c>
      <c r="G15" s="261"/>
      <c r="H15" s="308"/>
      <c r="I15" s="156"/>
      <c r="J15" s="263" t="s">
        <v>204</v>
      </c>
      <c r="K15" s="263" t="s">
        <v>205</v>
      </c>
      <c r="L15" s="265" t="s">
        <v>206</v>
      </c>
      <c r="M15" s="265"/>
      <c r="N15" s="259" t="s">
        <v>207</v>
      </c>
      <c r="O15" s="260"/>
    </row>
    <row r="16" spans="1:15" ht="15.75" thickBot="1">
      <c r="A16" s="157" t="s">
        <v>208</v>
      </c>
      <c r="B16" s="157" t="s">
        <v>209</v>
      </c>
      <c r="C16" s="296" t="s">
        <v>210</v>
      </c>
      <c r="D16" s="296"/>
      <c r="E16" s="296"/>
      <c r="F16" s="158" t="s">
        <v>211</v>
      </c>
      <c r="G16" s="158" t="s">
        <v>212</v>
      </c>
      <c r="H16" s="159" t="s">
        <v>213</v>
      </c>
      <c r="I16" s="160"/>
      <c r="J16" s="264"/>
      <c r="K16" s="264"/>
      <c r="L16" s="161" t="s">
        <v>140</v>
      </c>
      <c r="M16" s="161" t="s">
        <v>214</v>
      </c>
      <c r="N16" s="162" t="s">
        <v>140</v>
      </c>
      <c r="O16" s="163" t="s">
        <v>214</v>
      </c>
    </row>
    <row r="17" spans="1:15">
      <c r="A17" s="297" t="s">
        <v>215</v>
      </c>
      <c r="B17" s="299">
        <v>1</v>
      </c>
      <c r="C17" s="301" t="s">
        <v>216</v>
      </c>
      <c r="D17" s="302" t="s">
        <v>217</v>
      </c>
      <c r="E17" s="302"/>
      <c r="F17" s="164">
        <v>35</v>
      </c>
      <c r="G17" s="164">
        <v>45</v>
      </c>
      <c r="H17" s="165">
        <v>75</v>
      </c>
      <c r="I17" s="166"/>
      <c r="J17" s="167">
        <v>1830</v>
      </c>
      <c r="K17" s="168" t="s">
        <v>335</v>
      </c>
      <c r="L17" s="167">
        <v>25</v>
      </c>
      <c r="M17" s="169">
        <f>IF(ISERROR(1/L17), "", 1/L17)</f>
        <v>0.04</v>
      </c>
      <c r="N17" s="167">
        <v>45</v>
      </c>
      <c r="O17" s="169">
        <f>IF(ISERROR(1/N17), "", 1/N17)</f>
        <v>2.2222222222222223E-2</v>
      </c>
    </row>
    <row r="18" spans="1:15">
      <c r="A18" s="298"/>
      <c r="B18" s="300"/>
      <c r="C18" s="266"/>
      <c r="D18" s="266" t="s">
        <v>218</v>
      </c>
      <c r="E18" s="170" t="s">
        <v>219</v>
      </c>
      <c r="F18" s="171">
        <v>20</v>
      </c>
      <c r="G18" s="171">
        <v>40</v>
      </c>
      <c r="H18" s="172">
        <v>55</v>
      </c>
      <c r="I18" s="166"/>
      <c r="J18" s="167">
        <v>1830</v>
      </c>
      <c r="K18" s="168" t="s">
        <v>335</v>
      </c>
      <c r="L18" s="167">
        <v>25</v>
      </c>
      <c r="M18" s="169">
        <f t="shared" ref="M18:M74" si="0">IF(ISERROR(1/L18), "", 1/L18)</f>
        <v>0.04</v>
      </c>
      <c r="N18" s="167">
        <v>40</v>
      </c>
      <c r="O18" s="169">
        <f t="shared" ref="O18:O74" si="1">IF(ISERROR(1/N18), "", 1/N18)</f>
        <v>2.5000000000000001E-2</v>
      </c>
    </row>
    <row r="19" spans="1:15">
      <c r="A19" s="298"/>
      <c r="B19" s="300"/>
      <c r="C19" s="266"/>
      <c r="D19" s="266"/>
      <c r="E19" s="170" t="s">
        <v>220</v>
      </c>
      <c r="F19" s="171">
        <v>30</v>
      </c>
      <c r="G19" s="171">
        <v>70</v>
      </c>
      <c r="H19" s="172">
        <v>95</v>
      </c>
      <c r="I19" s="166"/>
      <c r="J19" s="167">
        <v>1830</v>
      </c>
      <c r="K19" s="168" t="s">
        <v>335</v>
      </c>
      <c r="L19" s="167">
        <v>25</v>
      </c>
      <c r="M19" s="169">
        <f t="shared" si="0"/>
        <v>0.04</v>
      </c>
      <c r="N19" s="167">
        <v>40</v>
      </c>
      <c r="O19" s="169">
        <f t="shared" si="1"/>
        <v>2.5000000000000001E-2</v>
      </c>
    </row>
    <row r="20" spans="1:15">
      <c r="A20" s="298"/>
      <c r="B20" s="300">
        <v>2</v>
      </c>
      <c r="C20" s="266" t="s">
        <v>221</v>
      </c>
      <c r="D20" s="304" t="s">
        <v>217</v>
      </c>
      <c r="E20" s="304"/>
      <c r="F20" s="171">
        <v>50</v>
      </c>
      <c r="G20" s="171">
        <v>60</v>
      </c>
      <c r="H20" s="172">
        <v>80</v>
      </c>
      <c r="I20" s="166"/>
      <c r="J20" s="167">
        <v>1830</v>
      </c>
      <c r="K20" s="168" t="s">
        <v>335</v>
      </c>
      <c r="L20" s="167">
        <v>25</v>
      </c>
      <c r="M20" s="169">
        <f t="shared" si="0"/>
        <v>0.04</v>
      </c>
      <c r="N20" s="167">
        <v>60</v>
      </c>
      <c r="O20" s="169">
        <f t="shared" si="1"/>
        <v>1.6666666666666666E-2</v>
      </c>
    </row>
    <row r="21" spans="1:15">
      <c r="A21" s="298"/>
      <c r="B21" s="300"/>
      <c r="C21" s="266"/>
      <c r="D21" s="266" t="s">
        <v>218</v>
      </c>
      <c r="E21" s="170" t="s">
        <v>219</v>
      </c>
      <c r="F21" s="171">
        <v>20</v>
      </c>
      <c r="G21" s="171">
        <v>40</v>
      </c>
      <c r="H21" s="172">
        <v>55</v>
      </c>
      <c r="I21" s="166"/>
      <c r="J21" s="167">
        <v>1830</v>
      </c>
      <c r="K21" s="168" t="s">
        <v>335</v>
      </c>
      <c r="L21" s="167">
        <v>25</v>
      </c>
      <c r="M21" s="169">
        <f t="shared" si="0"/>
        <v>0.04</v>
      </c>
      <c r="N21" s="167">
        <v>40</v>
      </c>
      <c r="O21" s="169">
        <f t="shared" si="1"/>
        <v>2.5000000000000001E-2</v>
      </c>
    </row>
    <row r="22" spans="1:15">
      <c r="A22" s="298"/>
      <c r="B22" s="300"/>
      <c r="C22" s="266"/>
      <c r="D22" s="266"/>
      <c r="E22" s="170" t="s">
        <v>220</v>
      </c>
      <c r="F22" s="171">
        <v>30</v>
      </c>
      <c r="G22" s="171">
        <v>70</v>
      </c>
      <c r="H22" s="172">
        <v>95</v>
      </c>
      <c r="I22" s="166"/>
      <c r="J22" s="167">
        <v>1830</v>
      </c>
      <c r="K22" s="168" t="s">
        <v>335</v>
      </c>
      <c r="L22" s="167">
        <v>25</v>
      </c>
      <c r="M22" s="169">
        <f t="shared" si="0"/>
        <v>0.04</v>
      </c>
      <c r="N22" s="167">
        <v>40</v>
      </c>
      <c r="O22" s="169">
        <f t="shared" si="1"/>
        <v>2.5000000000000001E-2</v>
      </c>
    </row>
    <row r="23" spans="1:15">
      <c r="A23" s="298"/>
      <c r="B23" s="300">
        <v>3</v>
      </c>
      <c r="C23" s="266" t="s">
        <v>222</v>
      </c>
      <c r="D23" s="304" t="s">
        <v>217</v>
      </c>
      <c r="E23" s="304"/>
      <c r="F23" s="171">
        <v>60</v>
      </c>
      <c r="G23" s="171">
        <v>60</v>
      </c>
      <c r="H23" s="172">
        <v>80</v>
      </c>
      <c r="I23" s="166"/>
      <c r="J23" s="167"/>
      <c r="K23" s="168"/>
      <c r="L23" s="173"/>
      <c r="M23" s="169" t="str">
        <f t="shared" si="0"/>
        <v/>
      </c>
      <c r="N23" s="173"/>
      <c r="O23" s="169" t="str">
        <f t="shared" si="1"/>
        <v/>
      </c>
    </row>
    <row r="24" spans="1:15">
      <c r="A24" s="298"/>
      <c r="B24" s="300"/>
      <c r="C24" s="266"/>
      <c r="D24" s="266" t="s">
        <v>218</v>
      </c>
      <c r="E24" s="170" t="s">
        <v>219</v>
      </c>
      <c r="F24" s="171">
        <v>20</v>
      </c>
      <c r="G24" s="171">
        <v>40</v>
      </c>
      <c r="H24" s="172">
        <v>55</v>
      </c>
      <c r="I24" s="166"/>
      <c r="J24" s="167"/>
      <c r="K24" s="168"/>
      <c r="L24" s="173"/>
      <c r="M24" s="169" t="str">
        <f t="shared" si="0"/>
        <v/>
      </c>
      <c r="N24" s="173"/>
      <c r="O24" s="169" t="str">
        <f t="shared" si="1"/>
        <v/>
      </c>
    </row>
    <row r="25" spans="1:15">
      <c r="A25" s="298"/>
      <c r="B25" s="300"/>
      <c r="C25" s="266"/>
      <c r="D25" s="266"/>
      <c r="E25" s="170" t="s">
        <v>220</v>
      </c>
      <c r="F25" s="171">
        <v>30</v>
      </c>
      <c r="G25" s="171">
        <v>70</v>
      </c>
      <c r="H25" s="172">
        <v>95</v>
      </c>
      <c r="I25" s="166"/>
      <c r="J25" s="167"/>
      <c r="K25" s="168"/>
      <c r="L25" s="173"/>
      <c r="M25" s="169" t="str">
        <f t="shared" si="0"/>
        <v/>
      </c>
      <c r="N25" s="173"/>
      <c r="O25" s="169" t="str">
        <f t="shared" si="1"/>
        <v/>
      </c>
    </row>
    <row r="26" spans="1:15">
      <c r="A26" s="298"/>
      <c r="B26" s="171">
        <v>4</v>
      </c>
      <c r="C26" s="283" t="s">
        <v>223</v>
      </c>
      <c r="D26" s="303"/>
      <c r="E26" s="284"/>
      <c r="F26" s="171">
        <v>30</v>
      </c>
      <c r="G26" s="171">
        <v>45</v>
      </c>
      <c r="H26" s="172">
        <v>55</v>
      </c>
      <c r="I26" s="166"/>
      <c r="J26" s="167">
        <v>1835</v>
      </c>
      <c r="K26" s="168" t="s">
        <v>228</v>
      </c>
      <c r="L26" s="167">
        <v>25</v>
      </c>
      <c r="M26" s="169">
        <f t="shared" si="0"/>
        <v>0.04</v>
      </c>
      <c r="N26" s="167">
        <v>45</v>
      </c>
      <c r="O26" s="169">
        <f t="shared" si="1"/>
        <v>2.2222222222222223E-2</v>
      </c>
    </row>
    <row r="27" spans="1:15">
      <c r="A27" s="298"/>
      <c r="B27" s="171">
        <v>5</v>
      </c>
      <c r="C27" s="283" t="s">
        <v>224</v>
      </c>
      <c r="D27" s="303"/>
      <c r="E27" s="284"/>
      <c r="F27" s="171">
        <v>15</v>
      </c>
      <c r="G27" s="171">
        <v>25</v>
      </c>
      <c r="H27" s="172">
        <v>25</v>
      </c>
      <c r="I27" s="166"/>
      <c r="J27" s="167"/>
      <c r="K27" s="168"/>
      <c r="L27" s="173"/>
      <c r="M27" s="169" t="str">
        <f t="shared" si="0"/>
        <v/>
      </c>
      <c r="N27" s="173"/>
      <c r="O27" s="169" t="str">
        <f t="shared" si="1"/>
        <v/>
      </c>
    </row>
    <row r="28" spans="1:15">
      <c r="A28" s="298"/>
      <c r="B28" s="171">
        <v>6</v>
      </c>
      <c r="C28" s="283" t="s">
        <v>225</v>
      </c>
      <c r="D28" s="303"/>
      <c r="E28" s="284"/>
      <c r="F28" s="171">
        <v>15</v>
      </c>
      <c r="G28" s="171">
        <v>20</v>
      </c>
      <c r="H28" s="172">
        <v>20</v>
      </c>
      <c r="I28" s="166"/>
      <c r="J28" s="167"/>
      <c r="K28" s="168"/>
      <c r="L28" s="173"/>
      <c r="M28" s="169" t="str">
        <f t="shared" si="0"/>
        <v/>
      </c>
      <c r="N28" s="173"/>
      <c r="O28" s="169" t="str">
        <f t="shared" si="1"/>
        <v/>
      </c>
    </row>
    <row r="29" spans="1:15">
      <c r="A29" s="298"/>
      <c r="B29" s="171">
        <v>7</v>
      </c>
      <c r="C29" s="283" t="s">
        <v>226</v>
      </c>
      <c r="D29" s="303"/>
      <c r="E29" s="284"/>
      <c r="F29" s="171">
        <v>35</v>
      </c>
      <c r="G29" s="171">
        <v>45</v>
      </c>
      <c r="H29" s="172">
        <v>60</v>
      </c>
      <c r="I29" s="166"/>
      <c r="J29" s="167">
        <v>1835</v>
      </c>
      <c r="K29" s="168" t="s">
        <v>228</v>
      </c>
      <c r="L29" s="167">
        <v>25</v>
      </c>
      <c r="M29" s="169">
        <f t="shared" si="0"/>
        <v>0.04</v>
      </c>
      <c r="N29" s="167">
        <v>45</v>
      </c>
      <c r="O29" s="169">
        <f t="shared" si="1"/>
        <v>2.2222222222222223E-2</v>
      </c>
    </row>
    <row r="30" spans="1:15">
      <c r="A30" s="298"/>
      <c r="B30" s="171">
        <v>8</v>
      </c>
      <c r="C30" s="283" t="s">
        <v>227</v>
      </c>
      <c r="D30" s="303"/>
      <c r="E30" s="284"/>
      <c r="F30" s="171">
        <v>50</v>
      </c>
      <c r="G30" s="171">
        <v>60</v>
      </c>
      <c r="H30" s="172">
        <v>75</v>
      </c>
      <c r="I30" s="166"/>
      <c r="J30" s="167">
        <v>1835</v>
      </c>
      <c r="K30" s="168" t="s">
        <v>228</v>
      </c>
      <c r="L30" s="167">
        <v>25</v>
      </c>
      <c r="M30" s="169">
        <f t="shared" si="0"/>
        <v>0.04</v>
      </c>
      <c r="N30" s="167">
        <v>60</v>
      </c>
      <c r="O30" s="169">
        <f t="shared" si="1"/>
        <v>1.6666666666666666E-2</v>
      </c>
    </row>
    <row r="31" spans="1:15">
      <c r="A31" s="298"/>
      <c r="B31" s="171"/>
      <c r="C31" s="174"/>
      <c r="D31" s="175"/>
      <c r="E31" s="176"/>
      <c r="F31" s="171"/>
      <c r="G31" s="171"/>
      <c r="H31" s="172"/>
      <c r="I31" s="166"/>
      <c r="J31" s="167">
        <v>1855</v>
      </c>
      <c r="K31" s="168" t="s">
        <v>336</v>
      </c>
      <c r="L31" s="167">
        <v>25</v>
      </c>
      <c r="M31" s="169">
        <f t="shared" si="0"/>
        <v>0.04</v>
      </c>
      <c r="N31" s="167">
        <v>60</v>
      </c>
      <c r="O31" s="169">
        <f t="shared" si="1"/>
        <v>1.6666666666666666E-2</v>
      </c>
    </row>
    <row r="32" spans="1:15">
      <c r="A32" s="298"/>
      <c r="B32" s="171">
        <v>9</v>
      </c>
      <c r="C32" s="283" t="s">
        <v>229</v>
      </c>
      <c r="D32" s="303"/>
      <c r="E32" s="284"/>
      <c r="F32" s="171">
        <v>30</v>
      </c>
      <c r="G32" s="171">
        <v>40</v>
      </c>
      <c r="H32" s="172">
        <v>60</v>
      </c>
      <c r="I32" s="166"/>
      <c r="J32" s="167">
        <v>1850</v>
      </c>
      <c r="K32" s="168" t="s">
        <v>33</v>
      </c>
      <c r="L32" s="173">
        <v>25</v>
      </c>
      <c r="M32" s="169">
        <f t="shared" si="0"/>
        <v>0.04</v>
      </c>
      <c r="N32" s="173">
        <v>40</v>
      </c>
      <c r="O32" s="169">
        <f t="shared" si="1"/>
        <v>2.5000000000000001E-2</v>
      </c>
    </row>
    <row r="33" spans="1:15">
      <c r="A33" s="298"/>
      <c r="B33" s="171">
        <v>10</v>
      </c>
      <c r="C33" s="283" t="s">
        <v>230</v>
      </c>
      <c r="D33" s="303"/>
      <c r="E33" s="284"/>
      <c r="F33" s="171">
        <v>25</v>
      </c>
      <c r="G33" s="171">
        <v>30</v>
      </c>
      <c r="H33" s="172">
        <v>40</v>
      </c>
      <c r="I33" s="166"/>
      <c r="J33" s="167">
        <v>1835</v>
      </c>
      <c r="K33" s="168" t="s">
        <v>228</v>
      </c>
      <c r="L33" s="167">
        <v>25</v>
      </c>
      <c r="M33" s="169">
        <f t="shared" si="0"/>
        <v>0.04</v>
      </c>
      <c r="N33" s="167">
        <v>30</v>
      </c>
      <c r="O33" s="169">
        <f t="shared" si="1"/>
        <v>3.3333333333333333E-2</v>
      </c>
    </row>
    <row r="34" spans="1:15" ht="15.75" thickBot="1">
      <c r="A34" s="298"/>
      <c r="B34" s="177">
        <v>11</v>
      </c>
      <c r="C34" s="305" t="s">
        <v>231</v>
      </c>
      <c r="D34" s="306"/>
      <c r="E34" s="307"/>
      <c r="F34" s="177">
        <v>25</v>
      </c>
      <c r="G34" s="177">
        <v>40</v>
      </c>
      <c r="H34" s="178">
        <v>55</v>
      </c>
      <c r="I34" s="166"/>
      <c r="J34" s="167">
        <v>1835</v>
      </c>
      <c r="K34" s="168" t="s">
        <v>228</v>
      </c>
      <c r="L34" s="167">
        <v>25</v>
      </c>
      <c r="M34" s="169">
        <f t="shared" si="0"/>
        <v>0.04</v>
      </c>
      <c r="N34" s="167">
        <v>40</v>
      </c>
      <c r="O34" s="169">
        <f t="shared" si="1"/>
        <v>2.5000000000000001E-2</v>
      </c>
    </row>
    <row r="35" spans="1:15">
      <c r="A35" s="272" t="s">
        <v>232</v>
      </c>
      <c r="B35" s="288">
        <v>12</v>
      </c>
      <c r="C35" s="289" t="s">
        <v>233</v>
      </c>
      <c r="D35" s="275" t="s">
        <v>217</v>
      </c>
      <c r="E35" s="291"/>
      <c r="F35" s="164">
        <v>30</v>
      </c>
      <c r="G35" s="164">
        <v>45</v>
      </c>
      <c r="H35" s="165">
        <v>60</v>
      </c>
      <c r="I35" s="166"/>
      <c r="J35" s="167">
        <v>1820</v>
      </c>
      <c r="K35" s="168" t="s">
        <v>27</v>
      </c>
      <c r="L35" s="179">
        <v>35</v>
      </c>
      <c r="M35" s="169">
        <f t="shared" si="0"/>
        <v>2.8571428571428571E-2</v>
      </c>
      <c r="N35" s="179">
        <v>40</v>
      </c>
      <c r="O35" s="169">
        <f t="shared" si="1"/>
        <v>2.5000000000000001E-2</v>
      </c>
    </row>
    <row r="36" spans="1:15">
      <c r="A36" s="285"/>
      <c r="B36" s="251"/>
      <c r="C36" s="290"/>
      <c r="D36" s="180"/>
      <c r="E36" s="181"/>
      <c r="F36" s="182"/>
      <c r="G36" s="182"/>
      <c r="H36" s="183"/>
      <c r="I36" s="166"/>
      <c r="J36" s="167">
        <v>1815</v>
      </c>
      <c r="K36" s="168" t="s">
        <v>26</v>
      </c>
      <c r="L36" s="173">
        <v>25</v>
      </c>
      <c r="M36" s="169">
        <f t="shared" si="0"/>
        <v>0.04</v>
      </c>
      <c r="N36" s="173">
        <v>45</v>
      </c>
      <c r="O36" s="169">
        <f t="shared" si="1"/>
        <v>2.2222222222222223E-2</v>
      </c>
    </row>
    <row r="37" spans="1:15">
      <c r="A37" s="286"/>
      <c r="B37" s="251"/>
      <c r="C37" s="267"/>
      <c r="D37" s="241" t="s">
        <v>234</v>
      </c>
      <c r="E37" s="243"/>
      <c r="F37" s="171">
        <v>10</v>
      </c>
      <c r="G37" s="171">
        <v>20</v>
      </c>
      <c r="H37" s="172">
        <v>30</v>
      </c>
      <c r="I37" s="166"/>
      <c r="J37" s="167">
        <v>1815</v>
      </c>
      <c r="K37" s="168" t="s">
        <v>26</v>
      </c>
      <c r="L37" s="173">
        <v>25</v>
      </c>
      <c r="M37" s="169">
        <f t="shared" si="0"/>
        <v>0.04</v>
      </c>
      <c r="N37" s="173">
        <v>20</v>
      </c>
      <c r="O37" s="169">
        <f t="shared" si="1"/>
        <v>0.05</v>
      </c>
    </row>
    <row r="38" spans="1:15">
      <c r="A38" s="286"/>
      <c r="B38" s="248"/>
      <c r="C38" s="267"/>
      <c r="D38" s="241" t="s">
        <v>235</v>
      </c>
      <c r="E38" s="243"/>
      <c r="F38" s="171">
        <v>20</v>
      </c>
      <c r="G38" s="171">
        <v>30</v>
      </c>
      <c r="H38" s="172">
        <v>60</v>
      </c>
      <c r="I38" s="166"/>
      <c r="J38" s="167"/>
      <c r="K38" s="168"/>
      <c r="L38" s="173"/>
      <c r="M38" s="169" t="str">
        <f t="shared" si="0"/>
        <v/>
      </c>
      <c r="N38" s="173"/>
      <c r="O38" s="169" t="str">
        <f t="shared" si="1"/>
        <v/>
      </c>
    </row>
    <row r="39" spans="1:15">
      <c r="A39" s="286"/>
      <c r="B39" s="184">
        <v>13</v>
      </c>
      <c r="C39" s="292" t="s">
        <v>236</v>
      </c>
      <c r="D39" s="278"/>
      <c r="E39" s="279"/>
      <c r="F39" s="171">
        <v>30</v>
      </c>
      <c r="G39" s="171">
        <v>45</v>
      </c>
      <c r="H39" s="172">
        <v>55</v>
      </c>
      <c r="I39" s="166"/>
      <c r="J39" s="167"/>
      <c r="K39" s="168"/>
      <c r="L39" s="173"/>
      <c r="M39" s="169" t="str">
        <f t="shared" si="0"/>
        <v/>
      </c>
      <c r="N39" s="173"/>
      <c r="O39" s="169" t="str">
        <f t="shared" si="1"/>
        <v/>
      </c>
    </row>
    <row r="40" spans="1:15">
      <c r="A40" s="286"/>
      <c r="B40" s="184">
        <v>14</v>
      </c>
      <c r="C40" s="292" t="s">
        <v>237</v>
      </c>
      <c r="D40" s="278"/>
      <c r="E40" s="279"/>
      <c r="F40" s="171">
        <v>30</v>
      </c>
      <c r="G40" s="171">
        <v>40</v>
      </c>
      <c r="H40" s="172">
        <v>40</v>
      </c>
      <c r="I40" s="166"/>
      <c r="J40" s="167"/>
      <c r="K40" s="168"/>
      <c r="L40" s="173"/>
      <c r="M40" s="169" t="str">
        <f t="shared" si="0"/>
        <v/>
      </c>
      <c r="N40" s="173"/>
      <c r="O40" s="169" t="str">
        <f t="shared" si="1"/>
        <v/>
      </c>
    </row>
    <row r="41" spans="1:15">
      <c r="A41" s="286"/>
      <c r="B41" s="247">
        <v>15</v>
      </c>
      <c r="C41" s="267" t="s">
        <v>238</v>
      </c>
      <c r="D41" s="241" t="s">
        <v>217</v>
      </c>
      <c r="E41" s="243"/>
      <c r="F41" s="171">
        <v>10</v>
      </c>
      <c r="G41" s="171">
        <v>20</v>
      </c>
      <c r="H41" s="172">
        <v>30</v>
      </c>
      <c r="I41" s="166"/>
      <c r="J41" s="167"/>
      <c r="K41" s="168"/>
      <c r="L41" s="173"/>
      <c r="M41" s="169" t="str">
        <f t="shared" si="0"/>
        <v/>
      </c>
      <c r="N41" s="173"/>
      <c r="O41" s="169" t="str">
        <f t="shared" si="1"/>
        <v/>
      </c>
    </row>
    <row r="42" spans="1:15">
      <c r="A42" s="286"/>
      <c r="B42" s="251"/>
      <c r="C42" s="267"/>
      <c r="D42" s="241" t="s">
        <v>239</v>
      </c>
      <c r="E42" s="243"/>
      <c r="F42" s="171">
        <v>10</v>
      </c>
      <c r="G42" s="171">
        <v>15</v>
      </c>
      <c r="H42" s="172">
        <v>15</v>
      </c>
      <c r="I42" s="166"/>
      <c r="J42" s="167"/>
      <c r="K42" s="168"/>
      <c r="L42" s="173"/>
      <c r="M42" s="169" t="str">
        <f t="shared" si="0"/>
        <v/>
      </c>
      <c r="N42" s="173"/>
      <c r="O42" s="169" t="str">
        <f t="shared" si="1"/>
        <v/>
      </c>
    </row>
    <row r="43" spans="1:15">
      <c r="A43" s="286"/>
      <c r="B43" s="248"/>
      <c r="C43" s="267"/>
      <c r="D43" s="241" t="s">
        <v>240</v>
      </c>
      <c r="E43" s="243"/>
      <c r="F43" s="171">
        <v>20</v>
      </c>
      <c r="G43" s="171">
        <v>20</v>
      </c>
      <c r="H43" s="172">
        <v>30</v>
      </c>
      <c r="I43" s="166"/>
      <c r="J43" s="167"/>
      <c r="K43" s="168"/>
      <c r="L43" s="173"/>
      <c r="M43" s="169" t="str">
        <f t="shared" si="0"/>
        <v/>
      </c>
      <c r="N43" s="173"/>
      <c r="O43" s="169" t="str">
        <f t="shared" si="1"/>
        <v/>
      </c>
    </row>
    <row r="44" spans="1:15">
      <c r="A44" s="286"/>
      <c r="B44" s="247">
        <v>16</v>
      </c>
      <c r="C44" s="185" t="s">
        <v>241</v>
      </c>
      <c r="D44" s="241" t="s">
        <v>217</v>
      </c>
      <c r="E44" s="243"/>
      <c r="F44" s="171">
        <v>30</v>
      </c>
      <c r="G44" s="171">
        <v>40</v>
      </c>
      <c r="H44" s="172">
        <v>60</v>
      </c>
      <c r="I44" s="166"/>
      <c r="J44" s="167">
        <v>1815</v>
      </c>
      <c r="K44" s="168" t="s">
        <v>26</v>
      </c>
      <c r="L44" s="173">
        <v>25</v>
      </c>
      <c r="M44" s="169">
        <f t="shared" si="0"/>
        <v>0.04</v>
      </c>
      <c r="N44" s="173">
        <v>45</v>
      </c>
      <c r="O44" s="169">
        <f t="shared" si="1"/>
        <v>2.2222222222222223E-2</v>
      </c>
    </row>
    <row r="45" spans="1:15">
      <c r="A45" s="286"/>
      <c r="B45" s="248"/>
      <c r="C45" s="185"/>
      <c r="D45" s="241" t="s">
        <v>242</v>
      </c>
      <c r="E45" s="243"/>
      <c r="F45" s="171">
        <v>25</v>
      </c>
      <c r="G45" s="171">
        <v>40</v>
      </c>
      <c r="H45" s="172">
        <v>60</v>
      </c>
      <c r="I45" s="166"/>
      <c r="J45" s="167"/>
      <c r="K45" s="168"/>
      <c r="L45" s="173"/>
      <c r="M45" s="169" t="str">
        <f t="shared" si="0"/>
        <v/>
      </c>
      <c r="N45" s="173"/>
      <c r="O45" s="169" t="str">
        <f t="shared" si="1"/>
        <v/>
      </c>
    </row>
    <row r="46" spans="1:15">
      <c r="A46" s="286"/>
      <c r="B46" s="171">
        <v>17</v>
      </c>
      <c r="C46" s="241" t="s">
        <v>243</v>
      </c>
      <c r="D46" s="242"/>
      <c r="E46" s="243"/>
      <c r="F46" s="171">
        <v>35</v>
      </c>
      <c r="G46" s="171">
        <v>45</v>
      </c>
      <c r="H46" s="172">
        <v>65</v>
      </c>
      <c r="I46" s="166"/>
      <c r="J46" s="167"/>
      <c r="K46" s="168"/>
      <c r="L46" s="173"/>
      <c r="M46" s="169" t="str">
        <f t="shared" si="0"/>
        <v/>
      </c>
      <c r="N46" s="173"/>
      <c r="O46" s="169" t="str">
        <f t="shared" si="1"/>
        <v/>
      </c>
    </row>
    <row r="47" spans="1:15">
      <c r="A47" s="286"/>
      <c r="B47" s="171">
        <v>18</v>
      </c>
      <c r="C47" s="292" t="s">
        <v>244</v>
      </c>
      <c r="D47" s="278"/>
      <c r="E47" s="279"/>
      <c r="F47" s="171">
        <v>30</v>
      </c>
      <c r="G47" s="171">
        <v>50</v>
      </c>
      <c r="H47" s="172">
        <v>60</v>
      </c>
      <c r="I47" s="186"/>
      <c r="J47" s="167">
        <v>1815</v>
      </c>
      <c r="K47" s="168" t="s">
        <v>26</v>
      </c>
      <c r="L47" s="173">
        <v>25</v>
      </c>
      <c r="M47" s="169">
        <f t="shared" si="0"/>
        <v>0.04</v>
      </c>
      <c r="N47" s="173">
        <v>50</v>
      </c>
      <c r="O47" s="169">
        <f t="shared" si="1"/>
        <v>0.02</v>
      </c>
    </row>
    <row r="48" spans="1:15">
      <c r="A48" s="286"/>
      <c r="B48" s="171">
        <v>19</v>
      </c>
      <c r="C48" s="241" t="s">
        <v>245</v>
      </c>
      <c r="D48" s="278"/>
      <c r="E48" s="279"/>
      <c r="F48" s="171">
        <v>25</v>
      </c>
      <c r="G48" s="171">
        <v>35</v>
      </c>
      <c r="H48" s="172">
        <v>50</v>
      </c>
      <c r="I48" s="187"/>
      <c r="J48" s="167"/>
      <c r="K48" s="168"/>
      <c r="L48" s="173"/>
      <c r="M48" s="169" t="str">
        <f t="shared" si="0"/>
        <v/>
      </c>
      <c r="N48" s="173"/>
      <c r="O48" s="169" t="str">
        <f t="shared" si="1"/>
        <v/>
      </c>
    </row>
    <row r="49" spans="1:15">
      <c r="A49" s="286"/>
      <c r="B49" s="171">
        <v>20</v>
      </c>
      <c r="C49" s="241" t="s">
        <v>246</v>
      </c>
      <c r="D49" s="278"/>
      <c r="E49" s="279"/>
      <c r="F49" s="171">
        <v>10</v>
      </c>
      <c r="G49" s="171">
        <v>30</v>
      </c>
      <c r="H49" s="172">
        <v>45</v>
      </c>
      <c r="I49" s="187"/>
      <c r="J49" s="167">
        <v>1815</v>
      </c>
      <c r="K49" s="168" t="s">
        <v>26</v>
      </c>
      <c r="L49" s="173">
        <v>25</v>
      </c>
      <c r="M49" s="169">
        <f t="shared" si="0"/>
        <v>0.04</v>
      </c>
      <c r="N49" s="173"/>
      <c r="O49" s="169" t="str">
        <f t="shared" si="1"/>
        <v/>
      </c>
    </row>
    <row r="50" spans="1:15">
      <c r="A50" s="286"/>
      <c r="B50" s="171">
        <v>21</v>
      </c>
      <c r="C50" s="241" t="s">
        <v>247</v>
      </c>
      <c r="D50" s="278"/>
      <c r="E50" s="279"/>
      <c r="F50" s="171">
        <v>15</v>
      </c>
      <c r="G50" s="171">
        <v>20</v>
      </c>
      <c r="H50" s="172">
        <v>20</v>
      </c>
      <c r="I50" s="187"/>
      <c r="J50" s="167"/>
      <c r="K50" s="168"/>
      <c r="L50" s="173"/>
      <c r="M50" s="169" t="str">
        <f t="shared" si="0"/>
        <v/>
      </c>
      <c r="N50" s="173"/>
      <c r="O50" s="169" t="str">
        <f t="shared" si="1"/>
        <v/>
      </c>
    </row>
    <row r="51" spans="1:15">
      <c r="A51" s="286"/>
      <c r="B51" s="171">
        <v>22</v>
      </c>
      <c r="C51" s="241" t="s">
        <v>248</v>
      </c>
      <c r="D51" s="278"/>
      <c r="E51" s="279"/>
      <c r="F51" s="171">
        <v>30</v>
      </c>
      <c r="G51" s="171">
        <v>55</v>
      </c>
      <c r="H51" s="172">
        <v>60</v>
      </c>
      <c r="I51" s="187"/>
      <c r="J51" s="167">
        <v>1815</v>
      </c>
      <c r="K51" s="168" t="s">
        <v>26</v>
      </c>
      <c r="L51" s="173">
        <v>25</v>
      </c>
      <c r="M51" s="169">
        <f t="shared" si="0"/>
        <v>0.04</v>
      </c>
      <c r="N51" s="173">
        <v>55</v>
      </c>
      <c r="O51" s="169">
        <f t="shared" si="1"/>
        <v>1.8181818181818181E-2</v>
      </c>
    </row>
    <row r="52" spans="1:15" ht="15.75" thickBot="1">
      <c r="A52" s="287"/>
      <c r="B52" s="188">
        <v>23</v>
      </c>
      <c r="C52" s="293" t="s">
        <v>249</v>
      </c>
      <c r="D52" s="294"/>
      <c r="E52" s="295"/>
      <c r="F52" s="188">
        <v>35</v>
      </c>
      <c r="G52" s="188">
        <v>50</v>
      </c>
      <c r="H52" s="189">
        <v>90</v>
      </c>
      <c r="I52" s="187"/>
      <c r="J52" s="167">
        <v>1815</v>
      </c>
      <c r="K52" s="168" t="s">
        <v>26</v>
      </c>
      <c r="L52" s="173">
        <v>25</v>
      </c>
      <c r="M52" s="169">
        <f t="shared" si="0"/>
        <v>0.04</v>
      </c>
      <c r="N52" s="167">
        <v>60</v>
      </c>
      <c r="O52" s="169">
        <f t="shared" si="1"/>
        <v>1.6666666666666666E-2</v>
      </c>
    </row>
    <row r="53" spans="1:15">
      <c r="A53" s="272" t="s">
        <v>250</v>
      </c>
      <c r="B53" s="164">
        <v>24</v>
      </c>
      <c r="C53" s="275" t="s">
        <v>251</v>
      </c>
      <c r="D53" s="276"/>
      <c r="E53" s="277"/>
      <c r="F53" s="164">
        <v>60</v>
      </c>
      <c r="G53" s="164">
        <v>65</v>
      </c>
      <c r="H53" s="165">
        <v>75</v>
      </c>
      <c r="I53" s="187"/>
      <c r="J53" s="167"/>
      <c r="K53" s="168"/>
      <c r="L53" s="173"/>
      <c r="M53" s="169" t="str">
        <f t="shared" si="0"/>
        <v/>
      </c>
      <c r="N53" s="173"/>
      <c r="O53" s="169" t="str">
        <f t="shared" si="1"/>
        <v/>
      </c>
    </row>
    <row r="54" spans="1:15">
      <c r="A54" s="273"/>
      <c r="B54" s="171">
        <v>25</v>
      </c>
      <c r="C54" s="241" t="s">
        <v>252</v>
      </c>
      <c r="D54" s="278"/>
      <c r="E54" s="279"/>
      <c r="F54" s="171">
        <v>20</v>
      </c>
      <c r="G54" s="171">
        <v>25</v>
      </c>
      <c r="H54" s="172">
        <v>25</v>
      </c>
      <c r="I54" s="187"/>
      <c r="J54" s="167"/>
      <c r="K54" s="168"/>
      <c r="L54" s="173"/>
      <c r="M54" s="169" t="str">
        <f t="shared" si="0"/>
        <v/>
      </c>
      <c r="N54" s="173"/>
      <c r="O54" s="169" t="str">
        <f t="shared" si="1"/>
        <v/>
      </c>
    </row>
    <row r="55" spans="1:15" ht="26.25" customHeight="1">
      <c r="A55" s="273"/>
      <c r="B55" s="171">
        <v>26</v>
      </c>
      <c r="C55" s="280" t="s">
        <v>253</v>
      </c>
      <c r="D55" s="281"/>
      <c r="E55" s="282"/>
      <c r="F55" s="171">
        <v>20</v>
      </c>
      <c r="G55" s="171">
        <v>25</v>
      </c>
      <c r="H55" s="172">
        <v>30</v>
      </c>
      <c r="I55" s="187"/>
      <c r="J55" s="167">
        <v>1845</v>
      </c>
      <c r="K55" s="168" t="s">
        <v>257</v>
      </c>
      <c r="L55" s="173">
        <v>25</v>
      </c>
      <c r="M55" s="169">
        <f t="shared" si="0"/>
        <v>0.04</v>
      </c>
      <c r="N55" s="173">
        <v>25</v>
      </c>
      <c r="O55" s="169">
        <f t="shared" si="1"/>
        <v>0.04</v>
      </c>
    </row>
    <row r="56" spans="1:15">
      <c r="A56" s="273"/>
      <c r="B56" s="171">
        <v>27</v>
      </c>
      <c r="C56" s="241" t="s">
        <v>254</v>
      </c>
      <c r="D56" s="278"/>
      <c r="E56" s="279"/>
      <c r="F56" s="171">
        <v>20</v>
      </c>
      <c r="G56" s="171">
        <v>25</v>
      </c>
      <c r="H56" s="172">
        <v>30</v>
      </c>
      <c r="I56" s="187"/>
      <c r="J56" s="167">
        <v>1845</v>
      </c>
      <c r="K56" s="168" t="s">
        <v>257</v>
      </c>
      <c r="L56" s="173">
        <v>25</v>
      </c>
      <c r="M56" s="169">
        <f t="shared" si="0"/>
        <v>0.04</v>
      </c>
      <c r="N56" s="173">
        <v>25</v>
      </c>
      <c r="O56" s="169">
        <f t="shared" si="1"/>
        <v>0.04</v>
      </c>
    </row>
    <row r="57" spans="1:15">
      <c r="A57" s="273"/>
      <c r="B57" s="171">
        <v>28</v>
      </c>
      <c r="C57" s="266" t="s">
        <v>255</v>
      </c>
      <c r="D57" s="267"/>
      <c r="E57" s="267"/>
      <c r="F57" s="190">
        <v>25</v>
      </c>
      <c r="G57" s="171">
        <v>30</v>
      </c>
      <c r="H57" s="172">
        <v>35</v>
      </c>
      <c r="I57" s="187"/>
      <c r="J57" s="167"/>
      <c r="K57" s="168"/>
      <c r="L57" s="173"/>
      <c r="M57" s="169" t="str">
        <f t="shared" si="0"/>
        <v/>
      </c>
      <c r="N57" s="173"/>
      <c r="O57" s="169" t="str">
        <f t="shared" si="1"/>
        <v/>
      </c>
    </row>
    <row r="58" spans="1:15">
      <c r="A58" s="273"/>
      <c r="B58" s="171">
        <v>29</v>
      </c>
      <c r="C58" s="266" t="s">
        <v>256</v>
      </c>
      <c r="D58" s="267"/>
      <c r="E58" s="267"/>
      <c r="F58" s="190">
        <v>35</v>
      </c>
      <c r="G58" s="171">
        <v>40</v>
      </c>
      <c r="H58" s="172">
        <v>55</v>
      </c>
      <c r="I58" s="187"/>
      <c r="J58" s="167">
        <v>1845</v>
      </c>
      <c r="K58" s="168" t="s">
        <v>257</v>
      </c>
      <c r="L58" s="173">
        <v>25</v>
      </c>
      <c r="M58" s="169">
        <f t="shared" si="0"/>
        <v>0.04</v>
      </c>
      <c r="N58" s="173">
        <v>40</v>
      </c>
      <c r="O58" s="169">
        <f t="shared" si="1"/>
        <v>2.5000000000000001E-2</v>
      </c>
    </row>
    <row r="59" spans="1:15">
      <c r="A59" s="273"/>
      <c r="B59" s="171">
        <v>30</v>
      </c>
      <c r="C59" s="266" t="s">
        <v>258</v>
      </c>
      <c r="D59" s="267"/>
      <c r="E59" s="267"/>
      <c r="F59" s="190">
        <v>70</v>
      </c>
      <c r="G59" s="171">
        <v>75</v>
      </c>
      <c r="H59" s="172">
        <v>80</v>
      </c>
      <c r="I59" s="187"/>
      <c r="J59" s="167"/>
      <c r="K59" s="168"/>
      <c r="L59" s="173"/>
      <c r="M59" s="169" t="str">
        <f t="shared" si="0"/>
        <v/>
      </c>
      <c r="N59" s="173"/>
      <c r="O59" s="169" t="str">
        <f t="shared" si="1"/>
        <v/>
      </c>
    </row>
    <row r="60" spans="1:15">
      <c r="A60" s="273"/>
      <c r="B60" s="171">
        <v>31</v>
      </c>
      <c r="C60" s="266" t="s">
        <v>259</v>
      </c>
      <c r="D60" s="267"/>
      <c r="E60" s="267"/>
      <c r="F60" s="190">
        <v>25</v>
      </c>
      <c r="G60" s="171">
        <v>35</v>
      </c>
      <c r="H60" s="172">
        <v>40</v>
      </c>
      <c r="I60" s="187"/>
      <c r="J60" s="167"/>
      <c r="K60" s="168"/>
      <c r="L60" s="173"/>
      <c r="M60" s="169" t="str">
        <f t="shared" si="0"/>
        <v/>
      </c>
      <c r="N60" s="173"/>
      <c r="O60" s="169" t="str">
        <f t="shared" si="1"/>
        <v/>
      </c>
    </row>
    <row r="61" spans="1:15">
      <c r="A61" s="273"/>
      <c r="B61" s="171">
        <v>32</v>
      </c>
      <c r="C61" s="266" t="s">
        <v>260</v>
      </c>
      <c r="D61" s="267"/>
      <c r="E61" s="267"/>
      <c r="F61" s="190">
        <v>35</v>
      </c>
      <c r="G61" s="171">
        <v>40</v>
      </c>
      <c r="H61" s="172">
        <v>60</v>
      </c>
      <c r="I61" s="187"/>
      <c r="J61" s="167">
        <v>1855</v>
      </c>
      <c r="K61" s="168" t="s">
        <v>75</v>
      </c>
      <c r="L61" s="173">
        <v>25</v>
      </c>
      <c r="M61" s="169">
        <f t="shared" si="0"/>
        <v>0.04</v>
      </c>
      <c r="N61" s="173">
        <v>40</v>
      </c>
      <c r="O61" s="169">
        <f t="shared" si="1"/>
        <v>2.5000000000000001E-2</v>
      </c>
    </row>
    <row r="62" spans="1:15">
      <c r="A62" s="273"/>
      <c r="B62" s="247">
        <v>33</v>
      </c>
      <c r="C62" s="266" t="s">
        <v>261</v>
      </c>
      <c r="D62" s="283" t="s">
        <v>217</v>
      </c>
      <c r="E62" s="284"/>
      <c r="F62" s="190">
        <v>20</v>
      </c>
      <c r="G62" s="171">
        <v>35</v>
      </c>
      <c r="H62" s="172">
        <v>50</v>
      </c>
      <c r="I62" s="187"/>
      <c r="J62" s="167"/>
      <c r="K62" s="168"/>
      <c r="L62" s="173"/>
      <c r="M62" s="169" t="str">
        <f t="shared" si="0"/>
        <v/>
      </c>
      <c r="N62" s="173"/>
      <c r="O62" s="169" t="str">
        <f t="shared" si="1"/>
        <v/>
      </c>
    </row>
    <row r="63" spans="1:15">
      <c r="A63" s="273"/>
      <c r="B63" s="248"/>
      <c r="C63" s="266"/>
      <c r="D63" s="283" t="s">
        <v>262</v>
      </c>
      <c r="E63" s="284"/>
      <c r="F63" s="190">
        <v>20</v>
      </c>
      <c r="G63" s="171">
        <v>35</v>
      </c>
      <c r="H63" s="172">
        <v>40</v>
      </c>
      <c r="I63" s="187"/>
      <c r="J63" s="167"/>
      <c r="K63" s="168"/>
      <c r="L63" s="173"/>
      <c r="M63" s="169" t="str">
        <f t="shared" si="0"/>
        <v/>
      </c>
      <c r="N63" s="173"/>
      <c r="O63" s="169" t="str">
        <f t="shared" si="1"/>
        <v/>
      </c>
    </row>
    <row r="64" spans="1:15">
      <c r="A64" s="273"/>
      <c r="B64" s="171">
        <v>34</v>
      </c>
      <c r="C64" s="241" t="s">
        <v>263</v>
      </c>
      <c r="D64" s="242"/>
      <c r="E64" s="243"/>
      <c r="F64" s="190">
        <v>25</v>
      </c>
      <c r="G64" s="171">
        <v>40</v>
      </c>
      <c r="H64" s="172">
        <v>45</v>
      </c>
      <c r="I64" s="187"/>
      <c r="J64" s="167">
        <v>1850</v>
      </c>
      <c r="K64" s="168" t="s">
        <v>33</v>
      </c>
      <c r="L64" s="173">
        <v>25</v>
      </c>
      <c r="M64" s="169">
        <f t="shared" si="0"/>
        <v>0.04</v>
      </c>
      <c r="N64" s="173">
        <v>40</v>
      </c>
      <c r="O64" s="169">
        <f t="shared" si="1"/>
        <v>2.5000000000000001E-2</v>
      </c>
    </row>
    <row r="65" spans="1:15">
      <c r="A65" s="273"/>
      <c r="B65" s="171">
        <v>35</v>
      </c>
      <c r="C65" s="241" t="s">
        <v>264</v>
      </c>
      <c r="D65" s="242"/>
      <c r="E65" s="243"/>
      <c r="F65" s="190">
        <v>25</v>
      </c>
      <c r="G65" s="171">
        <v>35</v>
      </c>
      <c r="H65" s="172">
        <v>45</v>
      </c>
      <c r="I65" s="187"/>
      <c r="J65" s="167">
        <v>1850</v>
      </c>
      <c r="K65" s="168" t="s">
        <v>33</v>
      </c>
      <c r="L65" s="173">
        <v>25</v>
      </c>
      <c r="M65" s="169">
        <f t="shared" si="0"/>
        <v>0.04</v>
      </c>
      <c r="N65" s="173">
        <v>35</v>
      </c>
      <c r="O65" s="169">
        <f t="shared" si="1"/>
        <v>2.8571428571428571E-2</v>
      </c>
    </row>
    <row r="66" spans="1:15">
      <c r="A66" s="273"/>
      <c r="B66" s="171">
        <v>36</v>
      </c>
      <c r="C66" s="241" t="s">
        <v>265</v>
      </c>
      <c r="D66" s="242"/>
      <c r="E66" s="243"/>
      <c r="F66" s="190">
        <v>35</v>
      </c>
      <c r="G66" s="171">
        <v>55</v>
      </c>
      <c r="H66" s="172">
        <v>70</v>
      </c>
      <c r="I66" s="187"/>
      <c r="J66" s="167">
        <v>1850</v>
      </c>
      <c r="K66" s="168" t="s">
        <v>33</v>
      </c>
      <c r="L66" s="173">
        <v>25</v>
      </c>
      <c r="M66" s="169">
        <f t="shared" si="0"/>
        <v>0.04</v>
      </c>
      <c r="N66" s="173">
        <v>55</v>
      </c>
      <c r="O66" s="169">
        <f t="shared" si="1"/>
        <v>1.8181818181818181E-2</v>
      </c>
    </row>
    <row r="67" spans="1:15">
      <c r="A67" s="273"/>
      <c r="B67" s="247">
        <v>37</v>
      </c>
      <c r="C67" s="249" t="s">
        <v>266</v>
      </c>
      <c r="D67" s="283" t="s">
        <v>217</v>
      </c>
      <c r="E67" s="284"/>
      <c r="F67" s="190">
        <v>40</v>
      </c>
      <c r="G67" s="171">
        <v>60</v>
      </c>
      <c r="H67" s="172">
        <v>80</v>
      </c>
      <c r="I67" s="187"/>
      <c r="J67" s="167">
        <v>1850</v>
      </c>
      <c r="K67" s="168" t="s">
        <v>33</v>
      </c>
      <c r="L67" s="173">
        <v>25</v>
      </c>
      <c r="M67" s="169">
        <f t="shared" si="0"/>
        <v>0.04</v>
      </c>
      <c r="N67" s="173">
        <v>55</v>
      </c>
      <c r="O67" s="169">
        <f t="shared" si="1"/>
        <v>1.8181818181818181E-2</v>
      </c>
    </row>
    <row r="68" spans="1:15">
      <c r="A68" s="273"/>
      <c r="B68" s="248"/>
      <c r="C68" s="250"/>
      <c r="D68" s="283" t="s">
        <v>267</v>
      </c>
      <c r="E68" s="284"/>
      <c r="F68" s="190">
        <v>20</v>
      </c>
      <c r="G68" s="171">
        <v>30</v>
      </c>
      <c r="H68" s="172">
        <v>45</v>
      </c>
      <c r="I68" s="187"/>
      <c r="J68" s="167">
        <v>1850</v>
      </c>
      <c r="K68" s="168" t="s">
        <v>33</v>
      </c>
      <c r="L68" s="173">
        <v>25</v>
      </c>
      <c r="M68" s="169">
        <f t="shared" si="0"/>
        <v>0.04</v>
      </c>
      <c r="N68" s="173">
        <v>55</v>
      </c>
      <c r="O68" s="169">
        <f t="shared" si="1"/>
        <v>1.8181818181818181E-2</v>
      </c>
    </row>
    <row r="69" spans="1:15">
      <c r="A69" s="273"/>
      <c r="B69" s="171">
        <v>38</v>
      </c>
      <c r="C69" s="266" t="s">
        <v>268</v>
      </c>
      <c r="D69" s="267"/>
      <c r="E69" s="267"/>
      <c r="F69" s="190">
        <v>20</v>
      </c>
      <c r="G69" s="171">
        <v>35</v>
      </c>
      <c r="H69" s="172">
        <v>50</v>
      </c>
      <c r="I69" s="187"/>
      <c r="J69" s="167"/>
      <c r="K69" s="168"/>
      <c r="L69" s="173"/>
      <c r="M69" s="169" t="str">
        <f t="shared" si="0"/>
        <v/>
      </c>
      <c r="N69" s="173"/>
      <c r="O69" s="169" t="str">
        <f t="shared" si="1"/>
        <v/>
      </c>
    </row>
    <row r="70" spans="1:15">
      <c r="A70" s="273"/>
      <c r="B70" s="171">
        <v>39</v>
      </c>
      <c r="C70" s="266" t="s">
        <v>269</v>
      </c>
      <c r="D70" s="267"/>
      <c r="E70" s="267"/>
      <c r="F70" s="190">
        <v>20</v>
      </c>
      <c r="G70" s="171">
        <v>30</v>
      </c>
      <c r="H70" s="172">
        <v>45</v>
      </c>
      <c r="I70" s="187"/>
      <c r="J70" s="167">
        <v>1845</v>
      </c>
      <c r="K70" s="168" t="s">
        <v>257</v>
      </c>
      <c r="L70" s="173">
        <v>25</v>
      </c>
      <c r="M70" s="169">
        <f t="shared" si="0"/>
        <v>0.04</v>
      </c>
      <c r="N70" s="173">
        <v>30</v>
      </c>
      <c r="O70" s="169">
        <f t="shared" si="1"/>
        <v>3.3333333333333333E-2</v>
      </c>
    </row>
    <row r="71" spans="1:15">
      <c r="A71" s="273"/>
      <c r="B71" s="171">
        <v>40</v>
      </c>
      <c r="C71" s="266" t="s">
        <v>270</v>
      </c>
      <c r="D71" s="267"/>
      <c r="E71" s="267"/>
      <c r="F71" s="190">
        <v>30</v>
      </c>
      <c r="G71" s="171">
        <v>50</v>
      </c>
      <c r="H71" s="172">
        <v>85</v>
      </c>
      <c r="I71" s="187"/>
      <c r="J71" s="167">
        <v>1840</v>
      </c>
      <c r="K71" s="168" t="s">
        <v>31</v>
      </c>
      <c r="L71" s="173">
        <v>25</v>
      </c>
      <c r="M71" s="169">
        <f t="shared" si="0"/>
        <v>0.04</v>
      </c>
      <c r="N71" s="173">
        <v>50</v>
      </c>
      <c r="O71" s="169">
        <f t="shared" si="1"/>
        <v>0.02</v>
      </c>
    </row>
    <row r="72" spans="1:15">
      <c r="A72" s="273"/>
      <c r="B72" s="171">
        <v>41</v>
      </c>
      <c r="C72" s="266" t="s">
        <v>271</v>
      </c>
      <c r="D72" s="267"/>
      <c r="E72" s="267"/>
      <c r="F72" s="190">
        <v>35</v>
      </c>
      <c r="G72" s="171">
        <v>55</v>
      </c>
      <c r="H72" s="172">
        <v>80</v>
      </c>
      <c r="I72" s="187"/>
      <c r="J72" s="167">
        <v>1840</v>
      </c>
      <c r="K72" s="168" t="s">
        <v>31</v>
      </c>
      <c r="L72" s="173">
        <v>25</v>
      </c>
      <c r="M72" s="169">
        <f t="shared" si="0"/>
        <v>0.04</v>
      </c>
      <c r="N72" s="173">
        <v>50</v>
      </c>
      <c r="O72" s="169">
        <f t="shared" si="1"/>
        <v>0.02</v>
      </c>
    </row>
    <row r="73" spans="1:15" ht="15.75" thickBot="1">
      <c r="A73" s="274"/>
      <c r="B73" s="188">
        <v>42</v>
      </c>
      <c r="C73" s="268" t="s">
        <v>272</v>
      </c>
      <c r="D73" s="269"/>
      <c r="E73" s="269"/>
      <c r="F73" s="191">
        <v>50</v>
      </c>
      <c r="G73" s="188">
        <v>60</v>
      </c>
      <c r="H73" s="189">
        <v>80</v>
      </c>
      <c r="I73" s="187"/>
      <c r="J73" s="167">
        <v>1840</v>
      </c>
      <c r="K73" s="168" t="s">
        <v>31</v>
      </c>
      <c r="L73" s="173">
        <v>25</v>
      </c>
      <c r="M73" s="169">
        <f t="shared" si="0"/>
        <v>0.04</v>
      </c>
      <c r="N73" s="173">
        <v>50</v>
      </c>
      <c r="O73" s="169">
        <f t="shared" si="1"/>
        <v>0.02</v>
      </c>
    </row>
    <row r="74" spans="1:15" ht="15.75" thickBot="1">
      <c r="A74" s="192" t="s">
        <v>273</v>
      </c>
      <c r="B74" s="193">
        <v>43</v>
      </c>
      <c r="C74" s="270" t="s">
        <v>274</v>
      </c>
      <c r="D74" s="271"/>
      <c r="E74" s="271"/>
      <c r="F74" s="194">
        <v>15</v>
      </c>
      <c r="G74" s="193">
        <v>20</v>
      </c>
      <c r="H74" s="195">
        <v>30</v>
      </c>
      <c r="I74" s="187"/>
      <c r="J74" s="167">
        <v>1980</v>
      </c>
      <c r="K74" s="168" t="s">
        <v>275</v>
      </c>
      <c r="L74" s="167">
        <v>10</v>
      </c>
      <c r="M74" s="169">
        <f t="shared" si="0"/>
        <v>0.1</v>
      </c>
      <c r="N74" s="167">
        <v>15</v>
      </c>
      <c r="O74" s="169">
        <f t="shared" si="1"/>
        <v>6.6666666666666666E-2</v>
      </c>
    </row>
    <row r="75" spans="1:15" ht="8.25" customHeight="1">
      <c r="I75" s="187"/>
    </row>
    <row r="76" spans="1:15" ht="6" customHeight="1">
      <c r="I76" s="187"/>
    </row>
    <row r="77" spans="1:15" ht="18">
      <c r="A77" s="262" t="s">
        <v>276</v>
      </c>
      <c r="B77" s="262"/>
      <c r="C77" s="262"/>
      <c r="D77" s="262"/>
      <c r="E77" s="262"/>
      <c r="F77" s="262"/>
      <c r="G77" s="262"/>
      <c r="H77" s="262"/>
      <c r="I77" s="187"/>
    </row>
    <row r="78" spans="1:15">
      <c r="I78" s="187"/>
    </row>
    <row r="79" spans="1:15">
      <c r="B79" s="155"/>
      <c r="C79" s="261" t="s">
        <v>202</v>
      </c>
      <c r="D79" s="261"/>
      <c r="E79" s="261"/>
      <c r="F79" s="261" t="s">
        <v>277</v>
      </c>
      <c r="G79" s="261"/>
      <c r="H79" s="261"/>
      <c r="I79" s="187"/>
      <c r="J79" s="263" t="s">
        <v>204</v>
      </c>
      <c r="K79" s="263" t="s">
        <v>205</v>
      </c>
      <c r="L79" s="265" t="s">
        <v>206</v>
      </c>
      <c r="M79" s="265"/>
      <c r="N79" s="259" t="s">
        <v>207</v>
      </c>
      <c r="O79" s="260"/>
    </row>
    <row r="80" spans="1:15">
      <c r="B80" s="196" t="s">
        <v>209</v>
      </c>
      <c r="C80" s="261" t="s">
        <v>210</v>
      </c>
      <c r="D80" s="261"/>
      <c r="E80" s="261"/>
      <c r="F80" s="261"/>
      <c r="G80" s="261"/>
      <c r="H80" s="261"/>
      <c r="I80" s="187"/>
      <c r="J80" s="264"/>
      <c r="K80" s="264"/>
      <c r="L80" s="161" t="s">
        <v>140</v>
      </c>
      <c r="M80" s="161" t="s">
        <v>214</v>
      </c>
      <c r="N80" s="162" t="s">
        <v>140</v>
      </c>
      <c r="O80" s="163" t="s">
        <v>214</v>
      </c>
    </row>
    <row r="81" spans="2:15">
      <c r="B81" s="171">
        <v>1</v>
      </c>
      <c r="C81" s="241" t="s">
        <v>278</v>
      </c>
      <c r="D81" s="242"/>
      <c r="E81" s="243"/>
      <c r="F81" s="244" t="s">
        <v>279</v>
      </c>
      <c r="G81" s="245"/>
      <c r="H81" s="245"/>
      <c r="I81" s="187"/>
      <c r="J81" s="167"/>
      <c r="K81" s="168"/>
      <c r="L81" s="173"/>
      <c r="M81" s="169" t="str">
        <f>IF(ISERROR(1/L81), "", 1/L81)</f>
        <v/>
      </c>
      <c r="N81" s="173"/>
      <c r="O81" s="169" t="str">
        <f>IF(ISERROR(1/N81), "", 1/N81)</f>
        <v/>
      </c>
    </row>
    <row r="82" spans="2:15">
      <c r="B82" s="247">
        <v>2</v>
      </c>
      <c r="C82" s="249" t="s">
        <v>280</v>
      </c>
      <c r="D82" s="241" t="s">
        <v>281</v>
      </c>
      <c r="E82" s="243"/>
      <c r="F82" s="244" t="s">
        <v>279</v>
      </c>
      <c r="G82" s="245"/>
      <c r="H82" s="245"/>
      <c r="I82" s="187"/>
      <c r="J82" s="167">
        <v>1930</v>
      </c>
      <c r="K82" s="168" t="s">
        <v>282</v>
      </c>
      <c r="L82" s="173">
        <v>8</v>
      </c>
      <c r="M82" s="169">
        <f t="shared" ref="M82:M112" si="2">IF(ISERROR(1/L82), "", 1/L82)</f>
        <v>0.125</v>
      </c>
      <c r="N82" s="173">
        <v>12</v>
      </c>
      <c r="O82" s="169">
        <f t="shared" ref="O82:O112" si="3">IF(ISERROR(1/N82), "", 1/N82)</f>
        <v>8.3333333333333329E-2</v>
      </c>
    </row>
    <row r="83" spans="2:15">
      <c r="B83" s="251"/>
      <c r="C83" s="252"/>
      <c r="D83" s="241" t="s">
        <v>283</v>
      </c>
      <c r="E83" s="243"/>
      <c r="F83" s="244" t="s">
        <v>284</v>
      </c>
      <c r="G83" s="245"/>
      <c r="H83" s="245"/>
      <c r="I83" s="187"/>
      <c r="J83" s="167">
        <v>1930</v>
      </c>
      <c r="K83" s="168" t="s">
        <v>282</v>
      </c>
      <c r="L83" s="173">
        <v>5</v>
      </c>
      <c r="M83" s="169">
        <f t="shared" si="2"/>
        <v>0.2</v>
      </c>
      <c r="N83" s="173">
        <v>20</v>
      </c>
      <c r="O83" s="169">
        <f t="shared" si="3"/>
        <v>0.05</v>
      </c>
    </row>
    <row r="84" spans="2:15">
      <c r="B84" s="248"/>
      <c r="C84" s="250"/>
      <c r="D84" s="241" t="s">
        <v>285</v>
      </c>
      <c r="E84" s="243"/>
      <c r="F84" s="244" t="s">
        <v>286</v>
      </c>
      <c r="G84" s="245"/>
      <c r="H84" s="245"/>
      <c r="I84" s="187"/>
      <c r="J84" s="167">
        <v>1930</v>
      </c>
      <c r="K84" s="168" t="s">
        <v>282</v>
      </c>
      <c r="L84" s="179">
        <v>5</v>
      </c>
      <c r="M84" s="169">
        <f t="shared" si="2"/>
        <v>0.2</v>
      </c>
      <c r="N84" s="179">
        <v>10</v>
      </c>
      <c r="O84" s="169">
        <f t="shared" si="3"/>
        <v>0.1</v>
      </c>
    </row>
    <row r="85" spans="2:15">
      <c r="B85" s="247">
        <v>3</v>
      </c>
      <c r="C85" s="256" t="s">
        <v>287</v>
      </c>
      <c r="D85" s="241" t="s">
        <v>24</v>
      </c>
      <c r="E85" s="243"/>
      <c r="F85" s="253" t="s">
        <v>288</v>
      </c>
      <c r="G85" s="254"/>
      <c r="H85" s="255"/>
      <c r="I85" s="187"/>
      <c r="J85" s="167">
        <v>1808</v>
      </c>
      <c r="K85" s="168" t="s">
        <v>289</v>
      </c>
      <c r="L85" s="173">
        <v>60</v>
      </c>
      <c r="M85" s="169">
        <f t="shared" si="2"/>
        <v>1.6666666666666666E-2</v>
      </c>
      <c r="N85" s="173">
        <v>60</v>
      </c>
      <c r="O85" s="169">
        <f t="shared" si="3"/>
        <v>1.6666666666666666E-2</v>
      </c>
    </row>
    <row r="86" spans="2:15">
      <c r="B86" s="251"/>
      <c r="C86" s="257"/>
      <c r="D86" s="241" t="s">
        <v>24</v>
      </c>
      <c r="E86" s="243"/>
      <c r="F86" s="253"/>
      <c r="G86" s="254"/>
      <c r="H86" s="255"/>
      <c r="I86" s="187"/>
      <c r="J86" s="167">
        <v>1809</v>
      </c>
      <c r="K86" s="168" t="s">
        <v>289</v>
      </c>
      <c r="L86" s="179">
        <v>30</v>
      </c>
      <c r="M86" s="169">
        <f t="shared" si="2"/>
        <v>3.3333333333333333E-2</v>
      </c>
      <c r="N86" s="173">
        <v>60</v>
      </c>
      <c r="O86" s="169">
        <f t="shared" si="3"/>
        <v>1.6666666666666666E-2</v>
      </c>
    </row>
    <row r="87" spans="2:15">
      <c r="B87" s="251"/>
      <c r="C87" s="257"/>
      <c r="D87" s="241" t="s">
        <v>290</v>
      </c>
      <c r="E87" s="243"/>
      <c r="F87" s="253"/>
      <c r="G87" s="254"/>
      <c r="H87" s="255"/>
      <c r="I87" s="187"/>
      <c r="J87" s="167">
        <v>1908</v>
      </c>
      <c r="K87" s="168" t="s">
        <v>289</v>
      </c>
      <c r="L87" s="179">
        <v>10</v>
      </c>
      <c r="M87" s="169">
        <f t="shared" si="2"/>
        <v>0.1</v>
      </c>
      <c r="N87" s="179">
        <v>10</v>
      </c>
      <c r="O87" s="169">
        <f t="shared" si="3"/>
        <v>0.1</v>
      </c>
    </row>
    <row r="88" spans="2:15">
      <c r="B88" s="251"/>
      <c r="C88" s="257"/>
      <c r="D88" s="241" t="s">
        <v>24</v>
      </c>
      <c r="E88" s="243"/>
      <c r="F88" s="253"/>
      <c r="G88" s="254"/>
      <c r="H88" s="255"/>
      <c r="I88" s="187"/>
      <c r="J88" s="167">
        <v>1908</v>
      </c>
      <c r="K88" s="168" t="s">
        <v>289</v>
      </c>
      <c r="L88" s="179">
        <v>30</v>
      </c>
      <c r="M88" s="169">
        <f t="shared" si="2"/>
        <v>3.3333333333333333E-2</v>
      </c>
      <c r="N88" s="173">
        <v>60</v>
      </c>
      <c r="O88" s="169">
        <f t="shared" si="3"/>
        <v>1.6666666666666666E-2</v>
      </c>
    </row>
    <row r="89" spans="2:15">
      <c r="B89" s="251"/>
      <c r="C89" s="257"/>
      <c r="D89" s="241" t="s">
        <v>291</v>
      </c>
      <c r="E89" s="243"/>
      <c r="F89" s="244" t="s">
        <v>292</v>
      </c>
      <c r="G89" s="245"/>
      <c r="H89" s="245"/>
      <c r="I89" s="187"/>
      <c r="J89" s="167">
        <v>1908</v>
      </c>
      <c r="K89" s="168" t="s">
        <v>289</v>
      </c>
      <c r="L89" s="179">
        <v>30</v>
      </c>
      <c r="M89" s="169">
        <f t="shared" si="2"/>
        <v>3.3333333333333333E-2</v>
      </c>
      <c r="N89" s="173">
        <v>30</v>
      </c>
      <c r="O89" s="169">
        <f t="shared" si="3"/>
        <v>3.3333333333333333E-2</v>
      </c>
    </row>
    <row r="90" spans="2:15">
      <c r="B90" s="251"/>
      <c r="C90" s="257"/>
      <c r="D90" s="241" t="s">
        <v>293</v>
      </c>
      <c r="E90" s="243"/>
      <c r="F90" s="244" t="s">
        <v>294</v>
      </c>
      <c r="G90" s="245"/>
      <c r="H90" s="245"/>
      <c r="I90" s="187"/>
      <c r="J90" s="167">
        <v>1908</v>
      </c>
      <c r="K90" s="168" t="s">
        <v>289</v>
      </c>
      <c r="L90" s="179">
        <v>30</v>
      </c>
      <c r="M90" s="169">
        <f t="shared" si="2"/>
        <v>3.3333333333333333E-2</v>
      </c>
      <c r="N90" s="173">
        <v>30</v>
      </c>
      <c r="O90" s="169">
        <f t="shared" si="3"/>
        <v>3.3333333333333333E-2</v>
      </c>
    </row>
    <row r="91" spans="2:15">
      <c r="B91" s="248"/>
      <c r="C91" s="258"/>
      <c r="D91" s="241" t="s">
        <v>267</v>
      </c>
      <c r="E91" s="243"/>
      <c r="F91" s="244" t="s">
        <v>295</v>
      </c>
      <c r="G91" s="245"/>
      <c r="H91" s="245"/>
      <c r="I91" s="187"/>
      <c r="J91" s="167">
        <v>1908</v>
      </c>
      <c r="K91" s="168" t="s">
        <v>289</v>
      </c>
      <c r="L91" s="179">
        <v>30</v>
      </c>
      <c r="M91" s="169">
        <f t="shared" si="2"/>
        <v>3.3333333333333333E-2</v>
      </c>
      <c r="N91" s="173">
        <v>20</v>
      </c>
      <c r="O91" s="169">
        <f t="shared" si="3"/>
        <v>0.05</v>
      </c>
    </row>
    <row r="92" spans="2:15">
      <c r="B92" s="184">
        <v>4</v>
      </c>
      <c r="C92" s="241" t="s">
        <v>25</v>
      </c>
      <c r="D92" s="242"/>
      <c r="E92" s="243"/>
      <c r="F92" s="244" t="s">
        <v>296</v>
      </c>
      <c r="G92" s="245"/>
      <c r="H92" s="245"/>
      <c r="I92" s="187"/>
      <c r="J92" s="167">
        <v>1910</v>
      </c>
      <c r="K92" s="168" t="s">
        <v>297</v>
      </c>
      <c r="L92" s="179">
        <v>5</v>
      </c>
      <c r="M92" s="169">
        <f t="shared" si="2"/>
        <v>0.2</v>
      </c>
      <c r="N92" s="179">
        <v>5</v>
      </c>
      <c r="O92" s="169">
        <f t="shared" si="3"/>
        <v>0.2</v>
      </c>
    </row>
    <row r="93" spans="2:15">
      <c r="B93" s="247">
        <v>5</v>
      </c>
      <c r="C93" s="249" t="s">
        <v>298</v>
      </c>
      <c r="D93" s="241" t="s">
        <v>298</v>
      </c>
      <c r="E93" s="243"/>
      <c r="F93" s="244" t="s">
        <v>288</v>
      </c>
      <c r="G93" s="245"/>
      <c r="H93" s="245"/>
      <c r="I93" s="187"/>
      <c r="J93" s="167">
        <v>1808</v>
      </c>
      <c r="K93" s="168" t="s">
        <v>289</v>
      </c>
      <c r="L93" s="173">
        <v>60</v>
      </c>
      <c r="M93" s="169">
        <f t="shared" si="2"/>
        <v>1.6666666666666666E-2</v>
      </c>
      <c r="N93" s="173">
        <v>60</v>
      </c>
      <c r="O93" s="169">
        <f t="shared" si="3"/>
        <v>1.6666666666666666E-2</v>
      </c>
    </row>
    <row r="94" spans="2:15">
      <c r="B94" s="251"/>
      <c r="C94" s="252"/>
      <c r="D94" s="241" t="s">
        <v>291</v>
      </c>
      <c r="E94" s="243"/>
      <c r="F94" s="244" t="s">
        <v>292</v>
      </c>
      <c r="G94" s="245"/>
      <c r="H94" s="245"/>
      <c r="I94" s="187"/>
      <c r="J94" s="167"/>
      <c r="K94" s="168"/>
      <c r="L94" s="173"/>
      <c r="M94" s="169" t="str">
        <f t="shared" si="2"/>
        <v/>
      </c>
      <c r="N94" s="173"/>
      <c r="O94" s="169" t="str">
        <f t="shared" si="3"/>
        <v/>
      </c>
    </row>
    <row r="95" spans="2:15">
      <c r="B95" s="251"/>
      <c r="C95" s="252"/>
      <c r="D95" s="241" t="s">
        <v>293</v>
      </c>
      <c r="E95" s="243"/>
      <c r="F95" s="244" t="s">
        <v>294</v>
      </c>
      <c r="G95" s="245"/>
      <c r="H95" s="245"/>
      <c r="I95" s="187"/>
      <c r="J95" s="167"/>
      <c r="K95" s="168"/>
      <c r="L95" s="173"/>
      <c r="M95" s="169" t="str">
        <f t="shared" si="2"/>
        <v/>
      </c>
      <c r="N95" s="173"/>
      <c r="O95" s="169" t="str">
        <f t="shared" si="3"/>
        <v/>
      </c>
    </row>
    <row r="96" spans="2:15">
      <c r="B96" s="248"/>
      <c r="C96" s="250"/>
      <c r="D96" s="241" t="s">
        <v>267</v>
      </c>
      <c r="E96" s="243"/>
      <c r="F96" s="244" t="s">
        <v>295</v>
      </c>
      <c r="G96" s="245"/>
      <c r="H96" s="245"/>
      <c r="I96" s="187"/>
      <c r="J96" s="167"/>
      <c r="K96" s="168"/>
      <c r="L96" s="173"/>
      <c r="M96" s="169" t="str">
        <f t="shared" si="2"/>
        <v/>
      </c>
      <c r="N96" s="173"/>
      <c r="O96" s="169" t="str">
        <f t="shared" si="3"/>
        <v/>
      </c>
    </row>
    <row r="97" spans="2:15">
      <c r="B97" s="247">
        <v>6</v>
      </c>
      <c r="C97" s="249" t="s">
        <v>299</v>
      </c>
      <c r="D97" s="241" t="s">
        <v>161</v>
      </c>
      <c r="E97" s="243"/>
      <c r="F97" s="244" t="s">
        <v>300</v>
      </c>
      <c r="G97" s="245"/>
      <c r="H97" s="245"/>
      <c r="I97" s="187"/>
      <c r="J97" s="167">
        <v>1920</v>
      </c>
      <c r="K97" s="168" t="s">
        <v>301</v>
      </c>
      <c r="L97" s="179">
        <v>5</v>
      </c>
      <c r="M97" s="169">
        <f t="shared" si="2"/>
        <v>0.2</v>
      </c>
      <c r="N97" s="179">
        <v>5</v>
      </c>
      <c r="O97" s="169">
        <f t="shared" si="3"/>
        <v>0.2</v>
      </c>
    </row>
    <row r="98" spans="2:15">
      <c r="B98" s="248"/>
      <c r="C98" s="250"/>
      <c r="D98" s="241" t="s">
        <v>160</v>
      </c>
      <c r="E98" s="243"/>
      <c r="F98" s="244" t="s">
        <v>302</v>
      </c>
      <c r="G98" s="245"/>
      <c r="H98" s="245"/>
      <c r="I98" s="187"/>
      <c r="J98" s="167">
        <v>1925</v>
      </c>
      <c r="K98" s="168" t="s">
        <v>303</v>
      </c>
      <c r="L98" s="167">
        <v>5</v>
      </c>
      <c r="M98" s="169">
        <f t="shared" si="2"/>
        <v>0.2</v>
      </c>
      <c r="N98" s="167">
        <v>5</v>
      </c>
      <c r="O98" s="169">
        <f t="shared" si="3"/>
        <v>0.2</v>
      </c>
    </row>
    <row r="99" spans="2:15">
      <c r="B99" s="247">
        <v>7</v>
      </c>
      <c r="C99" s="249" t="s">
        <v>304</v>
      </c>
      <c r="D99" s="241" t="s">
        <v>305</v>
      </c>
      <c r="E99" s="243"/>
      <c r="F99" s="244" t="s">
        <v>286</v>
      </c>
      <c r="G99" s="245"/>
      <c r="H99" s="245"/>
      <c r="I99" s="187"/>
      <c r="J99" s="167"/>
      <c r="K99" s="168"/>
      <c r="L99" s="173"/>
      <c r="M99" s="169" t="str">
        <f t="shared" si="2"/>
        <v/>
      </c>
      <c r="N99" s="173"/>
      <c r="O99" s="169" t="str">
        <f t="shared" si="3"/>
        <v/>
      </c>
    </row>
    <row r="100" spans="2:15">
      <c r="B100" s="251"/>
      <c r="C100" s="252"/>
      <c r="D100" s="241" t="s">
        <v>306</v>
      </c>
      <c r="E100" s="243"/>
      <c r="F100" s="244" t="s">
        <v>286</v>
      </c>
      <c r="G100" s="245"/>
      <c r="H100" s="245"/>
      <c r="I100" s="187"/>
      <c r="J100" s="167">
        <v>1935</v>
      </c>
      <c r="K100" s="168" t="s">
        <v>307</v>
      </c>
      <c r="L100" s="167">
        <v>10</v>
      </c>
      <c r="M100" s="169">
        <f t="shared" si="2"/>
        <v>0.1</v>
      </c>
      <c r="N100" s="167">
        <v>10</v>
      </c>
      <c r="O100" s="169">
        <f t="shared" si="3"/>
        <v>0.1</v>
      </c>
    </row>
    <row r="101" spans="2:15">
      <c r="B101" s="251"/>
      <c r="C101" s="252"/>
      <c r="D101" s="241" t="s">
        <v>308</v>
      </c>
      <c r="E101" s="243"/>
      <c r="F101" s="244" t="s">
        <v>286</v>
      </c>
      <c r="G101" s="245"/>
      <c r="H101" s="245"/>
      <c r="I101" s="187"/>
      <c r="J101" s="167">
        <v>1940</v>
      </c>
      <c r="K101" s="168" t="s">
        <v>309</v>
      </c>
      <c r="L101" s="167">
        <v>10</v>
      </c>
      <c r="M101" s="169">
        <f t="shared" si="2"/>
        <v>0.1</v>
      </c>
      <c r="N101" s="167">
        <v>10</v>
      </c>
      <c r="O101" s="169">
        <f t="shared" si="3"/>
        <v>0.1</v>
      </c>
    </row>
    <row r="102" spans="2:15">
      <c r="B102" s="248"/>
      <c r="C102" s="250"/>
      <c r="D102" s="241" t="s">
        <v>46</v>
      </c>
      <c r="E102" s="243"/>
      <c r="F102" s="244" t="s">
        <v>286</v>
      </c>
      <c r="G102" s="245"/>
      <c r="H102" s="245"/>
      <c r="I102" s="187"/>
      <c r="J102" s="167">
        <v>1945</v>
      </c>
      <c r="K102" s="168" t="s">
        <v>310</v>
      </c>
      <c r="L102" s="167">
        <v>8</v>
      </c>
      <c r="M102" s="169">
        <f t="shared" si="2"/>
        <v>0.125</v>
      </c>
      <c r="N102" s="167">
        <v>8</v>
      </c>
      <c r="O102" s="169">
        <f t="shared" si="3"/>
        <v>0.125</v>
      </c>
    </row>
    <row r="103" spans="2:15">
      <c r="B103" s="247">
        <v>8</v>
      </c>
      <c r="C103" s="249" t="s">
        <v>311</v>
      </c>
      <c r="D103" s="241" t="s">
        <v>312</v>
      </c>
      <c r="E103" s="243"/>
      <c r="F103" s="244" t="s">
        <v>313</v>
      </c>
      <c r="G103" s="245"/>
      <c r="H103" s="245"/>
      <c r="I103" s="187"/>
      <c r="J103" s="167"/>
      <c r="K103" s="168"/>
      <c r="L103" s="173"/>
      <c r="M103" s="169" t="str">
        <f t="shared" si="2"/>
        <v/>
      </c>
      <c r="N103" s="173"/>
      <c r="O103" s="169" t="str">
        <f t="shared" si="3"/>
        <v/>
      </c>
    </row>
    <row r="104" spans="2:15">
      <c r="B104" s="248"/>
      <c r="C104" s="250"/>
      <c r="D104" s="241" t="s">
        <v>314</v>
      </c>
      <c r="E104" s="243"/>
      <c r="F104" s="244" t="s">
        <v>315</v>
      </c>
      <c r="G104" s="245"/>
      <c r="H104" s="245"/>
      <c r="I104" s="187"/>
      <c r="J104" s="167">
        <v>1955</v>
      </c>
      <c r="K104" s="168" t="s">
        <v>316</v>
      </c>
      <c r="L104" s="167">
        <v>10</v>
      </c>
      <c r="M104" s="169">
        <f t="shared" si="2"/>
        <v>0.1</v>
      </c>
      <c r="N104" s="167">
        <v>10</v>
      </c>
      <c r="O104" s="169">
        <f t="shared" si="3"/>
        <v>0.1</v>
      </c>
    </row>
    <row r="105" spans="2:15">
      <c r="B105" s="184">
        <v>9</v>
      </c>
      <c r="C105" s="241" t="s">
        <v>317</v>
      </c>
      <c r="D105" s="242"/>
      <c r="E105" s="243"/>
      <c r="F105" s="244" t="s">
        <v>318</v>
      </c>
      <c r="G105" s="245"/>
      <c r="H105" s="245"/>
      <c r="I105" s="187"/>
      <c r="J105" s="167">
        <v>1860</v>
      </c>
      <c r="K105" s="168" t="s">
        <v>35</v>
      </c>
      <c r="L105" s="173">
        <v>25</v>
      </c>
      <c r="M105" s="169">
        <f t="shared" si="2"/>
        <v>0.04</v>
      </c>
      <c r="N105" s="173">
        <v>15</v>
      </c>
      <c r="O105" s="169">
        <f t="shared" si="3"/>
        <v>6.6666666666666666E-2</v>
      </c>
    </row>
    <row r="106" spans="2:15">
      <c r="B106" s="184">
        <v>10</v>
      </c>
      <c r="C106" s="241" t="s">
        <v>319</v>
      </c>
      <c r="D106" s="242"/>
      <c r="E106" s="243"/>
      <c r="F106" s="244" t="s">
        <v>318</v>
      </c>
      <c r="G106" s="245"/>
      <c r="H106" s="245"/>
      <c r="I106" s="187"/>
      <c r="J106" s="167">
        <v>1860</v>
      </c>
      <c r="K106" s="168" t="s">
        <v>35</v>
      </c>
      <c r="L106" s="173">
        <v>25</v>
      </c>
      <c r="M106" s="169">
        <f t="shared" si="2"/>
        <v>0.04</v>
      </c>
      <c r="N106" s="173">
        <v>15</v>
      </c>
      <c r="O106" s="169">
        <f t="shared" si="3"/>
        <v>6.6666666666666666E-2</v>
      </c>
    </row>
    <row r="107" spans="2:15">
      <c r="B107" s="184"/>
      <c r="C107" s="241" t="s">
        <v>320</v>
      </c>
      <c r="D107" s="242"/>
      <c r="E107" s="243"/>
      <c r="F107" s="244"/>
      <c r="G107" s="245"/>
      <c r="H107" s="245"/>
      <c r="I107" s="187"/>
      <c r="J107" s="167">
        <v>1860</v>
      </c>
      <c r="K107" s="168" t="s">
        <v>35</v>
      </c>
      <c r="L107" s="173">
        <v>25</v>
      </c>
      <c r="M107" s="169">
        <f t="shared" si="2"/>
        <v>0.04</v>
      </c>
      <c r="N107" s="173">
        <v>20</v>
      </c>
      <c r="O107" s="169">
        <f t="shared" si="3"/>
        <v>0.05</v>
      </c>
    </row>
    <row r="108" spans="2:15">
      <c r="B108" s="184">
        <v>11</v>
      </c>
      <c r="C108" s="241" t="s">
        <v>321</v>
      </c>
      <c r="D108" s="242"/>
      <c r="E108" s="243"/>
      <c r="F108" s="244" t="s">
        <v>322</v>
      </c>
      <c r="G108" s="245"/>
      <c r="H108" s="245"/>
      <c r="I108" s="187"/>
      <c r="J108" s="167">
        <v>1860</v>
      </c>
      <c r="K108" s="168" t="s">
        <v>35</v>
      </c>
      <c r="L108" s="173">
        <v>25</v>
      </c>
      <c r="M108" s="169">
        <f t="shared" si="2"/>
        <v>0.04</v>
      </c>
      <c r="N108" s="173">
        <v>20</v>
      </c>
      <c r="O108" s="169">
        <f t="shared" si="3"/>
        <v>0.05</v>
      </c>
    </row>
    <row r="109" spans="2:15">
      <c r="B109" s="184">
        <v>12</v>
      </c>
      <c r="C109" s="241" t="s">
        <v>323</v>
      </c>
      <c r="D109" s="242"/>
      <c r="E109" s="243"/>
      <c r="F109" s="244" t="s">
        <v>324</v>
      </c>
      <c r="G109" s="245"/>
      <c r="H109" s="245"/>
      <c r="I109" s="187"/>
      <c r="J109" s="167">
        <v>1860</v>
      </c>
      <c r="K109" s="168" t="s">
        <v>35</v>
      </c>
      <c r="L109" s="173">
        <v>25</v>
      </c>
      <c r="M109" s="169">
        <f t="shared" si="2"/>
        <v>0.04</v>
      </c>
      <c r="N109" s="173">
        <v>40</v>
      </c>
      <c r="O109" s="169">
        <f t="shared" si="3"/>
        <v>2.5000000000000001E-2</v>
      </c>
    </row>
    <row r="110" spans="2:15">
      <c r="B110" s="184">
        <v>13</v>
      </c>
      <c r="C110" s="241" t="s">
        <v>325</v>
      </c>
      <c r="D110" s="242"/>
      <c r="E110" s="243"/>
      <c r="F110" s="244" t="s">
        <v>279</v>
      </c>
      <c r="G110" s="245"/>
      <c r="H110" s="245"/>
      <c r="I110" s="187"/>
      <c r="J110" s="167">
        <v>1880</v>
      </c>
      <c r="K110" s="168" t="s">
        <v>326</v>
      </c>
      <c r="L110" s="173">
        <v>15</v>
      </c>
      <c r="M110" s="169">
        <f t="shared" si="2"/>
        <v>6.6666666666666666E-2</v>
      </c>
      <c r="N110" s="173">
        <v>10</v>
      </c>
      <c r="O110" s="169">
        <f t="shared" si="3"/>
        <v>0.1</v>
      </c>
    </row>
    <row r="111" spans="2:15">
      <c r="B111" s="184">
        <v>14</v>
      </c>
      <c r="C111" s="241" t="s">
        <v>327</v>
      </c>
      <c r="D111" s="242"/>
      <c r="E111" s="243"/>
      <c r="F111" s="244" t="s">
        <v>328</v>
      </c>
      <c r="G111" s="245"/>
      <c r="H111" s="245"/>
      <c r="I111" s="187"/>
      <c r="J111" s="167">
        <v>1880</v>
      </c>
      <c r="K111" s="168" t="s">
        <v>326</v>
      </c>
      <c r="L111" s="173">
        <v>15</v>
      </c>
      <c r="M111" s="169">
        <f t="shared" si="2"/>
        <v>6.6666666666666666E-2</v>
      </c>
      <c r="N111" s="173">
        <v>10</v>
      </c>
      <c r="O111" s="169">
        <f t="shared" si="3"/>
        <v>0.1</v>
      </c>
    </row>
    <row r="112" spans="2:15">
      <c r="B112" s="184">
        <v>15</v>
      </c>
      <c r="C112" s="241" t="s">
        <v>329</v>
      </c>
      <c r="D112" s="242"/>
      <c r="E112" s="243"/>
      <c r="F112" s="244" t="s">
        <v>330</v>
      </c>
      <c r="G112" s="245"/>
      <c r="H112" s="245"/>
      <c r="I112" s="187"/>
      <c r="J112" s="167">
        <v>1880</v>
      </c>
      <c r="K112" s="168" t="s">
        <v>326</v>
      </c>
      <c r="L112" s="173">
        <v>15</v>
      </c>
      <c r="M112" s="169">
        <f t="shared" si="2"/>
        <v>6.6666666666666666E-2</v>
      </c>
      <c r="N112" s="173">
        <v>10</v>
      </c>
      <c r="O112" s="169">
        <f t="shared" si="3"/>
        <v>0.1</v>
      </c>
    </row>
    <row r="115" spans="1:8">
      <c r="A115" s="246" t="s">
        <v>331</v>
      </c>
      <c r="B115" s="246"/>
      <c r="C115" s="246"/>
      <c r="D115" s="246"/>
      <c r="E115" s="246"/>
      <c r="F115" s="246"/>
      <c r="G115" s="246"/>
      <c r="H115" s="246"/>
    </row>
    <row r="116" spans="1:8">
      <c r="A116" s="197"/>
      <c r="B116" s="197"/>
      <c r="C116" s="197"/>
      <c r="D116" s="197"/>
      <c r="E116" s="197"/>
      <c r="F116" s="197"/>
      <c r="G116" s="197"/>
      <c r="H116" s="197"/>
    </row>
    <row r="117" spans="1:8">
      <c r="A117" s="198" t="s">
        <v>332</v>
      </c>
      <c r="B117" s="199" t="s">
        <v>333</v>
      </c>
    </row>
    <row r="118" spans="1:8">
      <c r="B118" s="200" t="s">
        <v>334</v>
      </c>
    </row>
    <row r="121" spans="1:8">
      <c r="A121" s="200"/>
    </row>
  </sheetData>
  <mergeCells count="166">
    <mergeCell ref="A9:H9"/>
    <mergeCell ref="A10:H10"/>
    <mergeCell ref="A11:H11"/>
    <mergeCell ref="C15:E15"/>
    <mergeCell ref="F15:H15"/>
    <mergeCell ref="J15:J16"/>
    <mergeCell ref="B23:B25"/>
    <mergeCell ref="C23:C25"/>
    <mergeCell ref="D23:E23"/>
    <mergeCell ref="D24:D25"/>
    <mergeCell ref="K15:K16"/>
    <mergeCell ref="L15:M15"/>
    <mergeCell ref="N15:O15"/>
    <mergeCell ref="C16:E16"/>
    <mergeCell ref="A17:A34"/>
    <mergeCell ref="B17:B19"/>
    <mergeCell ref="C17:C19"/>
    <mergeCell ref="D17:E17"/>
    <mergeCell ref="D18:D19"/>
    <mergeCell ref="B20:B22"/>
    <mergeCell ref="C26:E26"/>
    <mergeCell ref="C27:E27"/>
    <mergeCell ref="C28:E28"/>
    <mergeCell ref="C29:E29"/>
    <mergeCell ref="C30:E30"/>
    <mergeCell ref="C32:E32"/>
    <mergeCell ref="C20:C22"/>
    <mergeCell ref="D20:E20"/>
    <mergeCell ref="D21:D22"/>
    <mergeCell ref="C33:E33"/>
    <mergeCell ref="C34:E34"/>
    <mergeCell ref="A35:A52"/>
    <mergeCell ref="B35:B38"/>
    <mergeCell ref="C35:C38"/>
    <mergeCell ref="D35:E35"/>
    <mergeCell ref="D37:E37"/>
    <mergeCell ref="D38:E38"/>
    <mergeCell ref="C39:E39"/>
    <mergeCell ref="C40:E40"/>
    <mergeCell ref="C46:E46"/>
    <mergeCell ref="C47:E47"/>
    <mergeCell ref="C48:E48"/>
    <mergeCell ref="C49:E49"/>
    <mergeCell ref="C50:E50"/>
    <mergeCell ref="C51:E51"/>
    <mergeCell ref="B41:B43"/>
    <mergeCell ref="C41:C43"/>
    <mergeCell ref="D41:E41"/>
    <mergeCell ref="D42:E42"/>
    <mergeCell ref="D43:E43"/>
    <mergeCell ref="B44:B45"/>
    <mergeCell ref="D44:E44"/>
    <mergeCell ref="D45:E45"/>
    <mergeCell ref="C52:E52"/>
    <mergeCell ref="C67:C68"/>
    <mergeCell ref="D67:E67"/>
    <mergeCell ref="D68:E68"/>
    <mergeCell ref="C61:E61"/>
    <mergeCell ref="B62:B63"/>
    <mergeCell ref="C62:C63"/>
    <mergeCell ref="D62:E62"/>
    <mergeCell ref="D63:E63"/>
    <mergeCell ref="C64:E64"/>
    <mergeCell ref="A77:H77"/>
    <mergeCell ref="C79:E79"/>
    <mergeCell ref="F79:H80"/>
    <mergeCell ref="J79:J80"/>
    <mergeCell ref="K79:K80"/>
    <mergeCell ref="L79:M79"/>
    <mergeCell ref="C69:E69"/>
    <mergeCell ref="C70:E70"/>
    <mergeCell ref="C71:E71"/>
    <mergeCell ref="C72:E72"/>
    <mergeCell ref="C73:E73"/>
    <mergeCell ref="C74:E74"/>
    <mergeCell ref="A53:A73"/>
    <mergeCell ref="C53:E53"/>
    <mergeCell ref="C54:E54"/>
    <mergeCell ref="C55:E55"/>
    <mergeCell ref="C56:E56"/>
    <mergeCell ref="C57:E57"/>
    <mergeCell ref="C58:E58"/>
    <mergeCell ref="C59:E59"/>
    <mergeCell ref="C60:E60"/>
    <mergeCell ref="C65:E65"/>
    <mergeCell ref="C66:E66"/>
    <mergeCell ref="B67:B68"/>
    <mergeCell ref="N79:O79"/>
    <mergeCell ref="C80:E80"/>
    <mergeCell ref="C81:E81"/>
    <mergeCell ref="F81:H81"/>
    <mergeCell ref="B82:B84"/>
    <mergeCell ref="C82:C84"/>
    <mergeCell ref="D82:E82"/>
    <mergeCell ref="F82:H82"/>
    <mergeCell ref="D83:E83"/>
    <mergeCell ref="F83:H83"/>
    <mergeCell ref="D88:E88"/>
    <mergeCell ref="F88:H88"/>
    <mergeCell ref="D89:E89"/>
    <mergeCell ref="F89:H89"/>
    <mergeCell ref="D90:E90"/>
    <mergeCell ref="F90:H90"/>
    <mergeCell ref="D84:E84"/>
    <mergeCell ref="F84:H84"/>
    <mergeCell ref="B85:B91"/>
    <mergeCell ref="C85:C91"/>
    <mergeCell ref="D85:E85"/>
    <mergeCell ref="F85:H85"/>
    <mergeCell ref="D86:E86"/>
    <mergeCell ref="F86:H86"/>
    <mergeCell ref="D87:E87"/>
    <mergeCell ref="F87:H87"/>
    <mergeCell ref="D91:E91"/>
    <mergeCell ref="F91:H91"/>
    <mergeCell ref="C92:E92"/>
    <mergeCell ref="F92:H92"/>
    <mergeCell ref="B93:B96"/>
    <mergeCell ref="C93:C96"/>
    <mergeCell ref="D93:E93"/>
    <mergeCell ref="F93:H93"/>
    <mergeCell ref="D94:E94"/>
    <mergeCell ref="F94:H94"/>
    <mergeCell ref="D95:E95"/>
    <mergeCell ref="F95:H95"/>
    <mergeCell ref="D96:E96"/>
    <mergeCell ref="F96:H96"/>
    <mergeCell ref="B97:B98"/>
    <mergeCell ref="C97:C98"/>
    <mergeCell ref="D97:E97"/>
    <mergeCell ref="F97:H97"/>
    <mergeCell ref="D98:E98"/>
    <mergeCell ref="F98:H98"/>
    <mergeCell ref="B99:B102"/>
    <mergeCell ref="C99:C102"/>
    <mergeCell ref="D99:E99"/>
    <mergeCell ref="F99:H99"/>
    <mergeCell ref="D100:E100"/>
    <mergeCell ref="F100:H100"/>
    <mergeCell ref="D101:E101"/>
    <mergeCell ref="F101:H101"/>
    <mergeCell ref="D102:E102"/>
    <mergeCell ref="F102:H102"/>
    <mergeCell ref="C105:E105"/>
    <mergeCell ref="F105:H105"/>
    <mergeCell ref="C106:E106"/>
    <mergeCell ref="F106:H106"/>
    <mergeCell ref="C107:E107"/>
    <mergeCell ref="F107:H107"/>
    <mergeCell ref="B103:B104"/>
    <mergeCell ref="C103:C104"/>
    <mergeCell ref="D103:E103"/>
    <mergeCell ref="F103:H103"/>
    <mergeCell ref="D104:E104"/>
    <mergeCell ref="F104:H104"/>
    <mergeCell ref="C111:E111"/>
    <mergeCell ref="F111:H111"/>
    <mergeCell ref="C112:E112"/>
    <mergeCell ref="F112:H112"/>
    <mergeCell ref="A115:H115"/>
    <mergeCell ref="C108:E108"/>
    <mergeCell ref="F108:H108"/>
    <mergeCell ref="C109:E109"/>
    <mergeCell ref="F109:H109"/>
    <mergeCell ref="C110:E110"/>
    <mergeCell ref="F110:H110"/>
  </mergeCells>
  <hyperlinks>
    <hyperlink ref="B118" r:id="rId1" display="see pages 17-19 of Kinetrics Report"/>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App.2-BA1 Fix Asset Cont CGAAP</vt:lpstr>
      <vt:lpstr>App.2-BA2 Fix Asset Cont MIFRS</vt:lpstr>
      <vt:lpstr>App.2-CL MIFRS depexp 2014</vt:lpstr>
      <vt:lpstr>App.2-CM MIFRS depexp 2015</vt:lpstr>
      <vt:lpstr>App.2-CR CGAAP depexp 2012</vt:lpstr>
      <vt:lpstr>App.2-CS CGAAP depexp 2013</vt:lpstr>
      <vt:lpstr>App.2-CT New CGAAP 2013</vt:lpstr>
      <vt:lpstr>App.2-CU New CGAAP 2014+15</vt:lpstr>
      <vt:lpstr>App 2-BB Service Life Comp</vt:lpstr>
      <vt:lpstr>App.2-CN_OldCGAAP_DepExp_2012</vt:lpstr>
      <vt:lpstr>'App.2-CL MIFRS depexp 2014'!Print_Area</vt:lpstr>
      <vt:lpstr>'App.2-CM MIFRS depexp 2015'!Print_Area</vt:lpstr>
      <vt:lpstr>'App.2-CR CGAAP depexp 2012'!Print_Area</vt:lpstr>
      <vt:lpstr>'App.2-CS CGAAP depexp 2013'!Print_Area</vt:lpstr>
      <vt:lpstr>'App.2-CT New CGAAP 2013'!Print_Area</vt:lpstr>
      <vt:lpstr>'App.2-CU New CGAAP 2014+15'!Print_Area</vt:lpstr>
    </vt:vector>
  </TitlesOfParts>
  <Company>Festival Hydro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sdrake</dc:creator>
  <cp:lastModifiedBy>Kelly Mccann</cp:lastModifiedBy>
  <cp:lastPrinted>2014-04-10T00:56:15Z</cp:lastPrinted>
  <dcterms:created xsi:type="dcterms:W3CDTF">2013-12-17T20:06:24Z</dcterms:created>
  <dcterms:modified xsi:type="dcterms:W3CDTF">2014-05-27T20:03:43Z</dcterms:modified>
</cp:coreProperties>
</file>