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0700" windowHeight="11760" tabRatio="827"/>
  </bookViews>
  <sheets>
    <sheet name="Summary" sheetId="25" r:id="rId1"/>
    <sheet name="1820" sheetId="1" r:id="rId2"/>
    <sheet name="1830" sheetId="4" r:id="rId3"/>
    <sheet name="1835" sheetId="5" r:id="rId4"/>
    <sheet name="1840" sheetId="6" r:id="rId5"/>
    <sheet name="1845" sheetId="7" r:id="rId6"/>
    <sheet name="1850.1000" sheetId="8" r:id="rId7"/>
    <sheet name="1850.2000" sheetId="9" r:id="rId8"/>
    <sheet name="1855.1000" sheetId="10" r:id="rId9"/>
    <sheet name="1855.2000" sheetId="11" r:id="rId10"/>
    <sheet name="1860.1000" sheetId="13" r:id="rId11"/>
    <sheet name="1860.1500" sheetId="28" r:id="rId12"/>
    <sheet name="1860.2000" sheetId="14" r:id="rId13"/>
    <sheet name="1860.3000" sheetId="15" r:id="rId14"/>
    <sheet name="1908" sheetId="16" r:id="rId15"/>
    <sheet name="1908.1000" sheetId="17" r:id="rId16"/>
    <sheet name="1915" sheetId="18" r:id="rId17"/>
    <sheet name="1920" sheetId="19" r:id="rId18"/>
    <sheet name="1925" sheetId="20" r:id="rId19"/>
    <sheet name="1925.1000" sheetId="26" r:id="rId20"/>
    <sheet name="1930" sheetId="30" r:id="rId21"/>
    <sheet name="1940" sheetId="21" r:id="rId22"/>
    <sheet name="1955" sheetId="22" r:id="rId23"/>
    <sheet name="1960.1000" sheetId="23" r:id="rId24"/>
    <sheet name="1980" sheetId="24" r:id="rId25"/>
    <sheet name="1980.1000" sheetId="40" r:id="rId26"/>
    <sheet name="CC 1995.1000 " sheetId="29" r:id="rId27"/>
    <sheet name="CC 1995.2000" sheetId="31" r:id="rId28"/>
    <sheet name="CC 1995.3000" sheetId="32" r:id="rId29"/>
    <sheet name="CC 1995.4000" sheetId="33" r:id="rId30"/>
    <sheet name="CC 1995.5000" sheetId="34" r:id="rId31"/>
    <sheet name="CC 1995.5500" sheetId="35" r:id="rId32"/>
    <sheet name="CC 1995.6000" sheetId="36" r:id="rId33"/>
    <sheet name="CC 1995.6500" sheetId="37" r:id="rId34"/>
    <sheet name="CC 1995.7000" sheetId="38" r:id="rId35"/>
    <sheet name="1995.7300" sheetId="41" r:id="rId36"/>
    <sheet name="CC 1995.7500" sheetId="39" r:id="rId37"/>
  </sheets>
  <definedNames>
    <definedName name="_xlnm.Print_Area" localSheetId="1">'1820'!$A$1:$J$52</definedName>
    <definedName name="_xlnm.Print_Area" localSheetId="2">'1830'!$A$1:$X$57</definedName>
    <definedName name="_xlnm.Print_Area" localSheetId="3">'1835'!$A$1:$X$72</definedName>
    <definedName name="_xlnm.Print_Area" localSheetId="4">'1840'!$A$1:$AJ$53</definedName>
    <definedName name="_xlnm.Print_Area" localSheetId="5">'1845'!$A$1:$Z$52</definedName>
    <definedName name="_xlnm.Print_Area" localSheetId="6">'1850.1000'!$A$1:$R$52</definedName>
    <definedName name="_xlnm.Print_Area" localSheetId="7">'1850.2000'!$A$1:$AJ$52</definedName>
    <definedName name="_xlnm.Print_Area" localSheetId="8">'1855.1000'!$A$1:$W$52</definedName>
    <definedName name="_xlnm.Print_Area" localSheetId="9">'1855.2000'!$A$1:$S$52</definedName>
    <definedName name="_xlnm.Print_Area" localSheetId="10">'1860.1000'!$A$1:$AC$36</definedName>
    <definedName name="_xlnm.Print_Area" localSheetId="11">'1860.1500'!$A$1:$O$29</definedName>
    <definedName name="_xlnm.Print_Area" localSheetId="12">'1860.2000'!$A$1:$M$27</definedName>
    <definedName name="_xlnm.Print_Area" localSheetId="13">'1860.3000'!$A$1:$H$39</definedName>
    <definedName name="_xlnm.Print_Area" localSheetId="14">'1908'!$A$1:$X$60</definedName>
    <definedName name="_xlnm.Print_Area" localSheetId="15">'1908.1000'!$A$1:$K$22</definedName>
    <definedName name="_xlnm.Print_Area" localSheetId="16">'1915'!$A$1:$T$23</definedName>
    <definedName name="_xlnm.Print_Area" localSheetId="17">'1920'!$A$1:$T$20</definedName>
    <definedName name="_xlnm.Print_Area" localSheetId="18">'1925'!$A$1:$T$20</definedName>
    <definedName name="_xlnm.Print_Area" localSheetId="19">'1925.1000'!$A$1:$U$22</definedName>
    <definedName name="_xlnm.Print_Area" localSheetId="20">'1930'!$A$1:$AB$28</definedName>
    <definedName name="_xlnm.Print_Area" localSheetId="21">'1940'!$A$1:$T$24</definedName>
    <definedName name="_xlnm.Print_Area" localSheetId="22">'1955'!$A$1:$L$18</definedName>
    <definedName name="_xlnm.Print_Area" localSheetId="23">'1960.1000'!$A$1:$P$28</definedName>
    <definedName name="_xlnm.Print_Area" localSheetId="24">'1980'!$A$1:$V$17</definedName>
    <definedName name="_xlnm.Print_Area" localSheetId="25">'1980.1000'!$A$1:$J$27</definedName>
    <definedName name="_xlnm.Print_Area" localSheetId="35">'1995.7300'!$A$1:$L$24</definedName>
    <definedName name="_xlnm.Print_Area" localSheetId="26">'CC 1995.1000 '!$A$1:$N$57</definedName>
    <definedName name="_xlnm.Print_Area" localSheetId="27">'CC 1995.2000'!$A$1:$N$72</definedName>
    <definedName name="_xlnm.Print_Area" localSheetId="28">'CC 1995.3000'!$A$1:$M$52</definedName>
    <definedName name="_xlnm.Print_Area" localSheetId="29">'CC 1995.4000'!$A$1:$M$52</definedName>
    <definedName name="_xlnm.Print_Area" localSheetId="30">'CC 1995.5000'!$A$1:$L$52</definedName>
    <definedName name="_xlnm.Print_Area" localSheetId="31">'CC 1995.5500'!$A$1:$L$41</definedName>
    <definedName name="_xlnm.Print_Area" localSheetId="32">'CC 1995.6000'!$A$1:$L$52</definedName>
    <definedName name="_xlnm.Print_Area" localSheetId="33">'CC 1995.6500'!$A$1:$L$52</definedName>
    <definedName name="_xlnm.Print_Area" localSheetId="34">'CC 1995.7000'!$A$1:$L$24</definedName>
    <definedName name="_xlnm.Print_Area" localSheetId="36">'CC 1995.7500'!$A$1:$L$27</definedName>
    <definedName name="_xlnm.Print_Area" localSheetId="0">Summary!$B$2:$L$57</definedName>
    <definedName name="_xlnm.Print_Titles" localSheetId="4">'1840'!$A:$B,'1840'!$1:$11</definedName>
    <definedName name="_xlnm.Print_Titles" localSheetId="7">'1850.2000'!$A:$A,'1850.2000'!$1:$10</definedName>
    <definedName name="_xlnm.Print_Titles" localSheetId="10">'1860.1000'!$A:$A,'1860.1000'!$1:$11</definedName>
    <definedName name="_xlnm.Print_Titles" localSheetId="27">'CC 1995.2000'!$A:$A,'CC 1995.2000'!$1:$10</definedName>
  </definedNames>
  <calcPr calcId="145621"/>
</workbook>
</file>

<file path=xl/calcChain.xml><?xml version="1.0" encoding="utf-8"?>
<calcChain xmlns="http://schemas.openxmlformats.org/spreadsheetml/2006/main">
  <c r="I32" i="39" l="1"/>
  <c r="I31" i="39"/>
  <c r="I30" i="39"/>
  <c r="I29" i="39"/>
  <c r="I28" i="39"/>
  <c r="I27" i="39"/>
  <c r="I26" i="39"/>
  <c r="I25" i="39"/>
  <c r="I24" i="39"/>
  <c r="I23" i="39"/>
  <c r="I22" i="39"/>
  <c r="I21" i="39"/>
  <c r="I20" i="39"/>
  <c r="I19" i="39"/>
  <c r="I18" i="39"/>
  <c r="I33" i="39" s="1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32" i="39" s="1"/>
  <c r="G30" i="39"/>
  <c r="G29" i="39"/>
  <c r="G28" i="39"/>
  <c r="G27" i="39"/>
  <c r="G26" i="39"/>
  <c r="G25" i="39"/>
  <c r="G24" i="39"/>
  <c r="G23" i="39"/>
  <c r="G22" i="39"/>
  <c r="G21" i="39"/>
  <c r="G20" i="39"/>
  <c r="G19" i="39"/>
  <c r="G18" i="39"/>
  <c r="G17" i="39"/>
  <c r="G16" i="39"/>
  <c r="G31" i="39" s="1"/>
  <c r="F29" i="39"/>
  <c r="F30" i="39"/>
  <c r="F15" i="39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34" i="41" s="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33" i="41" s="1"/>
  <c r="I18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32" i="41" s="1"/>
  <c r="G30" i="41"/>
  <c r="G31" i="41" s="1"/>
  <c r="G16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29" i="41" s="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28" i="41" s="1"/>
  <c r="D27" i="41"/>
  <c r="J58" i="37"/>
  <c r="J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59" i="37" s="1"/>
  <c r="I57" i="37"/>
  <c r="I56" i="37"/>
  <c r="I55" i="37"/>
  <c r="I54" i="37"/>
  <c r="I53" i="37"/>
  <c r="I52" i="37"/>
  <c r="I51" i="37"/>
  <c r="I50" i="37"/>
  <c r="I49" i="37"/>
  <c r="I48" i="37"/>
  <c r="I47" i="37"/>
  <c r="I46" i="37"/>
  <c r="I45" i="37"/>
  <c r="I44" i="37"/>
  <c r="I43" i="37"/>
  <c r="I42" i="37"/>
  <c r="I41" i="37"/>
  <c r="I40" i="37"/>
  <c r="I39" i="37"/>
  <c r="I38" i="37"/>
  <c r="I37" i="37"/>
  <c r="I36" i="37"/>
  <c r="I35" i="37"/>
  <c r="I34" i="37"/>
  <c r="I33" i="37"/>
  <c r="I32" i="37"/>
  <c r="I31" i="37"/>
  <c r="I30" i="37"/>
  <c r="I29" i="37"/>
  <c r="I28" i="37"/>
  <c r="I27" i="37"/>
  <c r="I26" i="37"/>
  <c r="I25" i="37"/>
  <c r="I24" i="37"/>
  <c r="I23" i="37"/>
  <c r="I22" i="37"/>
  <c r="I21" i="37"/>
  <c r="I20" i="37"/>
  <c r="I19" i="37"/>
  <c r="I18" i="37"/>
  <c r="I58" i="37" s="1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57" i="37" s="1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56" i="37" s="1"/>
  <c r="F54" i="37"/>
  <c r="F55" i="37"/>
  <c r="F15" i="37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59" i="36" s="1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58" i="36" s="1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57" i="36" s="1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56" i="36" s="1"/>
  <c r="F54" i="36"/>
  <c r="F55" i="36" s="1"/>
  <c r="F15" i="36"/>
  <c r="J58" i="35"/>
  <c r="J57" i="35"/>
  <c r="J56" i="35"/>
  <c r="J55" i="35"/>
  <c r="J54" i="35"/>
  <c r="J53" i="35"/>
  <c r="J52" i="35"/>
  <c r="J51" i="35"/>
  <c r="J50" i="35"/>
  <c r="J49" i="35"/>
  <c r="J48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59" i="35" s="1"/>
  <c r="I57" i="35"/>
  <c r="I56" i="35"/>
  <c r="I55" i="35"/>
  <c r="I54" i="35"/>
  <c r="I53" i="35"/>
  <c r="I52" i="35"/>
  <c r="I51" i="35"/>
  <c r="I50" i="35"/>
  <c r="I49" i="35"/>
  <c r="I48" i="35"/>
  <c r="I47" i="35"/>
  <c r="I46" i="35"/>
  <c r="I45" i="35"/>
  <c r="I44" i="35"/>
  <c r="I43" i="35"/>
  <c r="I42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58" i="35" s="1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57" i="35" s="1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56" i="35" s="1"/>
  <c r="F54" i="35"/>
  <c r="F55" i="35" s="1"/>
  <c r="F15" i="35"/>
  <c r="J58" i="34"/>
  <c r="J57" i="34"/>
  <c r="J56" i="34"/>
  <c r="J55" i="34"/>
  <c r="J54" i="34"/>
  <c r="J53" i="34"/>
  <c r="J52" i="34"/>
  <c r="J51" i="34"/>
  <c r="J50" i="34"/>
  <c r="J4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59" i="34" s="1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58" i="34" s="1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57" i="34" s="1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56" i="34" s="1"/>
  <c r="F54" i="34"/>
  <c r="F55" i="34"/>
  <c r="F15" i="34"/>
  <c r="K58" i="33"/>
  <c r="K57" i="33"/>
  <c r="K56" i="33"/>
  <c r="K55" i="33"/>
  <c r="K54" i="33"/>
  <c r="K53" i="33"/>
  <c r="K52" i="33"/>
  <c r="K51" i="33"/>
  <c r="K50" i="33"/>
  <c r="K49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59" i="33" s="1"/>
  <c r="J57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58" i="33" s="1"/>
  <c r="I56" i="33"/>
  <c r="I55" i="33"/>
  <c r="I54" i="33"/>
  <c r="I53" i="33"/>
  <c r="I52" i="33"/>
  <c r="I51" i="33"/>
  <c r="I50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57" i="33" s="1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56" i="33" s="1"/>
  <c r="G54" i="33"/>
  <c r="G55" i="33" s="1"/>
  <c r="G15" i="33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59" i="32" s="1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58" i="32" s="1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57" i="32" s="1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56" i="32" s="1"/>
  <c r="G54" i="32"/>
  <c r="G55" i="32" s="1"/>
  <c r="G15" i="32"/>
  <c r="K78" i="31"/>
  <c r="K77" i="31"/>
  <c r="K76" i="31"/>
  <c r="K75" i="31"/>
  <c r="K74" i="31"/>
  <c r="K73" i="31"/>
  <c r="K72" i="31"/>
  <c r="K71" i="31"/>
  <c r="K70" i="31"/>
  <c r="K69" i="31"/>
  <c r="K68" i="31"/>
  <c r="K67" i="31"/>
  <c r="K66" i="31"/>
  <c r="K65" i="31"/>
  <c r="K64" i="31"/>
  <c r="K63" i="31"/>
  <c r="K62" i="31"/>
  <c r="K61" i="31"/>
  <c r="K60" i="31"/>
  <c r="K59" i="31"/>
  <c r="K58" i="31"/>
  <c r="K57" i="31"/>
  <c r="K56" i="31"/>
  <c r="K55" i="31"/>
  <c r="K54" i="31"/>
  <c r="K53" i="31"/>
  <c r="K52" i="31"/>
  <c r="K51" i="31"/>
  <c r="K50" i="31"/>
  <c r="K49" i="31"/>
  <c r="K48" i="31"/>
  <c r="K47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K23" i="31"/>
  <c r="K22" i="31"/>
  <c r="K21" i="31"/>
  <c r="K20" i="31"/>
  <c r="K19" i="31"/>
  <c r="K79" i="31" s="1"/>
  <c r="J77" i="31"/>
  <c r="J76" i="31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78" i="31" s="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77" i="31" s="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76" i="31" s="1"/>
  <c r="G74" i="31"/>
  <c r="G75" i="31"/>
  <c r="G15" i="31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34" i="29"/>
  <c r="K33" i="29"/>
  <c r="K32" i="29"/>
  <c r="K31" i="29"/>
  <c r="K30" i="29"/>
  <c r="K29" i="29"/>
  <c r="K28" i="29"/>
  <c r="K27" i="29"/>
  <c r="K26" i="29"/>
  <c r="K25" i="29"/>
  <c r="K24" i="29"/>
  <c r="K64" i="29" s="1"/>
  <c r="K23" i="29"/>
  <c r="K22" i="29"/>
  <c r="K21" i="29"/>
  <c r="K20" i="29"/>
  <c r="K19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63" i="29" s="1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62" i="29" s="1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61" i="29" s="1"/>
  <c r="G59" i="29"/>
  <c r="G60" i="29" s="1"/>
  <c r="G15" i="29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31" i="40" s="1"/>
  <c r="E29" i="40"/>
  <c r="E30" i="40" s="1"/>
  <c r="E15" i="40"/>
  <c r="T38" i="24"/>
  <c r="T37" i="24"/>
  <c r="T36" i="24"/>
  <c r="T35" i="24"/>
  <c r="T34" i="24"/>
  <c r="T33" i="24"/>
  <c r="T32" i="24"/>
  <c r="T31" i="24"/>
  <c r="T30" i="24"/>
  <c r="T29" i="24"/>
  <c r="T28" i="24"/>
  <c r="T27" i="24"/>
  <c r="T26" i="24"/>
  <c r="T25" i="24"/>
  <c r="T24" i="24"/>
  <c r="T23" i="24"/>
  <c r="T22" i="24"/>
  <c r="T21" i="24"/>
  <c r="T20" i="24"/>
  <c r="T19" i="24"/>
  <c r="T39" i="24" s="1"/>
  <c r="S37" i="24"/>
  <c r="S36" i="24"/>
  <c r="S35" i="24"/>
  <c r="S34" i="24"/>
  <c r="S33" i="24"/>
  <c r="S32" i="24"/>
  <c r="S31" i="24"/>
  <c r="S30" i="24"/>
  <c r="S29" i="24"/>
  <c r="S28" i="24"/>
  <c r="S27" i="24"/>
  <c r="S26" i="24"/>
  <c r="S25" i="24"/>
  <c r="S24" i="24"/>
  <c r="S23" i="24"/>
  <c r="S22" i="24"/>
  <c r="S21" i="24"/>
  <c r="S20" i="24"/>
  <c r="S19" i="24"/>
  <c r="S18" i="24"/>
  <c r="S38" i="24" s="1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37" i="24" s="1"/>
  <c r="Q35" i="24"/>
  <c r="Q34" i="24"/>
  <c r="Q33" i="24"/>
  <c r="Q32" i="24"/>
  <c r="Q31" i="24"/>
  <c r="Q30" i="24"/>
  <c r="Q29" i="24"/>
  <c r="Q28" i="24"/>
  <c r="Q27" i="24"/>
  <c r="Q26" i="24"/>
  <c r="Q25" i="24"/>
  <c r="Q24" i="24"/>
  <c r="Q23" i="24"/>
  <c r="Q22" i="24"/>
  <c r="Q21" i="24"/>
  <c r="Q20" i="24"/>
  <c r="Q19" i="24"/>
  <c r="Q18" i="24"/>
  <c r="Q17" i="24"/>
  <c r="Q16" i="24"/>
  <c r="Q36" i="24" s="1"/>
  <c r="P34" i="24"/>
  <c r="P35" i="24" s="1"/>
  <c r="P15" i="24"/>
  <c r="R30" i="21"/>
  <c r="R29" i="21"/>
  <c r="R28" i="21"/>
  <c r="R27" i="21"/>
  <c r="R26" i="21"/>
  <c r="R25" i="21"/>
  <c r="R24" i="21"/>
  <c r="R23" i="21"/>
  <c r="R31" i="21" s="1"/>
  <c r="R22" i="21"/>
  <c r="R21" i="21"/>
  <c r="Q29" i="21"/>
  <c r="Q28" i="21"/>
  <c r="Q27" i="21"/>
  <c r="Q26" i="21"/>
  <c r="Q25" i="21"/>
  <c r="Q24" i="21"/>
  <c r="Q23" i="21"/>
  <c r="Q22" i="21"/>
  <c r="Q21" i="21"/>
  <c r="Q20" i="21"/>
  <c r="P28" i="21"/>
  <c r="P27" i="21"/>
  <c r="P26" i="21"/>
  <c r="P25" i="21"/>
  <c r="P24" i="21"/>
  <c r="P23" i="21"/>
  <c r="P22" i="21"/>
  <c r="P21" i="21"/>
  <c r="P20" i="21"/>
  <c r="P19" i="21"/>
  <c r="P29" i="21" s="1"/>
  <c r="O27" i="21"/>
  <c r="O26" i="21"/>
  <c r="O25" i="21"/>
  <c r="O24" i="21"/>
  <c r="O23" i="21"/>
  <c r="O22" i="21"/>
  <c r="O21" i="21"/>
  <c r="O20" i="21"/>
  <c r="O19" i="21"/>
  <c r="O18" i="21"/>
  <c r="O28" i="21" s="1"/>
  <c r="N27" i="21"/>
  <c r="N26" i="21"/>
  <c r="N17" i="21"/>
  <c r="Y25" i="30"/>
  <c r="Y21" i="30"/>
  <c r="Y20" i="30"/>
  <c r="X29" i="30"/>
  <c r="X20" i="30"/>
  <c r="X19" i="30"/>
  <c r="W23" i="30"/>
  <c r="W19" i="30"/>
  <c r="W18" i="30"/>
  <c r="V27" i="30"/>
  <c r="V18" i="30"/>
  <c r="V17" i="30"/>
  <c r="R28" i="26"/>
  <c r="R27" i="26"/>
  <c r="R26" i="26"/>
  <c r="R25" i="26"/>
  <c r="R24" i="26"/>
  <c r="R23" i="26"/>
  <c r="R22" i="26"/>
  <c r="R21" i="26"/>
  <c r="R20" i="26"/>
  <c r="R29" i="26" s="1"/>
  <c r="R19" i="26"/>
  <c r="Q27" i="26"/>
  <c r="Q26" i="26"/>
  <c r="Q25" i="26"/>
  <c r="Q24" i="26"/>
  <c r="Q23" i="26"/>
  <c r="Q22" i="26"/>
  <c r="Q21" i="26"/>
  <c r="Q20" i="26"/>
  <c r="Q19" i="26"/>
  <c r="Q28" i="26" s="1"/>
  <c r="Q18" i="26"/>
  <c r="P26" i="26"/>
  <c r="P25" i="26"/>
  <c r="P24" i="26"/>
  <c r="P23" i="26"/>
  <c r="P22" i="26"/>
  <c r="P21" i="26"/>
  <c r="P20" i="26"/>
  <c r="P19" i="26"/>
  <c r="P18" i="26"/>
  <c r="P17" i="26"/>
  <c r="P27" i="26" s="1"/>
  <c r="O25" i="26"/>
  <c r="O26" i="26" s="1"/>
  <c r="O16" i="26"/>
  <c r="R25" i="20"/>
  <c r="R24" i="20"/>
  <c r="R23" i="20"/>
  <c r="R22" i="20"/>
  <c r="R21" i="20"/>
  <c r="R26" i="20" s="1"/>
  <c r="Q24" i="20"/>
  <c r="Q23" i="20"/>
  <c r="Q22" i="20"/>
  <c r="Q21" i="20"/>
  <c r="Q20" i="20"/>
  <c r="Q25" i="20" s="1"/>
  <c r="P23" i="20"/>
  <c r="P22" i="20"/>
  <c r="P21" i="20"/>
  <c r="P20" i="20"/>
  <c r="P19" i="20"/>
  <c r="P24" i="20" s="1"/>
  <c r="O22" i="20"/>
  <c r="O21" i="20"/>
  <c r="O20" i="20"/>
  <c r="O19" i="20"/>
  <c r="O18" i="20"/>
  <c r="O23" i="20" s="1"/>
  <c r="N21" i="20"/>
  <c r="N22" i="20" s="1"/>
  <c r="N17" i="20"/>
  <c r="R25" i="19"/>
  <c r="R24" i="19"/>
  <c r="R23" i="19"/>
  <c r="R22" i="19"/>
  <c r="R21" i="19"/>
  <c r="R26" i="19" s="1"/>
  <c r="Q24" i="19"/>
  <c r="Q23" i="19"/>
  <c r="Q22" i="19"/>
  <c r="Q21" i="19"/>
  <c r="Q20" i="19"/>
  <c r="Q25" i="19" s="1"/>
  <c r="P23" i="19"/>
  <c r="P22" i="19"/>
  <c r="P21" i="19"/>
  <c r="P20" i="19"/>
  <c r="P19" i="19"/>
  <c r="P24" i="19" s="1"/>
  <c r="O22" i="19"/>
  <c r="O21" i="19"/>
  <c r="O20" i="19"/>
  <c r="O19" i="19"/>
  <c r="O18" i="19"/>
  <c r="O23" i="19" s="1"/>
  <c r="N21" i="19"/>
  <c r="N22" i="19" s="1"/>
  <c r="N17" i="19"/>
  <c r="R28" i="18"/>
  <c r="R27" i="18"/>
  <c r="R26" i="18"/>
  <c r="R25" i="18"/>
  <c r="R24" i="18"/>
  <c r="R23" i="18"/>
  <c r="R22" i="18"/>
  <c r="R21" i="18"/>
  <c r="R20" i="18"/>
  <c r="R19" i="18"/>
  <c r="R29" i="18" s="1"/>
  <c r="Q27" i="18"/>
  <c r="Q26" i="18"/>
  <c r="Q25" i="18"/>
  <c r="Q24" i="18"/>
  <c r="Q23" i="18"/>
  <c r="Q22" i="18"/>
  <c r="Q21" i="18"/>
  <c r="Q20" i="18"/>
  <c r="Q19" i="18"/>
  <c r="Q18" i="18"/>
  <c r="Q28" i="18" s="1"/>
  <c r="P26" i="18"/>
  <c r="P25" i="18"/>
  <c r="P24" i="18"/>
  <c r="P23" i="18"/>
  <c r="P22" i="18"/>
  <c r="P21" i="18"/>
  <c r="P20" i="18"/>
  <c r="P19" i="18"/>
  <c r="P18" i="18"/>
  <c r="P17" i="18"/>
  <c r="P27" i="18" s="1"/>
  <c r="O25" i="18"/>
  <c r="O24" i="18"/>
  <c r="O23" i="18"/>
  <c r="O22" i="18"/>
  <c r="O21" i="18"/>
  <c r="O20" i="18"/>
  <c r="O19" i="18"/>
  <c r="O18" i="18"/>
  <c r="O17" i="18"/>
  <c r="O16" i="18"/>
  <c r="O26" i="18" s="1"/>
  <c r="N24" i="18"/>
  <c r="N25" i="18" s="1"/>
  <c r="N15" i="18"/>
  <c r="V66" i="16"/>
  <c r="V65" i="16"/>
  <c r="V64" i="16"/>
  <c r="V63" i="16"/>
  <c r="V62" i="16"/>
  <c r="V61" i="16"/>
  <c r="V60" i="16"/>
  <c r="V59" i="16"/>
  <c r="V58" i="16"/>
  <c r="V57" i="16"/>
  <c r="V56" i="16"/>
  <c r="V55" i="16"/>
  <c r="V54" i="16"/>
  <c r="V53" i="16"/>
  <c r="V52" i="16"/>
  <c r="V51" i="16"/>
  <c r="V50" i="16"/>
  <c r="V49" i="16"/>
  <c r="V48" i="16"/>
  <c r="V47" i="16"/>
  <c r="V46" i="16"/>
  <c r="V45" i="16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67" i="16" s="1"/>
  <c r="U65" i="16"/>
  <c r="U64" i="16"/>
  <c r="U63" i="16"/>
  <c r="U62" i="16"/>
  <c r="U61" i="16"/>
  <c r="U60" i="16"/>
  <c r="U59" i="16"/>
  <c r="U58" i="16"/>
  <c r="U57" i="16"/>
  <c r="U56" i="16"/>
  <c r="U55" i="16"/>
  <c r="U54" i="16"/>
  <c r="U53" i="16"/>
  <c r="U52" i="16"/>
  <c r="U51" i="16"/>
  <c r="U50" i="16"/>
  <c r="U49" i="16"/>
  <c r="U48" i="16"/>
  <c r="U47" i="16"/>
  <c r="U46" i="16"/>
  <c r="U45" i="16"/>
  <c r="U44" i="16"/>
  <c r="U43" i="16"/>
  <c r="U42" i="16"/>
  <c r="U41" i="16"/>
  <c r="U40" i="16"/>
  <c r="U39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9" i="16"/>
  <c r="U66" i="16" s="1"/>
  <c r="T64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50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65" i="16" s="1"/>
  <c r="S17" i="16"/>
  <c r="R16" i="16"/>
  <c r="Q15" i="16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36" i="28" s="1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35" i="28" s="1"/>
  <c r="I33" i="28"/>
  <c r="I34" i="28" s="1"/>
  <c r="I19" i="28"/>
  <c r="O18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59" i="11" s="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58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57" i="11" s="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56" i="11" s="1"/>
  <c r="L54" i="11"/>
  <c r="L55" i="11" s="1"/>
  <c r="L15" i="11"/>
  <c r="U58" i="10"/>
  <c r="U57" i="10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59" i="10" s="1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58" i="10" s="1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57" i="10" s="1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56" i="10" s="1"/>
  <c r="Q54" i="10"/>
  <c r="Q55" i="10"/>
  <c r="Q15" i="10"/>
  <c r="Q30" i="21" l="1"/>
  <c r="AC54" i="9" l="1"/>
  <c r="AC15" i="9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59" i="8" s="1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58" i="8" s="1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57" i="8" s="1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56" i="8" s="1"/>
  <c r="L54" i="8"/>
  <c r="L55" i="8" s="1"/>
  <c r="L15" i="8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59" i="7" s="1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58" i="7" s="1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57" i="7" s="1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56" i="7" s="1"/>
  <c r="T54" i="7"/>
  <c r="T55" i="7"/>
  <c r="T15" i="7"/>
  <c r="AH58" i="6"/>
  <c r="AH57" i="6"/>
  <c r="AH56" i="6"/>
  <c r="AH55" i="6"/>
  <c r="AH54" i="6"/>
  <c r="AH53" i="6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59" i="6" s="1"/>
  <c r="AG57" i="6"/>
  <c r="AG56" i="6"/>
  <c r="AG55" i="6"/>
  <c r="AG54" i="6"/>
  <c r="AG53" i="6"/>
  <c r="AG52" i="6"/>
  <c r="AG51" i="6"/>
  <c r="AG50" i="6"/>
  <c r="AG49" i="6"/>
  <c r="AG48" i="6"/>
  <c r="AG47" i="6"/>
  <c r="AG46" i="6"/>
  <c r="AG45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58" i="6" s="1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57" i="6" s="1"/>
  <c r="AE55" i="6"/>
  <c r="AE54" i="6"/>
  <c r="AE53" i="6"/>
  <c r="AE52" i="6"/>
  <c r="AE51" i="6"/>
  <c r="AE50" i="6"/>
  <c r="AE49" i="6"/>
  <c r="AE48" i="6"/>
  <c r="AE47" i="6"/>
  <c r="AE46" i="6"/>
  <c r="AE45" i="6"/>
  <c r="AE44" i="6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56" i="6" s="1"/>
  <c r="AD54" i="6"/>
  <c r="AD55" i="6"/>
  <c r="AD15" i="6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79" i="5" s="1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U60" i="5"/>
  <c r="U59" i="5"/>
  <c r="U58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78" i="5" s="1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77" i="5" s="1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76" i="5" s="1"/>
  <c r="R75" i="5"/>
  <c r="R74" i="5"/>
  <c r="R15" i="5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64" i="4" s="1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63" i="4" s="1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62" i="4" s="1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61" i="4" s="1"/>
  <c r="R59" i="4"/>
  <c r="R60" i="4"/>
  <c r="R15" i="4"/>
  <c r="V15" i="24" l="1"/>
  <c r="P24" i="24" l="1"/>
  <c r="P25" i="24"/>
  <c r="P26" i="24"/>
  <c r="P27" i="24"/>
  <c r="P28" i="24"/>
  <c r="P29" i="24"/>
  <c r="P30" i="24"/>
  <c r="P31" i="24"/>
  <c r="P32" i="24"/>
  <c r="P33" i="24"/>
  <c r="T8" i="24" l="1"/>
  <c r="N9" i="24"/>
  <c r="O9" i="24" s="1"/>
  <c r="P9" i="24" s="1"/>
  <c r="P21" i="24" l="1"/>
  <c r="P20" i="24"/>
  <c r="P19" i="24"/>
  <c r="P18" i="24"/>
  <c r="Q9" i="24"/>
  <c r="P17" i="24"/>
  <c r="P16" i="24"/>
  <c r="P23" i="24"/>
  <c r="P22" i="24"/>
  <c r="Q10" i="20"/>
  <c r="O10" i="20"/>
  <c r="R9" i="24" l="1"/>
  <c r="K10" i="28"/>
  <c r="J10" i="28"/>
  <c r="I10" i="28"/>
  <c r="H10" i="28"/>
  <c r="G10" i="28"/>
  <c r="F10" i="28"/>
  <c r="K9" i="28"/>
  <c r="J9" i="28"/>
  <c r="S9" i="24" l="1"/>
  <c r="W20" i="30"/>
  <c r="W21" i="30" s="1"/>
  <c r="W22" i="30" s="1"/>
  <c r="I32" i="40"/>
  <c r="I31" i="40"/>
  <c r="I30" i="40"/>
  <c r="I29" i="40"/>
  <c r="I28" i="40"/>
  <c r="I27" i="40"/>
  <c r="I26" i="40"/>
  <c r="I25" i="40"/>
  <c r="I24" i="40"/>
  <c r="I23" i="40"/>
  <c r="I22" i="40"/>
  <c r="I21" i="40"/>
  <c r="I20" i="40"/>
  <c r="I19" i="40"/>
  <c r="I33" i="40" s="1"/>
  <c r="I8" i="40"/>
  <c r="I9" i="40"/>
  <c r="Q8" i="21"/>
  <c r="R8" i="21"/>
  <c r="Q9" i="21"/>
  <c r="R9" i="21"/>
  <c r="N20" i="20"/>
  <c r="N19" i="20"/>
  <c r="N18" i="20"/>
  <c r="R8" i="20"/>
  <c r="R9" i="20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64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Q61" i="16"/>
  <c r="Q60" i="16"/>
  <c r="Q59" i="16"/>
  <c r="Q58" i="16"/>
  <c r="Q57" i="16"/>
  <c r="Q56" i="16"/>
  <c r="Q55" i="16"/>
  <c r="Q54" i="16"/>
  <c r="Q53" i="16"/>
  <c r="Q52" i="16"/>
  <c r="Q51" i="16"/>
  <c r="Q50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V9" i="16"/>
  <c r="V8" i="16"/>
  <c r="U9" i="16"/>
  <c r="U8" i="16"/>
  <c r="T9" i="16"/>
  <c r="T8" i="16"/>
  <c r="S9" i="16"/>
  <c r="S8" i="16"/>
  <c r="R9" i="16"/>
  <c r="R8" i="16"/>
  <c r="Q9" i="16"/>
  <c r="Q8" i="16"/>
  <c r="Q62" i="16" l="1"/>
  <c r="T9" i="24"/>
  <c r="R63" i="16"/>
  <c r="J10" i="39"/>
  <c r="I10" i="39"/>
  <c r="H10" i="39"/>
  <c r="G10" i="39"/>
  <c r="F10" i="39"/>
  <c r="F10" i="41"/>
  <c r="G10" i="41" s="1"/>
  <c r="H10" i="41" s="1"/>
  <c r="I10" i="41" s="1"/>
  <c r="J10" i="41" s="1"/>
  <c r="F10" i="38"/>
  <c r="G10" i="38" s="1"/>
  <c r="H10" i="38" s="1"/>
  <c r="I10" i="38" s="1"/>
  <c r="J10" i="38" s="1"/>
  <c r="F10" i="35"/>
  <c r="G10" i="35" s="1"/>
  <c r="H10" i="35" s="1"/>
  <c r="I10" i="35" s="1"/>
  <c r="J10" i="35" s="1"/>
  <c r="J42" i="38" l="1"/>
  <c r="J34" i="38"/>
  <c r="J26" i="38"/>
  <c r="J41" i="38"/>
  <c r="J33" i="38"/>
  <c r="J25" i="38"/>
  <c r="J40" i="38"/>
  <c r="J32" i="38"/>
  <c r="J24" i="38"/>
  <c r="J31" i="38"/>
  <c r="J23" i="38"/>
  <c r="J38" i="38"/>
  <c r="J30" i="38"/>
  <c r="J22" i="38"/>
  <c r="J29" i="38"/>
  <c r="J21" i="38"/>
  <c r="J36" i="38"/>
  <c r="J28" i="38"/>
  <c r="J27" i="38"/>
  <c r="J19" i="38"/>
  <c r="J43" i="38" s="1"/>
  <c r="J37" i="38"/>
  <c r="J20" i="38"/>
  <c r="J39" i="38"/>
  <c r="J35" i="38"/>
  <c r="I32" i="28" l="1"/>
  <c r="I31" i="28"/>
  <c r="I30" i="28"/>
  <c r="I29" i="28"/>
  <c r="I28" i="28"/>
  <c r="I27" i="28"/>
  <c r="I26" i="28"/>
  <c r="I25" i="28"/>
  <c r="I24" i="28"/>
  <c r="I23" i="28"/>
  <c r="I22" i="28"/>
  <c r="I21" i="28"/>
  <c r="I20" i="28"/>
  <c r="I8" i="28"/>
  <c r="J8" i="28" s="1"/>
  <c r="K8" i="28" s="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59" i="11" s="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L8" i="11"/>
  <c r="M8" i="11"/>
  <c r="N8" i="11"/>
  <c r="O8" i="11" s="1"/>
  <c r="P8" i="11" s="1"/>
  <c r="Q8" i="11" s="1"/>
  <c r="L9" i="11"/>
  <c r="M9" i="11"/>
  <c r="N9" i="11"/>
  <c r="O9" i="11"/>
  <c r="P9" i="11"/>
  <c r="Q9" i="11"/>
  <c r="K9" i="11"/>
  <c r="K8" i="11"/>
  <c r="AG57" i="9"/>
  <c r="AG56" i="9"/>
  <c r="AG55" i="9"/>
  <c r="AG54" i="9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58" i="9" s="1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E55" i="9"/>
  <c r="AE54" i="9"/>
  <c r="AE53" i="9"/>
  <c r="AE52" i="9"/>
  <c r="AE51" i="9"/>
  <c r="AE50" i="9"/>
  <c r="AE49" i="9"/>
  <c r="AE48" i="9"/>
  <c r="AE47" i="9"/>
  <c r="AE46" i="9"/>
  <c r="AE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AE27" i="9"/>
  <c r="AE26" i="9"/>
  <c r="AE25" i="9"/>
  <c r="AE24" i="9"/>
  <c r="AE23" i="9"/>
  <c r="AE22" i="9"/>
  <c r="AE21" i="9"/>
  <c r="AE20" i="9"/>
  <c r="AE19" i="9"/>
  <c r="AE18" i="9"/>
  <c r="AE17" i="9"/>
  <c r="AG8" i="9"/>
  <c r="AF8" i="9"/>
  <c r="AE8" i="9"/>
  <c r="AE9" i="9"/>
  <c r="AF9" i="9"/>
  <c r="AG9" i="9" s="1"/>
  <c r="K53" i="11" l="1"/>
  <c r="AF57" i="9"/>
  <c r="AE56" i="9"/>
  <c r="F48" i="25"/>
  <c r="E48" i="25"/>
  <c r="D10" i="39"/>
  <c r="C48" i="25"/>
  <c r="C35" i="41"/>
  <c r="C33" i="41"/>
  <c r="C32" i="41"/>
  <c r="C31" i="41"/>
  <c r="C27" i="41"/>
  <c r="C26" i="41"/>
  <c r="C25" i="41"/>
  <c r="C24" i="41"/>
  <c r="C23" i="41"/>
  <c r="C21" i="41"/>
  <c r="B21" i="41"/>
  <c r="C20" i="41"/>
  <c r="B20" i="41"/>
  <c r="C19" i="41"/>
  <c r="C17" i="41"/>
  <c r="B17" i="41"/>
  <c r="A17" i="4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D16" i="41"/>
  <c r="C16" i="41"/>
  <c r="B16" i="41"/>
  <c r="A16" i="41"/>
  <c r="A15" i="41"/>
  <c r="C14" i="41"/>
  <c r="C13" i="41"/>
  <c r="B13" i="41"/>
  <c r="C12" i="41"/>
  <c r="B12" i="41"/>
  <c r="L12" i="41" s="1"/>
  <c r="J9" i="41"/>
  <c r="I9" i="41"/>
  <c r="H9" i="41"/>
  <c r="G9" i="41"/>
  <c r="F9" i="41"/>
  <c r="E9" i="41"/>
  <c r="D9" i="41"/>
  <c r="C29" i="41"/>
  <c r="B18" i="41"/>
  <c r="D8" i="41"/>
  <c r="E8" i="41" s="1"/>
  <c r="F8" i="41" s="1"/>
  <c r="G8" i="41" s="1"/>
  <c r="H8" i="41" s="1"/>
  <c r="I8" i="41" s="1"/>
  <c r="J8" i="41" s="1"/>
  <c r="D17" i="41" l="1"/>
  <c r="D20" i="41"/>
  <c r="D26" i="41"/>
  <c r="D23" i="41"/>
  <c r="D24" i="41"/>
  <c r="D13" i="41"/>
  <c r="L13" i="41" s="1"/>
  <c r="D21" i="41"/>
  <c r="D14" i="41"/>
  <c r="D19" i="41"/>
  <c r="D25" i="41"/>
  <c r="B15" i="41"/>
  <c r="C15" i="41"/>
  <c r="C36" i="41" s="1"/>
  <c r="L10" i="41"/>
  <c r="B14" i="41"/>
  <c r="D15" i="41"/>
  <c r="D18" i="41"/>
  <c r="B19" i="41"/>
  <c r="D22" i="41"/>
  <c r="C30" i="41"/>
  <c r="C34" i="41"/>
  <c r="B22" i="41"/>
  <c r="C28" i="41"/>
  <c r="C18" i="41"/>
  <c r="C22" i="41"/>
  <c r="Z34" i="30"/>
  <c r="U30" i="30"/>
  <c r="U29" i="30"/>
  <c r="U28" i="30"/>
  <c r="U27" i="30"/>
  <c r="U26" i="30"/>
  <c r="T29" i="30"/>
  <c r="T28" i="30"/>
  <c r="T27" i="30"/>
  <c r="T26" i="30"/>
  <c r="T25" i="30"/>
  <c r="L21" i="41" l="1"/>
  <c r="L35" i="41"/>
  <c r="L29" i="41"/>
  <c r="L40" i="41"/>
  <c r="L20" i="41"/>
  <c r="L27" i="41"/>
  <c r="L36" i="41"/>
  <c r="L31" i="41"/>
  <c r="L17" i="41"/>
  <c r="J48" i="25" s="1"/>
  <c r="L16" i="41"/>
  <c r="I48" i="25" s="1"/>
  <c r="L15" i="41"/>
  <c r="H48" i="25" s="1"/>
  <c r="C45" i="41"/>
  <c r="L19" i="41"/>
  <c r="L48" i="25" s="1"/>
  <c r="L33" i="41"/>
  <c r="L28" i="41"/>
  <c r="L39" i="41"/>
  <c r="B23" i="41"/>
  <c r="L23" i="41" s="1"/>
  <c r="L30" i="41"/>
  <c r="L14" i="41"/>
  <c r="G48" i="25" s="1"/>
  <c r="L25" i="41"/>
  <c r="L24" i="41"/>
  <c r="L38" i="41"/>
  <c r="L34" i="41"/>
  <c r="L42" i="41"/>
  <c r="L18" i="41"/>
  <c r="K48" i="25" s="1"/>
  <c r="L26" i="41"/>
  <c r="L22" i="41"/>
  <c r="L32" i="41"/>
  <c r="L41" i="41"/>
  <c r="L37" i="41"/>
  <c r="I45" i="41" l="1"/>
  <c r="E45" i="41"/>
  <c r="H45" i="41"/>
  <c r="G45" i="41"/>
  <c r="L45" i="41"/>
  <c r="F45" i="41"/>
  <c r="D45" i="41"/>
  <c r="B45" i="41"/>
  <c r="Q15" i="30"/>
  <c r="Q16" i="30"/>
  <c r="Q17" i="30"/>
  <c r="D21" i="17"/>
  <c r="D22" i="17"/>
  <c r="D20" i="17"/>
  <c r="D19" i="17"/>
  <c r="D18" i="17"/>
  <c r="D17" i="17"/>
  <c r="D16" i="17"/>
  <c r="D15" i="17"/>
  <c r="D14" i="17"/>
  <c r="D13" i="17"/>
  <c r="O71" i="16"/>
  <c r="O70" i="16"/>
  <c r="O69" i="16"/>
  <c r="O68" i="16"/>
  <c r="O67" i="16"/>
  <c r="O66" i="16"/>
  <c r="O65" i="16"/>
  <c r="O64" i="16"/>
  <c r="O63" i="16"/>
  <c r="O62" i="16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72" i="16" s="1"/>
  <c r="J51" i="11" l="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52" i="11" s="1"/>
  <c r="J10" i="11"/>
  <c r="J9" i="11"/>
  <c r="P10" i="5"/>
  <c r="U16" i="30" l="1"/>
  <c r="U17" i="30" s="1"/>
  <c r="U18" i="30" s="1"/>
  <c r="U19" i="30" s="1"/>
  <c r="U20" i="30" s="1"/>
  <c r="U21" i="30" s="1"/>
  <c r="U22" i="30" s="1"/>
  <c r="U23" i="30" s="1"/>
  <c r="U24" i="30" s="1"/>
  <c r="U25" i="30" s="1"/>
  <c r="J65" i="11" l="1"/>
  <c r="J9" i="39"/>
  <c r="J8" i="39"/>
  <c r="J9" i="38"/>
  <c r="J8" i="38"/>
  <c r="J9" i="37"/>
  <c r="I9" i="37"/>
  <c r="J8" i="37"/>
  <c r="J9" i="36"/>
  <c r="J8" i="36"/>
  <c r="J9" i="35"/>
  <c r="J8" i="35"/>
  <c r="J9" i="34"/>
  <c r="K9" i="33"/>
  <c r="K8" i="33"/>
  <c r="K9" i="32"/>
  <c r="K8" i="32"/>
  <c r="K9" i="31"/>
  <c r="K8" i="31"/>
  <c r="K9" i="29"/>
  <c r="K8" i="29"/>
  <c r="Z20" i="30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Y22" i="30"/>
  <c r="Y23" i="30" s="1"/>
  <c r="Y24" i="30" s="1"/>
  <c r="R9" i="26"/>
  <c r="R8" i="26"/>
  <c r="R9" i="19"/>
  <c r="R8" i="19"/>
  <c r="Q9" i="19"/>
  <c r="Q8" i="19"/>
  <c r="R9" i="18"/>
  <c r="R8" i="18"/>
  <c r="Q9" i="18"/>
  <c r="Q8" i="18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9" i="14"/>
  <c r="T8" i="10"/>
  <c r="U8" i="10"/>
  <c r="T9" i="10"/>
  <c r="U9" i="10"/>
  <c r="P8" i="8"/>
  <c r="O8" i="8"/>
  <c r="X8" i="7"/>
  <c r="W8" i="7"/>
  <c r="AH9" i="6"/>
  <c r="AH8" i="6"/>
  <c r="AG9" i="6"/>
  <c r="AG8" i="6"/>
  <c r="V8" i="5"/>
  <c r="V8" i="4"/>
  <c r="U8" i="4"/>
  <c r="L17" i="22"/>
  <c r="L18" i="22"/>
  <c r="L19" i="22"/>
  <c r="X63" i="4" l="1"/>
  <c r="X62" i="4"/>
  <c r="J27" i="14"/>
  <c r="P60" i="16" l="1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9" i="16"/>
  <c r="O9" i="16"/>
  <c r="P61" i="16" l="1"/>
  <c r="F10" i="37"/>
  <c r="G10" i="37" s="1"/>
  <c r="H10" i="37" s="1"/>
  <c r="I10" i="37" s="1"/>
  <c r="J10" i="37" s="1"/>
  <c r="F10" i="36"/>
  <c r="G10" i="36" s="1"/>
  <c r="H10" i="36" s="1"/>
  <c r="I10" i="36" s="1"/>
  <c r="J10" i="36" s="1"/>
  <c r="F10" i="34"/>
  <c r="G10" i="34" s="1"/>
  <c r="H10" i="34" s="1"/>
  <c r="I10" i="34" s="1"/>
  <c r="J10" i="34" s="1"/>
  <c r="G10" i="33"/>
  <c r="H10" i="33" s="1"/>
  <c r="I10" i="33" s="1"/>
  <c r="J10" i="33" s="1"/>
  <c r="K10" i="33" s="1"/>
  <c r="I10" i="32"/>
  <c r="J10" i="32" s="1"/>
  <c r="K10" i="32" s="1"/>
  <c r="H10" i="32"/>
  <c r="G10" i="32"/>
  <c r="G10" i="31"/>
  <c r="H10" i="31" s="1"/>
  <c r="I10" i="31" s="1"/>
  <c r="J10" i="31" s="1"/>
  <c r="K10" i="31" s="1"/>
  <c r="H10" i="29"/>
  <c r="I10" i="29" s="1"/>
  <c r="J10" i="29" s="1"/>
  <c r="K10" i="29" s="1"/>
  <c r="G10" i="29"/>
  <c r="X21" i="30" l="1"/>
  <c r="X22" i="30" s="1"/>
  <c r="X23" i="30" s="1"/>
  <c r="X24" i="30" s="1"/>
  <c r="X25" i="30" s="1"/>
  <c r="X26" i="30" s="1"/>
  <c r="X27" i="30" s="1"/>
  <c r="V19" i="30"/>
  <c r="V20" i="30" s="1"/>
  <c r="V21" i="30" s="1"/>
  <c r="V22" i="30" s="1"/>
  <c r="V23" i="30" s="1"/>
  <c r="V24" i="30" s="1"/>
  <c r="V25" i="30" s="1"/>
  <c r="V26" i="30" s="1"/>
  <c r="N23" i="18"/>
  <c r="N22" i="18"/>
  <c r="N21" i="18"/>
  <c r="N20" i="18"/>
  <c r="N19" i="18"/>
  <c r="N18" i="18"/>
  <c r="N17" i="18"/>
  <c r="N16" i="18"/>
  <c r="P9" i="18"/>
  <c r="O9" i="18"/>
  <c r="N9" i="18"/>
  <c r="Q53" i="10"/>
  <c r="Q52" i="10"/>
  <c r="Q51" i="10"/>
  <c r="Q50" i="10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S9" i="10"/>
  <c r="R9" i="10"/>
  <c r="Q9" i="10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N8" i="8"/>
  <c r="M8" i="8"/>
  <c r="L8" i="8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V8" i="7"/>
  <c r="U8" i="7"/>
  <c r="T8" i="7"/>
  <c r="AD53" i="6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F9" i="6"/>
  <c r="AF8" i="6"/>
  <c r="AE9" i="6"/>
  <c r="AE8" i="6"/>
  <c r="AD9" i="6"/>
  <c r="AD8" i="6"/>
  <c r="T9" i="5"/>
  <c r="S9" i="5"/>
  <c r="R9" i="5"/>
  <c r="R68" i="5" s="1"/>
  <c r="R73" i="5"/>
  <c r="R72" i="5"/>
  <c r="R71" i="5"/>
  <c r="R70" i="5"/>
  <c r="R69" i="5"/>
  <c r="R67" i="5"/>
  <c r="R66" i="5"/>
  <c r="R65" i="5"/>
  <c r="R64" i="5"/>
  <c r="R63" i="5"/>
  <c r="R62" i="5"/>
  <c r="R61" i="5"/>
  <c r="R59" i="5"/>
  <c r="R58" i="5"/>
  <c r="R57" i="5"/>
  <c r="R56" i="5"/>
  <c r="R55" i="5"/>
  <c r="R54" i="5"/>
  <c r="R53" i="5"/>
  <c r="R51" i="5"/>
  <c r="R50" i="5"/>
  <c r="R49" i="5"/>
  <c r="R48" i="5"/>
  <c r="R47" i="5"/>
  <c r="R46" i="5"/>
  <c r="R45" i="5"/>
  <c r="R43" i="5"/>
  <c r="R42" i="5"/>
  <c r="R41" i="5"/>
  <c r="R40" i="5"/>
  <c r="R39" i="5"/>
  <c r="R38" i="5"/>
  <c r="R37" i="5"/>
  <c r="R35" i="5"/>
  <c r="R34" i="5"/>
  <c r="R33" i="5"/>
  <c r="R32" i="5"/>
  <c r="R31" i="5"/>
  <c r="R30" i="5"/>
  <c r="R29" i="5"/>
  <c r="R27" i="5"/>
  <c r="R26" i="5"/>
  <c r="R25" i="5"/>
  <c r="R24" i="5"/>
  <c r="R23" i="5"/>
  <c r="R22" i="5"/>
  <c r="R21" i="5"/>
  <c r="R19" i="5"/>
  <c r="R18" i="5"/>
  <c r="R17" i="5"/>
  <c r="R16" i="5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X28" i="30" l="1"/>
  <c r="R20" i="5"/>
  <c r="R28" i="5"/>
  <c r="R36" i="5"/>
  <c r="R44" i="5"/>
  <c r="R52" i="5"/>
  <c r="R60" i="5"/>
  <c r="X61" i="4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P9" i="10"/>
  <c r="O9" i="10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9" i="8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9" i="7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9" i="6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9" i="5"/>
  <c r="P9" i="5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P56" i="4"/>
  <c r="P13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Q9" i="4"/>
  <c r="P9" i="4"/>
  <c r="P53" i="10" l="1"/>
  <c r="K53" i="8"/>
  <c r="AC53" i="6"/>
  <c r="Q73" i="5"/>
  <c r="Q77" i="5" s="1"/>
  <c r="P72" i="5"/>
  <c r="P76" i="5" s="1"/>
  <c r="O52" i="10"/>
  <c r="J52" i="8"/>
  <c r="R52" i="7"/>
  <c r="S53" i="7"/>
  <c r="S77" i="5"/>
  <c r="R77" i="5"/>
  <c r="P57" i="4"/>
  <c r="P65" i="4" s="1"/>
  <c r="Q58" i="4"/>
  <c r="Q65" i="4" s="1"/>
  <c r="T15" i="30" l="1"/>
  <c r="T16" i="30" s="1"/>
  <c r="T17" i="30" s="1"/>
  <c r="T18" i="30" s="1"/>
  <c r="T19" i="30" s="1"/>
  <c r="T20" i="30" s="1"/>
  <c r="T21" i="30" s="1"/>
  <c r="T22" i="30" s="1"/>
  <c r="T23" i="30" s="1"/>
  <c r="T24" i="30" s="1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9" i="6"/>
  <c r="AB52" i="6" l="1"/>
  <c r="L8" i="23"/>
  <c r="L9" i="21"/>
  <c r="L8" i="21"/>
  <c r="O67" i="30"/>
  <c r="L8" i="26"/>
  <c r="M22" i="18"/>
  <c r="M21" i="18"/>
  <c r="M20" i="18"/>
  <c r="M19" i="18"/>
  <c r="M18" i="18"/>
  <c r="M17" i="18"/>
  <c r="M16" i="18"/>
  <c r="M15" i="18"/>
  <c r="M14" i="18"/>
  <c r="L21" i="18"/>
  <c r="L20" i="18"/>
  <c r="L19" i="18"/>
  <c r="L18" i="18"/>
  <c r="L17" i="18"/>
  <c r="L16" i="18"/>
  <c r="L15" i="18"/>
  <c r="L14" i="18"/>
  <c r="L13" i="18"/>
  <c r="M9" i="18"/>
  <c r="L9" i="18"/>
  <c r="K9" i="18"/>
  <c r="J9" i="18"/>
  <c r="I9" i="18"/>
  <c r="H9" i="18"/>
  <c r="G9" i="18"/>
  <c r="F9" i="18"/>
  <c r="E9" i="18"/>
  <c r="D9" i="18"/>
  <c r="C9" i="18"/>
  <c r="B9" i="18"/>
  <c r="L8" i="18"/>
  <c r="I45" i="17"/>
  <c r="H45" i="17"/>
  <c r="I27" i="17"/>
  <c r="I26" i="17"/>
  <c r="I25" i="17"/>
  <c r="I24" i="17"/>
  <c r="I23" i="17"/>
  <c r="H26" i="17"/>
  <c r="H25" i="17"/>
  <c r="G25" i="17"/>
  <c r="G24" i="17"/>
  <c r="F24" i="17"/>
  <c r="F23" i="17"/>
  <c r="E23" i="17"/>
  <c r="E22" i="17"/>
  <c r="H24" i="17"/>
  <c r="H23" i="17"/>
  <c r="H22" i="17"/>
  <c r="G23" i="17"/>
  <c r="G22" i="17"/>
  <c r="G21" i="17"/>
  <c r="F22" i="17"/>
  <c r="F21" i="17"/>
  <c r="F20" i="17"/>
  <c r="E21" i="17"/>
  <c r="E20" i="17"/>
  <c r="E19" i="17"/>
  <c r="M23" i="18" l="1"/>
  <c r="L22" i="18"/>
  <c r="X72" i="5"/>
  <c r="K10" i="18" l="1"/>
  <c r="C10" i="34" l="1"/>
  <c r="C10" i="37"/>
  <c r="D10" i="33"/>
  <c r="D10" i="32"/>
  <c r="B16" i="17" l="1"/>
  <c r="D9" i="17"/>
  <c r="C9" i="17"/>
  <c r="C18" i="17" s="1"/>
  <c r="B9" i="17"/>
  <c r="B18" i="17" s="1"/>
  <c r="B20" i="17" l="1"/>
  <c r="B19" i="17"/>
  <c r="C19" i="17"/>
  <c r="B17" i="17"/>
  <c r="C12" i="17"/>
  <c r="C17" i="17"/>
  <c r="K10" i="19"/>
  <c r="C31" i="25" l="1"/>
  <c r="M9" i="24"/>
  <c r="L9" i="24"/>
  <c r="K9" i="24"/>
  <c r="J9" i="24"/>
  <c r="I9" i="24"/>
  <c r="H9" i="24"/>
  <c r="G9" i="24"/>
  <c r="F9" i="24"/>
  <c r="E9" i="24"/>
  <c r="D9" i="24"/>
  <c r="C9" i="24"/>
  <c r="B9" i="24"/>
  <c r="B9" i="40"/>
  <c r="C9" i="40" s="1"/>
  <c r="C15" i="40" s="1"/>
  <c r="B10" i="40"/>
  <c r="I65" i="40"/>
  <c r="J60" i="40"/>
  <c r="J59" i="40"/>
  <c r="J58" i="40"/>
  <c r="J57" i="40"/>
  <c r="J56" i="40"/>
  <c r="J55" i="40"/>
  <c r="J54" i="40"/>
  <c r="J53" i="40"/>
  <c r="J52" i="40"/>
  <c r="J51" i="40"/>
  <c r="J50" i="40"/>
  <c r="A15" i="40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C8" i="40"/>
  <c r="D8" i="40" s="1"/>
  <c r="E8" i="40" s="1"/>
  <c r="F8" i="40" s="1"/>
  <c r="G8" i="40" s="1"/>
  <c r="H8" i="40" s="1"/>
  <c r="C6" i="40"/>
  <c r="C25" i="40" l="1"/>
  <c r="C17" i="40"/>
  <c r="C21" i="40"/>
  <c r="C18" i="40"/>
  <c r="C22" i="40"/>
  <c r="C26" i="40"/>
  <c r="C19" i="40"/>
  <c r="C23" i="40"/>
  <c r="C16" i="40"/>
  <c r="C20" i="40"/>
  <c r="C24" i="40"/>
  <c r="B15" i="40"/>
  <c r="B19" i="40"/>
  <c r="B23" i="40"/>
  <c r="J10" i="40"/>
  <c r="B12" i="40"/>
  <c r="B16" i="40"/>
  <c r="B20" i="40"/>
  <c r="B24" i="40"/>
  <c r="B13" i="40"/>
  <c r="B17" i="40"/>
  <c r="B21" i="40"/>
  <c r="B25" i="40"/>
  <c r="B14" i="40"/>
  <c r="B18" i="40"/>
  <c r="B22" i="40"/>
  <c r="C13" i="40"/>
  <c r="D9" i="40"/>
  <c r="C14" i="40"/>
  <c r="C27" i="40" l="1"/>
  <c r="D24" i="40"/>
  <c r="D20" i="40"/>
  <c r="D16" i="40"/>
  <c r="D27" i="40"/>
  <c r="D23" i="40"/>
  <c r="D19" i="40"/>
  <c r="D21" i="40"/>
  <c r="D26" i="40"/>
  <c r="D22" i="40"/>
  <c r="D18" i="40"/>
  <c r="D25" i="40"/>
  <c r="D17" i="40"/>
  <c r="C65" i="40"/>
  <c r="B26" i="40"/>
  <c r="B65" i="40" s="1"/>
  <c r="D14" i="40"/>
  <c r="D15" i="40"/>
  <c r="E9" i="40"/>
  <c r="D28" i="40" l="1"/>
  <c r="D65" i="40" s="1"/>
  <c r="E27" i="40"/>
  <c r="E23" i="40"/>
  <c r="E19" i="40"/>
  <c r="E26" i="40"/>
  <c r="E22" i="40"/>
  <c r="E18" i="40"/>
  <c r="E24" i="40"/>
  <c r="E16" i="40"/>
  <c r="E25" i="40"/>
  <c r="E21" i="40"/>
  <c r="E17" i="40"/>
  <c r="E28" i="40"/>
  <c r="E20" i="40"/>
  <c r="F9" i="40"/>
  <c r="G9" i="40" l="1"/>
  <c r="E65" i="40"/>
  <c r="C49" i="25"/>
  <c r="C47" i="25"/>
  <c r="L40" i="39"/>
  <c r="L39" i="39"/>
  <c r="L38" i="39"/>
  <c r="L37" i="39"/>
  <c r="L36" i="39"/>
  <c r="L35" i="39"/>
  <c r="L34" i="39"/>
  <c r="L33" i="39"/>
  <c r="A15" i="39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B10" i="39"/>
  <c r="I9" i="39"/>
  <c r="H9" i="39"/>
  <c r="G9" i="39"/>
  <c r="F9" i="39"/>
  <c r="F24" i="39" s="1"/>
  <c r="E9" i="39"/>
  <c r="E17" i="39" s="1"/>
  <c r="D9" i="39"/>
  <c r="D22" i="39" s="1"/>
  <c r="C9" i="39"/>
  <c r="C22" i="39" s="1"/>
  <c r="B9" i="39"/>
  <c r="D8" i="39"/>
  <c r="E8" i="39" s="1"/>
  <c r="F8" i="39" s="1"/>
  <c r="G8" i="39" s="1"/>
  <c r="H8" i="39" s="1"/>
  <c r="I8" i="39" s="1"/>
  <c r="F5" i="39"/>
  <c r="C25" i="39" l="1"/>
  <c r="E15" i="39"/>
  <c r="C21" i="39"/>
  <c r="C13" i="39"/>
  <c r="E18" i="39"/>
  <c r="C14" i="39"/>
  <c r="C17" i="39"/>
  <c r="F18" i="39"/>
  <c r="E20" i="39"/>
  <c r="D24" i="39"/>
  <c r="E25" i="39"/>
  <c r="F26" i="39"/>
  <c r="B12" i="39"/>
  <c r="L12" i="39" s="1"/>
  <c r="E49" i="25" s="1"/>
  <c r="C16" i="39"/>
  <c r="F17" i="39"/>
  <c r="F20" i="39"/>
  <c r="E22" i="39"/>
  <c r="C23" i="39"/>
  <c r="D25" i="39"/>
  <c r="E26" i="39"/>
  <c r="F27" i="39"/>
  <c r="C12" i="39"/>
  <c r="C15" i="39"/>
  <c r="F16" i="39"/>
  <c r="C19" i="39"/>
  <c r="F22" i="39"/>
  <c r="C24" i="39"/>
  <c r="D26" i="39"/>
  <c r="E27" i="39"/>
  <c r="F28" i="39"/>
  <c r="F65" i="40"/>
  <c r="G27" i="40"/>
  <c r="G23" i="40"/>
  <c r="G19" i="40"/>
  <c r="G30" i="40"/>
  <c r="G26" i="40"/>
  <c r="G22" i="40"/>
  <c r="G18" i="40"/>
  <c r="G28" i="40"/>
  <c r="G20" i="40"/>
  <c r="G29" i="40"/>
  <c r="G25" i="40"/>
  <c r="G21" i="40"/>
  <c r="G17" i="40"/>
  <c r="G24" i="40"/>
  <c r="H9" i="40"/>
  <c r="B22" i="39"/>
  <c r="B15" i="39"/>
  <c r="B16" i="39"/>
  <c r="B17" i="39"/>
  <c r="B18" i="39"/>
  <c r="B20" i="39"/>
  <c r="D19" i="39"/>
  <c r="D16" i="39"/>
  <c r="D17" i="39"/>
  <c r="C18" i="39"/>
  <c r="E19" i="39"/>
  <c r="C20" i="39"/>
  <c r="E21" i="39"/>
  <c r="E23" i="39"/>
  <c r="E24" i="39"/>
  <c r="F25" i="39"/>
  <c r="D13" i="39"/>
  <c r="D14" i="39"/>
  <c r="D21" i="39"/>
  <c r="D23" i="39"/>
  <c r="E14" i="39"/>
  <c r="E28" i="39" s="1"/>
  <c r="L10" i="39"/>
  <c r="B13" i="39"/>
  <c r="B14" i="39"/>
  <c r="D15" i="39"/>
  <c r="E16" i="39"/>
  <c r="D18" i="39"/>
  <c r="B19" i="39"/>
  <c r="F19" i="39"/>
  <c r="D20" i="39"/>
  <c r="B21" i="39"/>
  <c r="F21" i="39"/>
  <c r="F23" i="39"/>
  <c r="E2" i="21"/>
  <c r="L13" i="39" l="1"/>
  <c r="F49" i="25" s="1"/>
  <c r="L15" i="39"/>
  <c r="H49" i="25" s="1"/>
  <c r="L30" i="39"/>
  <c r="L32" i="39"/>
  <c r="L29" i="39"/>
  <c r="D27" i="39"/>
  <c r="L27" i="39" s="1"/>
  <c r="L31" i="39"/>
  <c r="H29" i="40"/>
  <c r="H25" i="40"/>
  <c r="H21" i="40"/>
  <c r="H28" i="40"/>
  <c r="H24" i="40"/>
  <c r="H20" i="40"/>
  <c r="H22" i="40"/>
  <c r="H31" i="40"/>
  <c r="H27" i="40"/>
  <c r="H23" i="40"/>
  <c r="H19" i="40"/>
  <c r="H30" i="40"/>
  <c r="H26" i="40"/>
  <c r="H18" i="40"/>
  <c r="G31" i="40"/>
  <c r="G65" i="40"/>
  <c r="L17" i="39"/>
  <c r="J49" i="25" s="1"/>
  <c r="L16" i="39"/>
  <c r="I49" i="25" s="1"/>
  <c r="L20" i="39"/>
  <c r="C26" i="39"/>
  <c r="C43" i="39" s="1"/>
  <c r="I43" i="39"/>
  <c r="L22" i="39"/>
  <c r="L21" i="39"/>
  <c r="L19" i="39"/>
  <c r="L49" i="25" s="1"/>
  <c r="E43" i="39"/>
  <c r="L25" i="39"/>
  <c r="L28" i="39"/>
  <c r="L18" i="39"/>
  <c r="K49" i="25" s="1"/>
  <c r="B23" i="39"/>
  <c r="L23" i="39" s="1"/>
  <c r="L14" i="39"/>
  <c r="G49" i="25" s="1"/>
  <c r="L24" i="39"/>
  <c r="G43" i="39"/>
  <c r="C46" i="25"/>
  <c r="C45" i="25"/>
  <c r="C44" i="25"/>
  <c r="C43" i="25"/>
  <c r="C42" i="25"/>
  <c r="C41" i="25"/>
  <c r="C40" i="25"/>
  <c r="C39" i="25"/>
  <c r="B39" i="25"/>
  <c r="I9" i="38"/>
  <c r="H9" i="38"/>
  <c r="G9" i="38"/>
  <c r="F9" i="38"/>
  <c r="E9" i="38"/>
  <c r="D9" i="38"/>
  <c r="C9" i="38"/>
  <c r="C15" i="38" s="1"/>
  <c r="B9" i="38"/>
  <c r="B10" i="38"/>
  <c r="A15" i="38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D8" i="38"/>
  <c r="E8" i="38" s="1"/>
  <c r="F8" i="38" s="1"/>
  <c r="G8" i="38" s="1"/>
  <c r="H8" i="38" s="1"/>
  <c r="I8" i="38" s="1"/>
  <c r="F5" i="38"/>
  <c r="B10" i="37"/>
  <c r="L10" i="37" s="1"/>
  <c r="H9" i="37"/>
  <c r="G9" i="37"/>
  <c r="F9" i="37"/>
  <c r="F50" i="37" s="1"/>
  <c r="E9" i="37"/>
  <c r="E52" i="37" s="1"/>
  <c r="D9" i="37"/>
  <c r="D50" i="37" s="1"/>
  <c r="C9" i="37"/>
  <c r="C16" i="37" s="1"/>
  <c r="B9" i="37"/>
  <c r="L60" i="37"/>
  <c r="L59" i="37"/>
  <c r="L58" i="37"/>
  <c r="A15" i="37"/>
  <c r="A16" i="37" s="1"/>
  <c r="D8" i="37"/>
  <c r="E8" i="37" s="1"/>
  <c r="F8" i="37" s="1"/>
  <c r="G8" i="37" s="1"/>
  <c r="H8" i="37" s="1"/>
  <c r="I8" i="37" s="1"/>
  <c r="F5" i="37"/>
  <c r="N66" i="29"/>
  <c r="N65" i="29"/>
  <c r="N64" i="29"/>
  <c r="N63" i="29"/>
  <c r="J9" i="29"/>
  <c r="I9" i="29"/>
  <c r="H9" i="29"/>
  <c r="G9" i="29"/>
  <c r="G55" i="29" s="1"/>
  <c r="B10" i="36"/>
  <c r="I9" i="36"/>
  <c r="H9" i="36"/>
  <c r="G9" i="36"/>
  <c r="F9" i="36"/>
  <c r="F50" i="36" s="1"/>
  <c r="E9" i="36"/>
  <c r="E49" i="36" s="1"/>
  <c r="D9" i="36"/>
  <c r="D48" i="36" s="1"/>
  <c r="C9" i="36"/>
  <c r="C13" i="36" s="1"/>
  <c r="B9" i="36"/>
  <c r="B38" i="36" s="1"/>
  <c r="B9" i="35"/>
  <c r="B28" i="35" s="1"/>
  <c r="I9" i="34"/>
  <c r="B9" i="34"/>
  <c r="J9" i="33"/>
  <c r="I9" i="33"/>
  <c r="H9" i="33"/>
  <c r="G9" i="33"/>
  <c r="G50" i="33" s="1"/>
  <c r="F9" i="33"/>
  <c r="F49" i="33" s="1"/>
  <c r="E9" i="33"/>
  <c r="E50" i="33" s="1"/>
  <c r="D9" i="33"/>
  <c r="D48" i="33" s="1"/>
  <c r="C9" i="33"/>
  <c r="N80" i="31"/>
  <c r="N82" i="31"/>
  <c r="N81" i="31"/>
  <c r="N79" i="31"/>
  <c r="N78" i="31"/>
  <c r="E52" i="29"/>
  <c r="F9" i="29"/>
  <c r="F54" i="29" s="1"/>
  <c r="E9" i="29"/>
  <c r="E51" i="29" s="1"/>
  <c r="D9" i="29"/>
  <c r="D52" i="29" s="1"/>
  <c r="C9" i="29"/>
  <c r="J9" i="32"/>
  <c r="I9" i="32"/>
  <c r="H9" i="32"/>
  <c r="G9" i="32"/>
  <c r="G52" i="32" s="1"/>
  <c r="F9" i="32"/>
  <c r="F52" i="32" s="1"/>
  <c r="E9" i="32"/>
  <c r="D9" i="32"/>
  <c r="D50" i="32" s="1"/>
  <c r="C9" i="32"/>
  <c r="J9" i="31"/>
  <c r="I9" i="31"/>
  <c r="H9" i="31"/>
  <c r="G9" i="31"/>
  <c r="G73" i="31" s="1"/>
  <c r="F9" i="31"/>
  <c r="F72" i="31" s="1"/>
  <c r="E9" i="31"/>
  <c r="E71" i="31" s="1"/>
  <c r="D9" i="31"/>
  <c r="D67" i="31" s="1"/>
  <c r="C9" i="31"/>
  <c r="L60" i="36"/>
  <c r="L59" i="36"/>
  <c r="L58" i="36"/>
  <c r="B35" i="36"/>
  <c r="B33" i="36"/>
  <c r="B27" i="36"/>
  <c r="B25" i="36"/>
  <c r="B19" i="36"/>
  <c r="B17" i="36"/>
  <c r="A15" i="36"/>
  <c r="A16" i="36" s="1"/>
  <c r="D8" i="36"/>
  <c r="E8" i="36" s="1"/>
  <c r="F8" i="36" s="1"/>
  <c r="G8" i="36" s="1"/>
  <c r="H8" i="36" s="1"/>
  <c r="I8" i="36" s="1"/>
  <c r="F5" i="36"/>
  <c r="B10" i="35"/>
  <c r="I9" i="35"/>
  <c r="H9" i="35"/>
  <c r="G9" i="35"/>
  <c r="F9" i="35"/>
  <c r="F50" i="35" s="1"/>
  <c r="E9" i="35"/>
  <c r="E49" i="35" s="1"/>
  <c r="D9" i="35"/>
  <c r="D48" i="35" s="1"/>
  <c r="C9" i="35"/>
  <c r="C47" i="35" s="1"/>
  <c r="L60" i="35"/>
  <c r="L59" i="35"/>
  <c r="L58" i="35"/>
  <c r="A15" i="35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D8" i="35"/>
  <c r="E8" i="35" s="1"/>
  <c r="F8" i="35" s="1"/>
  <c r="G8" i="35" s="1"/>
  <c r="H8" i="35" s="1"/>
  <c r="I8" i="35" s="1"/>
  <c r="F5" i="35"/>
  <c r="H9" i="34"/>
  <c r="G9" i="34"/>
  <c r="F9" i="34"/>
  <c r="F51" i="34" s="1"/>
  <c r="E9" i="34"/>
  <c r="E49" i="34" s="1"/>
  <c r="D9" i="34"/>
  <c r="D51" i="34" s="1"/>
  <c r="C9" i="34"/>
  <c r="C49" i="34" s="1"/>
  <c r="B10" i="34"/>
  <c r="B28" i="34" s="1"/>
  <c r="L60" i="34"/>
  <c r="L59" i="34"/>
  <c r="L58" i="34"/>
  <c r="A15" i="34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D8" i="34"/>
  <c r="E8" i="34" s="1"/>
  <c r="F8" i="34" s="1"/>
  <c r="G8" i="34" s="1"/>
  <c r="H8" i="34" s="1"/>
  <c r="F5" i="34"/>
  <c r="G53" i="33"/>
  <c r="G45" i="33"/>
  <c r="F52" i="33"/>
  <c r="F46" i="33"/>
  <c r="F44" i="33"/>
  <c r="E49" i="33"/>
  <c r="E41" i="33"/>
  <c r="E33" i="33"/>
  <c r="E25" i="33"/>
  <c r="E17" i="33"/>
  <c r="D47" i="33"/>
  <c r="D31" i="33"/>
  <c r="D15" i="33"/>
  <c r="C10" i="33"/>
  <c r="E8" i="33"/>
  <c r="M60" i="33"/>
  <c r="M59" i="33"/>
  <c r="B15" i="33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F8" i="33"/>
  <c r="G8" i="33" s="1"/>
  <c r="H8" i="33" s="1"/>
  <c r="I8" i="33" s="1"/>
  <c r="J8" i="33" s="1"/>
  <c r="F5" i="33"/>
  <c r="C10" i="32"/>
  <c r="G53" i="32"/>
  <c r="G45" i="32"/>
  <c r="G37" i="32"/>
  <c r="G33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D47" i="32"/>
  <c r="D43" i="32"/>
  <c r="D39" i="32"/>
  <c r="D35" i="32"/>
  <c r="D31" i="32"/>
  <c r="D27" i="32"/>
  <c r="D23" i="32"/>
  <c r="D19" i="32"/>
  <c r="D15" i="32"/>
  <c r="E8" i="31"/>
  <c r="F8" i="31" s="1"/>
  <c r="G8" i="31" s="1"/>
  <c r="H8" i="31" s="1"/>
  <c r="I8" i="31" s="1"/>
  <c r="J8" i="31" s="1"/>
  <c r="F51" i="29"/>
  <c r="F49" i="29"/>
  <c r="F47" i="29"/>
  <c r="F45" i="29"/>
  <c r="F43" i="29"/>
  <c r="F41" i="29"/>
  <c r="F39" i="29"/>
  <c r="F37" i="29"/>
  <c r="F35" i="29"/>
  <c r="F33" i="29"/>
  <c r="F31" i="29"/>
  <c r="F29" i="29"/>
  <c r="F27" i="29"/>
  <c r="F25" i="29"/>
  <c r="F23" i="29"/>
  <c r="F21" i="29"/>
  <c r="F19" i="29"/>
  <c r="F17" i="29"/>
  <c r="F15" i="29"/>
  <c r="D41" i="29"/>
  <c r="M60" i="32"/>
  <c r="M59" i="32"/>
  <c r="M58" i="32"/>
  <c r="B15" i="32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C15" i="32"/>
  <c r="E8" i="32"/>
  <c r="F8" i="32" s="1"/>
  <c r="G8" i="32" s="1"/>
  <c r="H8" i="32" s="1"/>
  <c r="I8" i="32" s="1"/>
  <c r="J8" i="32" s="1"/>
  <c r="F5" i="32"/>
  <c r="C10" i="31"/>
  <c r="N10" i="31" s="1"/>
  <c r="C10" i="29"/>
  <c r="C49" i="29" s="1"/>
  <c r="B15" i="3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F5" i="31"/>
  <c r="B15" i="24"/>
  <c r="B14" i="24"/>
  <c r="B13" i="24"/>
  <c r="B12" i="24"/>
  <c r="B17" i="25"/>
  <c r="C17" i="25"/>
  <c r="C26" i="25"/>
  <c r="B26" i="25"/>
  <c r="H43" i="39" l="1"/>
  <c r="B17" i="38"/>
  <c r="I40" i="38"/>
  <c r="I36" i="38"/>
  <c r="I32" i="38"/>
  <c r="I33" i="38"/>
  <c r="I39" i="38"/>
  <c r="I35" i="38"/>
  <c r="I37" i="38"/>
  <c r="I38" i="38"/>
  <c r="I34" i="38"/>
  <c r="I41" i="38"/>
  <c r="F23" i="38"/>
  <c r="F38" i="38"/>
  <c r="F34" i="38"/>
  <c r="F30" i="38"/>
  <c r="F35" i="38"/>
  <c r="F37" i="38"/>
  <c r="F33" i="38"/>
  <c r="F29" i="38"/>
  <c r="F36" i="38"/>
  <c r="F32" i="38"/>
  <c r="F31" i="38"/>
  <c r="C33" i="38"/>
  <c r="C29" i="38"/>
  <c r="C34" i="38"/>
  <c r="C32" i="38"/>
  <c r="C28" i="38"/>
  <c r="C26" i="38"/>
  <c r="C35" i="38"/>
  <c r="C31" i="38"/>
  <c r="C27" i="38"/>
  <c r="C30" i="38"/>
  <c r="G37" i="38"/>
  <c r="G33" i="38"/>
  <c r="G38" i="38"/>
  <c r="G36" i="38"/>
  <c r="G32" i="38"/>
  <c r="G30" i="38"/>
  <c r="G39" i="38"/>
  <c r="G35" i="38"/>
  <c r="G31" i="38"/>
  <c r="G34" i="38"/>
  <c r="E35" i="38"/>
  <c r="E31" i="38"/>
  <c r="E36" i="38"/>
  <c r="E28" i="38"/>
  <c r="E34" i="38"/>
  <c r="E30" i="38"/>
  <c r="E32" i="38"/>
  <c r="E37" i="38"/>
  <c r="E33" i="38"/>
  <c r="E29" i="38"/>
  <c r="B12" i="38"/>
  <c r="D36" i="38"/>
  <c r="D32" i="38"/>
  <c r="D28" i="38"/>
  <c r="D35" i="38"/>
  <c r="D31" i="38"/>
  <c r="D27" i="38"/>
  <c r="D29" i="38"/>
  <c r="D34" i="38"/>
  <c r="D30" i="38"/>
  <c r="D33" i="38"/>
  <c r="H40" i="38"/>
  <c r="H36" i="38"/>
  <c r="H32" i="38"/>
  <c r="H33" i="38"/>
  <c r="H39" i="38"/>
  <c r="H35" i="38"/>
  <c r="H31" i="38"/>
  <c r="H38" i="38"/>
  <c r="H34" i="38"/>
  <c r="H37" i="38"/>
  <c r="C48" i="37"/>
  <c r="D47" i="37"/>
  <c r="D51" i="37"/>
  <c r="F51" i="37"/>
  <c r="C45" i="37"/>
  <c r="C49" i="37"/>
  <c r="D48" i="37"/>
  <c r="E50" i="37"/>
  <c r="F48" i="37"/>
  <c r="F52" i="37"/>
  <c r="C46" i="37"/>
  <c r="C50" i="37"/>
  <c r="D49" i="37"/>
  <c r="E47" i="37"/>
  <c r="E51" i="37"/>
  <c r="F49" i="37"/>
  <c r="F53" i="37"/>
  <c r="E49" i="37"/>
  <c r="C47" i="37"/>
  <c r="D46" i="37"/>
  <c r="E48" i="37"/>
  <c r="F52" i="36"/>
  <c r="C45" i="36"/>
  <c r="B44" i="36"/>
  <c r="C47" i="36"/>
  <c r="E51" i="36"/>
  <c r="C41" i="36"/>
  <c r="C49" i="36"/>
  <c r="F44" i="36"/>
  <c r="E47" i="36"/>
  <c r="C43" i="36"/>
  <c r="E43" i="36"/>
  <c r="F48" i="36"/>
  <c r="C36" i="35"/>
  <c r="C44" i="35"/>
  <c r="B32" i="35"/>
  <c r="B39" i="34"/>
  <c r="E27" i="33"/>
  <c r="E43" i="33"/>
  <c r="E13" i="33"/>
  <c r="E21" i="33"/>
  <c r="E29" i="33"/>
  <c r="E37" i="33"/>
  <c r="E45" i="33"/>
  <c r="F40" i="33"/>
  <c r="F48" i="33"/>
  <c r="C21" i="33"/>
  <c r="E19" i="33"/>
  <c r="E35" i="33"/>
  <c r="E51" i="33"/>
  <c r="E15" i="33"/>
  <c r="E23" i="33"/>
  <c r="E31" i="33"/>
  <c r="E39" i="33"/>
  <c r="E47" i="33"/>
  <c r="F42" i="33"/>
  <c r="F50" i="33"/>
  <c r="G47" i="33"/>
  <c r="G41" i="33"/>
  <c r="G49" i="33"/>
  <c r="G43" i="33"/>
  <c r="G51" i="33"/>
  <c r="D19" i="33"/>
  <c r="D35" i="33"/>
  <c r="D23" i="33"/>
  <c r="D39" i="33"/>
  <c r="D27" i="33"/>
  <c r="D43" i="33"/>
  <c r="F38" i="32"/>
  <c r="F32" i="32"/>
  <c r="F37" i="32"/>
  <c r="F44" i="32"/>
  <c r="F46" i="32"/>
  <c r="F51" i="32"/>
  <c r="F43" i="32"/>
  <c r="F30" i="32"/>
  <c r="F35" i="32"/>
  <c r="F40" i="32"/>
  <c r="F41" i="32"/>
  <c r="F42" i="32"/>
  <c r="F48" i="32"/>
  <c r="G49" i="32"/>
  <c r="F31" i="32"/>
  <c r="F36" i="32"/>
  <c r="F49" i="32"/>
  <c r="F50" i="32"/>
  <c r="F33" i="32"/>
  <c r="F34" i="32"/>
  <c r="F39" i="32"/>
  <c r="G41" i="32"/>
  <c r="F45" i="32"/>
  <c r="F47" i="32"/>
  <c r="D16" i="32"/>
  <c r="D20" i="32"/>
  <c r="D24" i="32"/>
  <c r="D28" i="32"/>
  <c r="D32" i="32"/>
  <c r="D36" i="32"/>
  <c r="D40" i="32"/>
  <c r="D44" i="32"/>
  <c r="D48" i="32"/>
  <c r="D13" i="32"/>
  <c r="D17" i="32"/>
  <c r="D21" i="32"/>
  <c r="D25" i="32"/>
  <c r="D29" i="32"/>
  <c r="D33" i="32"/>
  <c r="D37" i="32"/>
  <c r="D41" i="32"/>
  <c r="D45" i="32"/>
  <c r="D49" i="32"/>
  <c r="D14" i="32"/>
  <c r="D18" i="32"/>
  <c r="D22" i="32"/>
  <c r="D26" i="32"/>
  <c r="D30" i="32"/>
  <c r="D34" i="32"/>
  <c r="D38" i="32"/>
  <c r="D42" i="32"/>
  <c r="D46" i="32"/>
  <c r="G66" i="31"/>
  <c r="G70" i="31"/>
  <c r="C39" i="31"/>
  <c r="E64" i="31"/>
  <c r="C28" i="29"/>
  <c r="D17" i="29"/>
  <c r="D49" i="29"/>
  <c r="G21" i="29"/>
  <c r="G37" i="29"/>
  <c r="G53" i="29"/>
  <c r="C20" i="29"/>
  <c r="G17" i="29"/>
  <c r="G49" i="29"/>
  <c r="C36" i="29"/>
  <c r="D25" i="29"/>
  <c r="G25" i="29"/>
  <c r="G41" i="29"/>
  <c r="G57" i="29"/>
  <c r="G33" i="29"/>
  <c r="C12" i="29"/>
  <c r="C44" i="29"/>
  <c r="D33" i="29"/>
  <c r="G29" i="29"/>
  <c r="G45" i="29"/>
  <c r="F56" i="29"/>
  <c r="C24" i="29"/>
  <c r="C40" i="29"/>
  <c r="D13" i="29"/>
  <c r="D29" i="29"/>
  <c r="D45" i="29"/>
  <c r="F16" i="29"/>
  <c r="F20" i="29"/>
  <c r="F24" i="29"/>
  <c r="F28" i="29"/>
  <c r="F32" i="29"/>
  <c r="F36" i="29"/>
  <c r="F40" i="29"/>
  <c r="F44" i="29"/>
  <c r="F48" i="29"/>
  <c r="E56" i="29"/>
  <c r="G16" i="29"/>
  <c r="G24" i="29"/>
  <c r="G32" i="29"/>
  <c r="G40" i="29"/>
  <c r="G48" i="29"/>
  <c r="G56" i="29"/>
  <c r="F52" i="29"/>
  <c r="C16" i="29"/>
  <c r="C32" i="29"/>
  <c r="C48" i="29"/>
  <c r="D21" i="29"/>
  <c r="D37" i="29"/>
  <c r="F14" i="29"/>
  <c r="F18" i="29"/>
  <c r="F22" i="29"/>
  <c r="F26" i="29"/>
  <c r="F30" i="29"/>
  <c r="F34" i="29"/>
  <c r="F38" i="29"/>
  <c r="F42" i="29"/>
  <c r="F46" i="29"/>
  <c r="F50" i="29"/>
  <c r="F55" i="29"/>
  <c r="G20" i="29"/>
  <c r="G28" i="29"/>
  <c r="G36" i="29"/>
  <c r="G44" i="29"/>
  <c r="G52" i="29"/>
  <c r="D55" i="29"/>
  <c r="D51" i="29"/>
  <c r="D48" i="29"/>
  <c r="D44" i="29"/>
  <c r="D40" i="29"/>
  <c r="D36" i="29"/>
  <c r="D32" i="29"/>
  <c r="D28" i="29"/>
  <c r="D24" i="29"/>
  <c r="D20" i="29"/>
  <c r="D16" i="29"/>
  <c r="D12" i="29"/>
  <c r="D53" i="29"/>
  <c r="D50" i="29"/>
  <c r="D42" i="29"/>
  <c r="D34" i="29"/>
  <c r="D26" i="29"/>
  <c r="D18" i="29"/>
  <c r="D54" i="29"/>
  <c r="D47" i="29"/>
  <c r="D43" i="29"/>
  <c r="D39" i="29"/>
  <c r="D35" i="29"/>
  <c r="D31" i="29"/>
  <c r="D27" i="29"/>
  <c r="D23" i="29"/>
  <c r="D19" i="29"/>
  <c r="D15" i="29"/>
  <c r="D46" i="29"/>
  <c r="D38" i="29"/>
  <c r="D30" i="29"/>
  <c r="D22" i="29"/>
  <c r="D14" i="29"/>
  <c r="E53" i="29"/>
  <c r="E13" i="29"/>
  <c r="E54" i="29"/>
  <c r="F53" i="29"/>
  <c r="F57" i="29"/>
  <c r="G18" i="29"/>
  <c r="G22" i="29"/>
  <c r="G26" i="29"/>
  <c r="G30" i="29"/>
  <c r="G34" i="29"/>
  <c r="G38" i="29"/>
  <c r="G42" i="29"/>
  <c r="G46" i="29"/>
  <c r="G50" i="29"/>
  <c r="G54" i="29"/>
  <c r="G58" i="29"/>
  <c r="E55" i="29"/>
  <c r="G19" i="29"/>
  <c r="G23" i="29"/>
  <c r="G27" i="29"/>
  <c r="G31" i="29"/>
  <c r="G35" i="29"/>
  <c r="G39" i="29"/>
  <c r="G43" i="29"/>
  <c r="G47" i="29"/>
  <c r="G51" i="29"/>
  <c r="H32" i="40"/>
  <c r="B16" i="24"/>
  <c r="H65" i="40"/>
  <c r="L26" i="39"/>
  <c r="L43" i="39" s="1"/>
  <c r="C22" i="38"/>
  <c r="C25" i="38"/>
  <c r="C24" i="38"/>
  <c r="C23" i="38"/>
  <c r="G26" i="38"/>
  <c r="G27" i="38"/>
  <c r="G29" i="38"/>
  <c r="G28" i="38"/>
  <c r="C19" i="38"/>
  <c r="G24" i="38"/>
  <c r="D20" i="38"/>
  <c r="D24" i="38"/>
  <c r="D26" i="38"/>
  <c r="D25" i="38"/>
  <c r="H27" i="38"/>
  <c r="H28" i="38"/>
  <c r="H30" i="38"/>
  <c r="H29" i="38"/>
  <c r="D17" i="38"/>
  <c r="H25" i="38"/>
  <c r="F25" i="38"/>
  <c r="F26" i="38"/>
  <c r="F28" i="38"/>
  <c r="F27" i="38"/>
  <c r="E24" i="38"/>
  <c r="E25" i="38"/>
  <c r="E27" i="38"/>
  <c r="E26" i="38"/>
  <c r="I25" i="38"/>
  <c r="I29" i="38"/>
  <c r="I31" i="38"/>
  <c r="I30" i="38"/>
  <c r="D21" i="38"/>
  <c r="D43" i="39"/>
  <c r="B43" i="39"/>
  <c r="F43" i="39"/>
  <c r="B43" i="37"/>
  <c r="B44" i="37"/>
  <c r="B19" i="37"/>
  <c r="B45" i="37"/>
  <c r="B41" i="37"/>
  <c r="B46" i="37"/>
  <c r="B21" i="36"/>
  <c r="B29" i="36"/>
  <c r="B37" i="36"/>
  <c r="B40" i="36"/>
  <c r="B15" i="36"/>
  <c r="B23" i="36"/>
  <c r="B31" i="36"/>
  <c r="B12" i="35"/>
  <c r="C14" i="29"/>
  <c r="C18" i="29"/>
  <c r="C22" i="29"/>
  <c r="C26" i="29"/>
  <c r="C30" i="29"/>
  <c r="C34" i="29"/>
  <c r="C38" i="29"/>
  <c r="C42" i="29"/>
  <c r="C46" i="29"/>
  <c r="C50" i="29"/>
  <c r="C15" i="29"/>
  <c r="C19" i="29"/>
  <c r="C23" i="29"/>
  <c r="C27" i="29"/>
  <c r="C31" i="29"/>
  <c r="C35" i="29"/>
  <c r="C39" i="29"/>
  <c r="C43" i="29"/>
  <c r="C47" i="29"/>
  <c r="C13" i="29"/>
  <c r="C17" i="29"/>
  <c r="C21" i="29"/>
  <c r="C25" i="29"/>
  <c r="C29" i="29"/>
  <c r="C33" i="29"/>
  <c r="C37" i="29"/>
  <c r="C41" i="29"/>
  <c r="C45" i="29"/>
  <c r="I26" i="38"/>
  <c r="C16" i="38"/>
  <c r="C20" i="38"/>
  <c r="D14" i="38"/>
  <c r="D18" i="38"/>
  <c r="D22" i="38"/>
  <c r="E23" i="38"/>
  <c r="F24" i="38"/>
  <c r="G25" i="38"/>
  <c r="H26" i="38"/>
  <c r="I27" i="38"/>
  <c r="E22" i="38"/>
  <c r="B15" i="38"/>
  <c r="C13" i="38"/>
  <c r="C17" i="38"/>
  <c r="C21" i="38"/>
  <c r="D15" i="38"/>
  <c r="D19" i="38"/>
  <c r="D23" i="38"/>
  <c r="I28" i="38"/>
  <c r="C14" i="38"/>
  <c r="C18" i="38"/>
  <c r="D16" i="38"/>
  <c r="B14" i="38"/>
  <c r="L10" i="38"/>
  <c r="B13" i="38"/>
  <c r="B18" i="38"/>
  <c r="B16" i="38"/>
  <c r="B20" i="38"/>
  <c r="B21" i="38"/>
  <c r="B22" i="38"/>
  <c r="B19" i="38"/>
  <c r="I22" i="38"/>
  <c r="I19" i="38"/>
  <c r="I20" i="38"/>
  <c r="I21" i="38"/>
  <c r="C12" i="38"/>
  <c r="I18" i="38"/>
  <c r="I23" i="38"/>
  <c r="I24" i="38"/>
  <c r="B23" i="37"/>
  <c r="B14" i="37"/>
  <c r="B31" i="37"/>
  <c r="B35" i="37"/>
  <c r="B16" i="37"/>
  <c r="B18" i="37"/>
  <c r="B22" i="37"/>
  <c r="B25" i="37"/>
  <c r="B30" i="37"/>
  <c r="B39" i="37"/>
  <c r="B12" i="37"/>
  <c r="B17" i="37"/>
  <c r="B20" i="37"/>
  <c r="B24" i="37"/>
  <c r="B27" i="37"/>
  <c r="B32" i="37"/>
  <c r="B37" i="37"/>
  <c r="B42" i="37"/>
  <c r="B13" i="37"/>
  <c r="B15" i="37"/>
  <c r="B21" i="37"/>
  <c r="B28" i="37"/>
  <c r="B34" i="37"/>
  <c r="B38" i="37"/>
  <c r="B26" i="37"/>
  <c r="B29" i="37"/>
  <c r="B33" i="37"/>
  <c r="B36" i="37"/>
  <c r="B40" i="37"/>
  <c r="A17" i="37"/>
  <c r="A18" i="37" s="1"/>
  <c r="C18" i="37"/>
  <c r="C15" i="37"/>
  <c r="D45" i="37"/>
  <c r="D34" i="37"/>
  <c r="D28" i="37"/>
  <c r="D14" i="37"/>
  <c r="C41" i="37"/>
  <c r="C37" i="37"/>
  <c r="C33" i="37"/>
  <c r="C29" i="37"/>
  <c r="C25" i="37"/>
  <c r="C21" i="37"/>
  <c r="C43" i="37"/>
  <c r="C39" i="37"/>
  <c r="C35" i="37"/>
  <c r="C31" i="37"/>
  <c r="C27" i="37"/>
  <c r="C23" i="37"/>
  <c r="C19" i="37"/>
  <c r="C42" i="37"/>
  <c r="C40" i="37"/>
  <c r="C38" i="37"/>
  <c r="C36" i="37"/>
  <c r="C34" i="37"/>
  <c r="C32" i="37"/>
  <c r="C30" i="37"/>
  <c r="C28" i="37"/>
  <c r="C26" i="37"/>
  <c r="C24" i="37"/>
  <c r="C22" i="37"/>
  <c r="C20" i="37"/>
  <c r="C17" i="37"/>
  <c r="C44" i="37"/>
  <c r="C12" i="37"/>
  <c r="C13" i="37"/>
  <c r="C14" i="37"/>
  <c r="D27" i="37"/>
  <c r="D35" i="37"/>
  <c r="D43" i="37"/>
  <c r="B20" i="34"/>
  <c r="D48" i="34"/>
  <c r="F65" i="31"/>
  <c r="E68" i="31"/>
  <c r="F69" i="31"/>
  <c r="D46" i="36"/>
  <c r="B39" i="36"/>
  <c r="B43" i="36"/>
  <c r="C40" i="36"/>
  <c r="C44" i="36"/>
  <c r="C48" i="36"/>
  <c r="D41" i="36"/>
  <c r="D45" i="36"/>
  <c r="D49" i="36"/>
  <c r="E42" i="36"/>
  <c r="E46" i="36"/>
  <c r="E50" i="36"/>
  <c r="F43" i="36"/>
  <c r="F47" i="36"/>
  <c r="F51" i="36"/>
  <c r="D42" i="36"/>
  <c r="D50" i="36"/>
  <c r="B41" i="36"/>
  <c r="C42" i="36"/>
  <c r="C46" i="36"/>
  <c r="C50" i="36"/>
  <c r="D43" i="36"/>
  <c r="D47" i="36"/>
  <c r="D51" i="36"/>
  <c r="E44" i="36"/>
  <c r="E48" i="36"/>
  <c r="E52" i="36"/>
  <c r="F45" i="36"/>
  <c r="F49" i="36"/>
  <c r="F53" i="36"/>
  <c r="B42" i="36"/>
  <c r="D44" i="36"/>
  <c r="E45" i="36"/>
  <c r="F46" i="36"/>
  <c r="C20" i="35"/>
  <c r="F39" i="35"/>
  <c r="B37" i="35"/>
  <c r="C28" i="35"/>
  <c r="B16" i="35"/>
  <c r="D37" i="35"/>
  <c r="F31" i="35"/>
  <c r="F47" i="35"/>
  <c r="L10" i="35"/>
  <c r="B24" i="35"/>
  <c r="C16" i="35"/>
  <c r="C32" i="35"/>
  <c r="C48" i="35"/>
  <c r="D41" i="35"/>
  <c r="F35" i="35"/>
  <c r="F51" i="35"/>
  <c r="D29" i="35"/>
  <c r="D45" i="35"/>
  <c r="B13" i="35"/>
  <c r="C24" i="35"/>
  <c r="C40" i="35"/>
  <c r="D33" i="35"/>
  <c r="D49" i="35"/>
  <c r="F43" i="35"/>
  <c r="F48" i="34"/>
  <c r="C46" i="34"/>
  <c r="F52" i="34"/>
  <c r="C50" i="34"/>
  <c r="D13" i="33"/>
  <c r="D17" i="33"/>
  <c r="D21" i="33"/>
  <c r="D25" i="33"/>
  <c r="D29" i="33"/>
  <c r="D33" i="33"/>
  <c r="D37" i="33"/>
  <c r="D41" i="33"/>
  <c r="D45" i="33"/>
  <c r="D49" i="33"/>
  <c r="D14" i="33"/>
  <c r="D18" i="33"/>
  <c r="D22" i="33"/>
  <c r="D26" i="33"/>
  <c r="D30" i="33"/>
  <c r="D34" i="33"/>
  <c r="D38" i="33"/>
  <c r="D42" i="33"/>
  <c r="D46" i="33"/>
  <c r="D50" i="33"/>
  <c r="F43" i="33"/>
  <c r="F47" i="33"/>
  <c r="F51" i="33"/>
  <c r="D16" i="33"/>
  <c r="D20" i="33"/>
  <c r="D24" i="33"/>
  <c r="D28" i="33"/>
  <c r="D32" i="33"/>
  <c r="D36" i="33"/>
  <c r="D40" i="33"/>
  <c r="D44" i="33"/>
  <c r="F41" i="33"/>
  <c r="F45" i="33"/>
  <c r="D64" i="31"/>
  <c r="D61" i="31"/>
  <c r="D65" i="31"/>
  <c r="D69" i="31"/>
  <c r="E61" i="31"/>
  <c r="E65" i="31"/>
  <c r="E69" i="31"/>
  <c r="F62" i="31"/>
  <c r="F66" i="31"/>
  <c r="F70" i="31"/>
  <c r="G63" i="31"/>
  <c r="G67" i="31"/>
  <c r="G71" i="31"/>
  <c r="D60" i="31"/>
  <c r="D68" i="31"/>
  <c r="D50" i="31"/>
  <c r="D62" i="31"/>
  <c r="D66" i="31"/>
  <c r="D70" i="31"/>
  <c r="E62" i="31"/>
  <c r="E66" i="31"/>
  <c r="E70" i="31"/>
  <c r="F63" i="31"/>
  <c r="F67" i="31"/>
  <c r="F71" i="31"/>
  <c r="G64" i="31"/>
  <c r="G68" i="31"/>
  <c r="G72" i="31"/>
  <c r="D63" i="31"/>
  <c r="E63" i="31"/>
  <c r="E67" i="31"/>
  <c r="F64" i="31"/>
  <c r="F68" i="31"/>
  <c r="G65" i="31"/>
  <c r="G69" i="31"/>
  <c r="B12" i="36"/>
  <c r="B14" i="36"/>
  <c r="B16" i="36"/>
  <c r="B20" i="36"/>
  <c r="B24" i="36"/>
  <c r="B28" i="36"/>
  <c r="B32" i="36"/>
  <c r="B36" i="36"/>
  <c r="B13" i="36"/>
  <c r="B18" i="36"/>
  <c r="B22" i="36"/>
  <c r="B26" i="36"/>
  <c r="B30" i="36"/>
  <c r="B34" i="36"/>
  <c r="C12" i="36"/>
  <c r="E34" i="35"/>
  <c r="E42" i="35"/>
  <c r="E46" i="35"/>
  <c r="C13" i="35"/>
  <c r="C17" i="35"/>
  <c r="C21" i="35"/>
  <c r="C25" i="35"/>
  <c r="C29" i="35"/>
  <c r="C33" i="35"/>
  <c r="C37" i="35"/>
  <c r="C41" i="35"/>
  <c r="C45" i="35"/>
  <c r="C49" i="35"/>
  <c r="D30" i="35"/>
  <c r="D34" i="35"/>
  <c r="D38" i="35"/>
  <c r="D42" i="35"/>
  <c r="D46" i="35"/>
  <c r="D50" i="35"/>
  <c r="E31" i="35"/>
  <c r="E35" i="35"/>
  <c r="E39" i="35"/>
  <c r="E43" i="35"/>
  <c r="E47" i="35"/>
  <c r="E51" i="35"/>
  <c r="F32" i="35"/>
  <c r="F36" i="35"/>
  <c r="F40" i="35"/>
  <c r="F44" i="35"/>
  <c r="F48" i="35"/>
  <c r="F52" i="35"/>
  <c r="E14" i="35"/>
  <c r="E30" i="35"/>
  <c r="E38" i="35"/>
  <c r="E50" i="35"/>
  <c r="C12" i="35"/>
  <c r="C14" i="35"/>
  <c r="C18" i="35"/>
  <c r="C22" i="35"/>
  <c r="C26" i="35"/>
  <c r="C30" i="35"/>
  <c r="C34" i="35"/>
  <c r="C38" i="35"/>
  <c r="C42" i="35"/>
  <c r="C46" i="35"/>
  <c r="C50" i="35"/>
  <c r="D31" i="35"/>
  <c r="D35" i="35"/>
  <c r="D39" i="35"/>
  <c r="D43" i="35"/>
  <c r="D47" i="35"/>
  <c r="D51" i="35"/>
  <c r="E32" i="35"/>
  <c r="E36" i="35"/>
  <c r="E40" i="35"/>
  <c r="E44" i="35"/>
  <c r="E48" i="35"/>
  <c r="E52" i="35"/>
  <c r="F33" i="35"/>
  <c r="F37" i="35"/>
  <c r="F41" i="35"/>
  <c r="F45" i="35"/>
  <c r="F49" i="35"/>
  <c r="F53" i="35"/>
  <c r="D13" i="35"/>
  <c r="C15" i="35"/>
  <c r="C19" i="35"/>
  <c r="C23" i="35"/>
  <c r="C27" i="35"/>
  <c r="C31" i="35"/>
  <c r="C35" i="35"/>
  <c r="C39" i="35"/>
  <c r="C43" i="35"/>
  <c r="D32" i="35"/>
  <c r="D36" i="35"/>
  <c r="D40" i="35"/>
  <c r="D44" i="35"/>
  <c r="E33" i="35"/>
  <c r="E37" i="35"/>
  <c r="E41" i="35"/>
  <c r="E45" i="35"/>
  <c r="F34" i="35"/>
  <c r="F38" i="35"/>
  <c r="F42" i="35"/>
  <c r="F46" i="35"/>
  <c r="B44" i="34"/>
  <c r="E50" i="34"/>
  <c r="B15" i="34"/>
  <c r="B21" i="34"/>
  <c r="B31" i="34"/>
  <c r="B40" i="34"/>
  <c r="B43" i="34"/>
  <c r="B45" i="34"/>
  <c r="C47" i="34"/>
  <c r="D49" i="34"/>
  <c r="E47" i="34"/>
  <c r="E51" i="34"/>
  <c r="F49" i="34"/>
  <c r="F53" i="34"/>
  <c r="B12" i="34"/>
  <c r="B16" i="34"/>
  <c r="B24" i="34"/>
  <c r="B33" i="34"/>
  <c r="B41" i="34"/>
  <c r="B46" i="34"/>
  <c r="C48" i="34"/>
  <c r="D46" i="34"/>
  <c r="D50" i="34"/>
  <c r="E48" i="34"/>
  <c r="E52" i="34"/>
  <c r="F50" i="34"/>
  <c r="B13" i="34"/>
  <c r="B19" i="34"/>
  <c r="B25" i="34"/>
  <c r="B35" i="34"/>
  <c r="C45" i="34"/>
  <c r="D47" i="34"/>
  <c r="E16" i="33"/>
  <c r="E20" i="33"/>
  <c r="E24" i="33"/>
  <c r="E28" i="33"/>
  <c r="E32" i="33"/>
  <c r="E36" i="33"/>
  <c r="E40" i="33"/>
  <c r="E44" i="33"/>
  <c r="E48" i="33"/>
  <c r="G44" i="33"/>
  <c r="G48" i="33"/>
  <c r="G52" i="33"/>
  <c r="C37" i="33"/>
  <c r="E14" i="33"/>
  <c r="E18" i="33"/>
  <c r="E22" i="33"/>
  <c r="E26" i="33"/>
  <c r="E30" i="33"/>
  <c r="E34" i="33"/>
  <c r="E38" i="33"/>
  <c r="E42" i="33"/>
  <c r="E46" i="33"/>
  <c r="G42" i="33"/>
  <c r="G46" i="33"/>
  <c r="E14" i="29"/>
  <c r="E16" i="29"/>
  <c r="E18" i="29"/>
  <c r="E20" i="29"/>
  <c r="E22" i="29"/>
  <c r="E24" i="29"/>
  <c r="E26" i="29"/>
  <c r="E28" i="29"/>
  <c r="E30" i="29"/>
  <c r="E32" i="29"/>
  <c r="E34" i="29"/>
  <c r="E36" i="29"/>
  <c r="E38" i="29"/>
  <c r="E40" i="29"/>
  <c r="E42" i="29"/>
  <c r="E44" i="29"/>
  <c r="E46" i="29"/>
  <c r="E48" i="29"/>
  <c r="E50" i="29"/>
  <c r="E15" i="29"/>
  <c r="E17" i="29"/>
  <c r="E19" i="29"/>
  <c r="E21" i="29"/>
  <c r="E23" i="29"/>
  <c r="E25" i="29"/>
  <c r="E27" i="29"/>
  <c r="E29" i="29"/>
  <c r="E31" i="29"/>
  <c r="E33" i="29"/>
  <c r="E35" i="29"/>
  <c r="E37" i="29"/>
  <c r="E39" i="29"/>
  <c r="E41" i="29"/>
  <c r="E43" i="29"/>
  <c r="E45" i="29"/>
  <c r="E47" i="29"/>
  <c r="E49" i="29"/>
  <c r="G30" i="32"/>
  <c r="G34" i="32"/>
  <c r="G38" i="32"/>
  <c r="G42" i="32"/>
  <c r="G50" i="32"/>
  <c r="G31" i="32"/>
  <c r="G35" i="32"/>
  <c r="G39" i="32"/>
  <c r="G43" i="32"/>
  <c r="G47" i="32"/>
  <c r="G51" i="32"/>
  <c r="G46" i="32"/>
  <c r="G32" i="32"/>
  <c r="G36" i="32"/>
  <c r="G40" i="32"/>
  <c r="G44" i="32"/>
  <c r="G48" i="32"/>
  <c r="A17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L10" i="36"/>
  <c r="B21" i="35"/>
  <c r="B36" i="35"/>
  <c r="B20" i="35"/>
  <c r="B29" i="35"/>
  <c r="B17" i="35"/>
  <c r="B25" i="35"/>
  <c r="B33" i="35"/>
  <c r="B14" i="35"/>
  <c r="B18" i="35"/>
  <c r="B22" i="35"/>
  <c r="B26" i="35"/>
  <c r="B30" i="35"/>
  <c r="B34" i="35"/>
  <c r="B38" i="35"/>
  <c r="B15" i="35"/>
  <c r="B19" i="35"/>
  <c r="B23" i="35"/>
  <c r="B27" i="35"/>
  <c r="B31" i="35"/>
  <c r="B35" i="35"/>
  <c r="B39" i="35"/>
  <c r="B14" i="34"/>
  <c r="B17" i="34"/>
  <c r="B23" i="34"/>
  <c r="B29" i="34"/>
  <c r="B36" i="34"/>
  <c r="B27" i="34"/>
  <c r="B32" i="34"/>
  <c r="B37" i="34"/>
  <c r="B42" i="34"/>
  <c r="B18" i="34"/>
  <c r="B22" i="34"/>
  <c r="B26" i="34"/>
  <c r="B30" i="34"/>
  <c r="B34" i="34"/>
  <c r="B38" i="34"/>
  <c r="L10" i="34"/>
  <c r="C44" i="34"/>
  <c r="C42" i="34"/>
  <c r="C40" i="34"/>
  <c r="C38" i="34"/>
  <c r="C36" i="34"/>
  <c r="C34" i="34"/>
  <c r="C32" i="34"/>
  <c r="C30" i="34"/>
  <c r="C28" i="34"/>
  <c r="C26" i="34"/>
  <c r="C24" i="34"/>
  <c r="C22" i="34"/>
  <c r="C20" i="34"/>
  <c r="C18" i="34"/>
  <c r="C14" i="34"/>
  <c r="C16" i="34"/>
  <c r="C23" i="34"/>
  <c r="C31" i="34"/>
  <c r="C39" i="34"/>
  <c r="C21" i="34"/>
  <c r="C12" i="34"/>
  <c r="C15" i="34"/>
  <c r="C17" i="34"/>
  <c r="C19" i="34"/>
  <c r="C27" i="34"/>
  <c r="C35" i="34"/>
  <c r="C43" i="34"/>
  <c r="C29" i="34"/>
  <c r="C37" i="34"/>
  <c r="C13" i="34"/>
  <c r="C25" i="34"/>
  <c r="C33" i="34"/>
  <c r="C41" i="34"/>
  <c r="M10" i="33"/>
  <c r="C24" i="33"/>
  <c r="C40" i="33"/>
  <c r="C13" i="33"/>
  <c r="C29" i="33"/>
  <c r="C16" i="33"/>
  <c r="C32" i="33"/>
  <c r="C12" i="33"/>
  <c r="C20" i="33"/>
  <c r="C28" i="33"/>
  <c r="C36" i="33"/>
  <c r="C44" i="33"/>
  <c r="C17" i="33"/>
  <c r="C25" i="33"/>
  <c r="C33" i="33"/>
  <c r="C41" i="33"/>
  <c r="D12" i="33"/>
  <c r="C14" i="33"/>
  <c r="C18" i="33"/>
  <c r="C22" i="33"/>
  <c r="C26" i="33"/>
  <c r="C30" i="33"/>
  <c r="C34" i="33"/>
  <c r="C38" i="33"/>
  <c r="C42" i="33"/>
  <c r="C15" i="33"/>
  <c r="C19" i="33"/>
  <c r="C23" i="33"/>
  <c r="C27" i="33"/>
  <c r="C31" i="33"/>
  <c r="C35" i="33"/>
  <c r="C39" i="33"/>
  <c r="C43" i="33"/>
  <c r="F37" i="33"/>
  <c r="F33" i="33"/>
  <c r="F29" i="33"/>
  <c r="F28" i="33"/>
  <c r="F39" i="33"/>
  <c r="F35" i="33"/>
  <c r="F31" i="33"/>
  <c r="F26" i="33"/>
  <c r="F38" i="33"/>
  <c r="F36" i="33"/>
  <c r="F34" i="33"/>
  <c r="F32" i="33"/>
  <c r="F30" i="33"/>
  <c r="F25" i="33"/>
  <c r="F22" i="33"/>
  <c r="F18" i="33"/>
  <c r="F24" i="33"/>
  <c r="F20" i="33"/>
  <c r="F16" i="33"/>
  <c r="F19" i="33"/>
  <c r="F14" i="33"/>
  <c r="F17" i="33"/>
  <c r="F23" i="33"/>
  <c r="F27" i="33"/>
  <c r="F15" i="33"/>
  <c r="F21" i="33"/>
  <c r="C20" i="32"/>
  <c r="C16" i="32"/>
  <c r="C13" i="32"/>
  <c r="C18" i="32"/>
  <c r="C23" i="32"/>
  <c r="C26" i="32"/>
  <c r="C31" i="32"/>
  <c r="C19" i="32"/>
  <c r="C34" i="32"/>
  <c r="C50" i="31"/>
  <c r="D19" i="31"/>
  <c r="D58" i="31"/>
  <c r="D12" i="32"/>
  <c r="M10" i="32"/>
  <c r="C35" i="32"/>
  <c r="C32" i="32"/>
  <c r="C38" i="32"/>
  <c r="C37" i="32"/>
  <c r="C30" i="32"/>
  <c r="C39" i="32"/>
  <c r="C36" i="32"/>
  <c r="C27" i="32"/>
  <c r="C33" i="32"/>
  <c r="C29" i="32"/>
  <c r="C24" i="32"/>
  <c r="C28" i="32"/>
  <c r="C25" i="32"/>
  <c r="C21" i="32"/>
  <c r="C17" i="32"/>
  <c r="C12" i="32"/>
  <c r="C14" i="32"/>
  <c r="C22" i="32"/>
  <c r="D15" i="31"/>
  <c r="D20" i="31"/>
  <c r="C24" i="31"/>
  <c r="C15" i="31"/>
  <c r="C19" i="31"/>
  <c r="D47" i="31"/>
  <c r="C31" i="31"/>
  <c r="E35" i="31"/>
  <c r="D13" i="31"/>
  <c r="D16" i="31"/>
  <c r="C28" i="31"/>
  <c r="C14" i="31"/>
  <c r="C62" i="31"/>
  <c r="E54" i="31"/>
  <c r="E57" i="31"/>
  <c r="E39" i="31"/>
  <c r="E51" i="31"/>
  <c r="E41" i="31"/>
  <c r="E33" i="31"/>
  <c r="C65" i="31"/>
  <c r="C61" i="31"/>
  <c r="C56" i="31"/>
  <c r="C52" i="31"/>
  <c r="C48" i="31"/>
  <c r="C44" i="31"/>
  <c r="C64" i="31"/>
  <c r="C63" i="31"/>
  <c r="C59" i="31"/>
  <c r="C55" i="31"/>
  <c r="C51" i="31"/>
  <c r="C47" i="31"/>
  <c r="C43" i="31"/>
  <c r="C41" i="31"/>
  <c r="C37" i="31"/>
  <c r="C57" i="31"/>
  <c r="C53" i="31"/>
  <c r="C49" i="31"/>
  <c r="C45" i="31"/>
  <c r="C38" i="31"/>
  <c r="C34" i="31"/>
  <c r="C54" i="31"/>
  <c r="C46" i="31"/>
  <c r="C33" i="31"/>
  <c r="C30" i="31"/>
  <c r="C26" i="31"/>
  <c r="C22" i="31"/>
  <c r="C60" i="31"/>
  <c r="C40" i="31"/>
  <c r="C36" i="31"/>
  <c r="C32" i="31"/>
  <c r="C29" i="31"/>
  <c r="C25" i="31"/>
  <c r="C21" i="31"/>
  <c r="C13" i="31"/>
  <c r="E14" i="31"/>
  <c r="C16" i="31"/>
  <c r="D17" i="31"/>
  <c r="E18" i="31"/>
  <c r="C20" i="31"/>
  <c r="D21" i="31"/>
  <c r="D24" i="31"/>
  <c r="D25" i="31"/>
  <c r="D28" i="31"/>
  <c r="D29" i="31"/>
  <c r="C35" i="31"/>
  <c r="E55" i="31"/>
  <c r="C12" i="31"/>
  <c r="C18" i="31"/>
  <c r="C23" i="31"/>
  <c r="C27" i="31"/>
  <c r="D57" i="31"/>
  <c r="D53" i="31"/>
  <c r="D49" i="31"/>
  <c r="D45" i="31"/>
  <c r="D56" i="31"/>
  <c r="D52" i="31"/>
  <c r="D48" i="31"/>
  <c r="D44" i="31"/>
  <c r="D59" i="31"/>
  <c r="D42" i="31"/>
  <c r="D38" i="31"/>
  <c r="D39" i="31"/>
  <c r="D35" i="31"/>
  <c r="D51" i="31"/>
  <c r="D43" i="31"/>
  <c r="D41" i="31"/>
  <c r="D40" i="31"/>
  <c r="D37" i="31"/>
  <c r="D36" i="31"/>
  <c r="D34" i="31"/>
  <c r="D33" i="31"/>
  <c r="D31" i="31"/>
  <c r="D27" i="31"/>
  <c r="D23" i="31"/>
  <c r="D54" i="31"/>
  <c r="D46" i="31"/>
  <c r="D32" i="31"/>
  <c r="D30" i="31"/>
  <c r="D26" i="31"/>
  <c r="D22" i="31"/>
  <c r="D12" i="31"/>
  <c r="D14" i="31"/>
  <c r="C17" i="31"/>
  <c r="D18" i="31"/>
  <c r="C42" i="31"/>
  <c r="D55" i="31"/>
  <c r="C58" i="31"/>
  <c r="F58" i="29" l="1"/>
  <c r="N58" i="29" s="1"/>
  <c r="N62" i="29"/>
  <c r="L34" i="38"/>
  <c r="I42" i="38"/>
  <c r="L42" i="38" s="1"/>
  <c r="L35" i="38"/>
  <c r="L33" i="38"/>
  <c r="L57" i="37"/>
  <c r="B47" i="37"/>
  <c r="B65" i="37" s="1"/>
  <c r="E52" i="33"/>
  <c r="E65" i="33" s="1"/>
  <c r="N59" i="29"/>
  <c r="D56" i="29"/>
  <c r="D69" i="29" s="1"/>
  <c r="J69" i="29"/>
  <c r="N61" i="29"/>
  <c r="N60" i="29"/>
  <c r="C36" i="38"/>
  <c r="C45" i="38" s="1"/>
  <c r="L32" i="38"/>
  <c r="D51" i="32"/>
  <c r="D65" i="32" s="1"/>
  <c r="C40" i="32"/>
  <c r="C65" i="32" s="1"/>
  <c r="C66" i="31"/>
  <c r="C51" i="29"/>
  <c r="C69" i="29" s="1"/>
  <c r="B23" i="38"/>
  <c r="B45" i="38" s="1"/>
  <c r="D13" i="38"/>
  <c r="D37" i="38" s="1"/>
  <c r="L37" i="38" s="1"/>
  <c r="C51" i="37"/>
  <c r="C65" i="37" s="1"/>
  <c r="D44" i="37"/>
  <c r="D39" i="37"/>
  <c r="D31" i="37"/>
  <c r="D15" i="37"/>
  <c r="E39" i="37"/>
  <c r="D20" i="37"/>
  <c r="D36" i="37"/>
  <c r="D26" i="37"/>
  <c r="D42" i="37"/>
  <c r="D37" i="37"/>
  <c r="D29" i="37"/>
  <c r="D21" i="37"/>
  <c r="D24" i="37"/>
  <c r="D40" i="37"/>
  <c r="D30" i="37"/>
  <c r="D17" i="37"/>
  <c r="D16" i="37"/>
  <c r="D25" i="37"/>
  <c r="D41" i="37"/>
  <c r="D33" i="37"/>
  <c r="D19" i="37"/>
  <c r="D23" i="37"/>
  <c r="D13" i="37"/>
  <c r="D18" i="37"/>
  <c r="D32" i="37"/>
  <c r="D22" i="37"/>
  <c r="D38" i="37"/>
  <c r="E43" i="37"/>
  <c r="E20" i="37"/>
  <c r="A19" i="37"/>
  <c r="E57" i="29"/>
  <c r="N57" i="29" s="1"/>
  <c r="B45" i="36"/>
  <c r="B65" i="36" s="1"/>
  <c r="B40" i="35"/>
  <c r="B65" i="35" s="1"/>
  <c r="B47" i="34"/>
  <c r="B65" i="34" s="1"/>
  <c r="C51" i="36"/>
  <c r="L51" i="36" s="1"/>
  <c r="C51" i="35"/>
  <c r="C65" i="35" s="1"/>
  <c r="C51" i="34"/>
  <c r="C65" i="34" s="1"/>
  <c r="L57" i="34"/>
  <c r="D51" i="33"/>
  <c r="D65" i="33" s="1"/>
  <c r="C45" i="33"/>
  <c r="C65" i="33" s="1"/>
  <c r="D71" i="31"/>
  <c r="D85" i="31" s="1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3" i="36"/>
  <c r="D16" i="36"/>
  <c r="D15" i="36"/>
  <c r="D14" i="36"/>
  <c r="A18" i="36"/>
  <c r="D26" i="35"/>
  <c r="D27" i="35"/>
  <c r="D24" i="35"/>
  <c r="D22" i="35"/>
  <c r="D18" i="35"/>
  <c r="D21" i="35"/>
  <c r="D17" i="35"/>
  <c r="D23" i="35"/>
  <c r="D19" i="35"/>
  <c r="D15" i="35"/>
  <c r="D14" i="35"/>
  <c r="D16" i="35"/>
  <c r="D28" i="35"/>
  <c r="D25" i="35"/>
  <c r="D20" i="35"/>
  <c r="D44" i="34"/>
  <c r="D42" i="34"/>
  <c r="D40" i="34"/>
  <c r="D38" i="34"/>
  <c r="D36" i="34"/>
  <c r="D34" i="34"/>
  <c r="D32" i="34"/>
  <c r="D30" i="34"/>
  <c r="D28" i="34"/>
  <c r="D26" i="34"/>
  <c r="D24" i="34"/>
  <c r="D22" i="34"/>
  <c r="D20" i="34"/>
  <c r="D18" i="34"/>
  <c r="D43" i="34"/>
  <c r="D35" i="34"/>
  <c r="D27" i="34"/>
  <c r="D19" i="34"/>
  <c r="D17" i="34"/>
  <c r="D15" i="34"/>
  <c r="D23" i="34"/>
  <c r="D14" i="34"/>
  <c r="D37" i="34"/>
  <c r="D29" i="34"/>
  <c r="D21" i="34"/>
  <c r="D39" i="34"/>
  <c r="D31" i="34"/>
  <c r="D16" i="34"/>
  <c r="D45" i="34"/>
  <c r="D41" i="34"/>
  <c r="D33" i="34"/>
  <c r="D25" i="34"/>
  <c r="D13" i="34"/>
  <c r="F53" i="33"/>
  <c r="F65" i="33" s="1"/>
  <c r="G38" i="33"/>
  <c r="G34" i="33"/>
  <c r="G30" i="33"/>
  <c r="G27" i="33"/>
  <c r="G36" i="33"/>
  <c r="G32" i="33"/>
  <c r="G25" i="33"/>
  <c r="G39" i="33"/>
  <c r="G37" i="33"/>
  <c r="G35" i="33"/>
  <c r="G33" i="33"/>
  <c r="G31" i="33"/>
  <c r="G29" i="33"/>
  <c r="G28" i="33"/>
  <c r="G21" i="33"/>
  <c r="G17" i="33"/>
  <c r="G23" i="33"/>
  <c r="G19" i="33"/>
  <c r="G26" i="33"/>
  <c r="G24" i="33"/>
  <c r="G16" i="33"/>
  <c r="G40" i="33"/>
  <c r="G18" i="33"/>
  <c r="G20" i="33"/>
  <c r="G22" i="33"/>
  <c r="E28" i="32"/>
  <c r="E25" i="32"/>
  <c r="E26" i="32"/>
  <c r="E27" i="32"/>
  <c r="E23" i="32"/>
  <c r="E19" i="32"/>
  <c r="E16" i="32"/>
  <c r="E13" i="32"/>
  <c r="E14" i="32"/>
  <c r="E22" i="32"/>
  <c r="E21" i="32"/>
  <c r="E17" i="32"/>
  <c r="E20" i="32"/>
  <c r="E18" i="32"/>
  <c r="E24" i="32"/>
  <c r="E15" i="32"/>
  <c r="E47" i="31"/>
  <c r="E30" i="31"/>
  <c r="E21" i="31"/>
  <c r="E29" i="31"/>
  <c r="E20" i="31"/>
  <c r="E56" i="31"/>
  <c r="E25" i="31"/>
  <c r="E17" i="31"/>
  <c r="E26" i="31"/>
  <c r="E16" i="31"/>
  <c r="E13" i="31"/>
  <c r="E22" i="31"/>
  <c r="E19" i="31"/>
  <c r="E15" i="31"/>
  <c r="E48" i="31"/>
  <c r="E23" i="31"/>
  <c r="E34" i="31"/>
  <c r="E42" i="31"/>
  <c r="E52" i="31"/>
  <c r="E32" i="31"/>
  <c r="E45" i="31"/>
  <c r="E60" i="31"/>
  <c r="E58" i="31"/>
  <c r="E59" i="31"/>
  <c r="N71" i="31"/>
  <c r="E27" i="31"/>
  <c r="E37" i="31"/>
  <c r="E43" i="31"/>
  <c r="E24" i="31"/>
  <c r="E36" i="31"/>
  <c r="E49" i="31"/>
  <c r="E46" i="31"/>
  <c r="E31" i="31"/>
  <c r="E38" i="31"/>
  <c r="E44" i="31"/>
  <c r="E28" i="31"/>
  <c r="E40" i="31"/>
  <c r="E53" i="31"/>
  <c r="E50" i="31"/>
  <c r="F69" i="29" l="1"/>
  <c r="G69" i="29"/>
  <c r="I65" i="37"/>
  <c r="D52" i="37"/>
  <c r="L52" i="37" s="1"/>
  <c r="I65" i="34"/>
  <c r="M51" i="32"/>
  <c r="I69" i="29"/>
  <c r="H69" i="29"/>
  <c r="E69" i="29"/>
  <c r="L51" i="34"/>
  <c r="L36" i="38"/>
  <c r="E21" i="38"/>
  <c r="E17" i="38"/>
  <c r="E15" i="38"/>
  <c r="E18" i="38"/>
  <c r="E16" i="38"/>
  <c r="E14" i="38"/>
  <c r="E20" i="38"/>
  <c r="E19" i="38"/>
  <c r="D45" i="38"/>
  <c r="L51" i="37"/>
  <c r="E42" i="37"/>
  <c r="E41" i="37"/>
  <c r="E26" i="37"/>
  <c r="E34" i="37"/>
  <c r="E27" i="37"/>
  <c r="E22" i="37"/>
  <c r="E25" i="37"/>
  <c r="E24" i="37"/>
  <c r="E45" i="37"/>
  <c r="E16" i="37"/>
  <c r="E28" i="37"/>
  <c r="E36" i="37"/>
  <c r="E15" i="37"/>
  <c r="E29" i="37"/>
  <c r="E46" i="37"/>
  <c r="E31" i="37"/>
  <c r="F40" i="37"/>
  <c r="E17" i="37"/>
  <c r="E30" i="37"/>
  <c r="E38" i="37"/>
  <c r="E44" i="37"/>
  <c r="E33" i="37"/>
  <c r="E19" i="37"/>
  <c r="E35" i="37"/>
  <c r="E14" i="37"/>
  <c r="E18" i="37"/>
  <c r="E32" i="37"/>
  <c r="E40" i="37"/>
  <c r="E21" i="37"/>
  <c r="E37" i="37"/>
  <c r="E23" i="37"/>
  <c r="A20" i="37"/>
  <c r="F44" i="37"/>
  <c r="F28" i="37"/>
  <c r="F34" i="37"/>
  <c r="F37" i="37"/>
  <c r="F25" i="37"/>
  <c r="F17" i="37"/>
  <c r="E72" i="31"/>
  <c r="N72" i="31" s="1"/>
  <c r="D52" i="36"/>
  <c r="L52" i="36" s="1"/>
  <c r="D52" i="35"/>
  <c r="L52" i="35" s="1"/>
  <c r="C65" i="36"/>
  <c r="D52" i="34"/>
  <c r="L52" i="34" s="1"/>
  <c r="G65" i="33"/>
  <c r="E52" i="32"/>
  <c r="M52" i="32" s="1"/>
  <c r="C85" i="31"/>
  <c r="A19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40" i="36"/>
  <c r="E27" i="36"/>
  <c r="E26" i="36"/>
  <c r="E25" i="36"/>
  <c r="E24" i="36"/>
  <c r="E23" i="36"/>
  <c r="E22" i="36"/>
  <c r="E21" i="36"/>
  <c r="E20" i="36"/>
  <c r="E19" i="36"/>
  <c r="E18" i="36"/>
  <c r="E17" i="36"/>
  <c r="E41" i="36"/>
  <c r="E16" i="36"/>
  <c r="E15" i="36"/>
  <c r="E14" i="36"/>
  <c r="L51" i="35"/>
  <c r="E27" i="35"/>
  <c r="E29" i="35"/>
  <c r="E24" i="35"/>
  <c r="E26" i="35"/>
  <c r="E23" i="35"/>
  <c r="E19" i="35"/>
  <c r="E22" i="35"/>
  <c r="E18" i="35"/>
  <c r="E21" i="35"/>
  <c r="E17" i="35"/>
  <c r="E16" i="35"/>
  <c r="E20" i="35"/>
  <c r="E15" i="35"/>
  <c r="E28" i="35"/>
  <c r="E25" i="35"/>
  <c r="E43" i="34"/>
  <c r="E41" i="34"/>
  <c r="E39" i="34"/>
  <c r="E37" i="34"/>
  <c r="E35" i="34"/>
  <c r="E33" i="34"/>
  <c r="E31" i="34"/>
  <c r="E29" i="34"/>
  <c r="E27" i="34"/>
  <c r="E25" i="34"/>
  <c r="E23" i="34"/>
  <c r="E21" i="34"/>
  <c r="E19" i="34"/>
  <c r="E38" i="34"/>
  <c r="E30" i="34"/>
  <c r="E22" i="34"/>
  <c r="E34" i="34"/>
  <c r="E18" i="34"/>
  <c r="E15" i="34"/>
  <c r="E40" i="34"/>
  <c r="E32" i="34"/>
  <c r="E24" i="34"/>
  <c r="E16" i="34"/>
  <c r="E14" i="34"/>
  <c r="E46" i="34"/>
  <c r="E45" i="34"/>
  <c r="E42" i="34"/>
  <c r="E26" i="34"/>
  <c r="E44" i="34"/>
  <c r="E36" i="34"/>
  <c r="E28" i="34"/>
  <c r="E20" i="34"/>
  <c r="E17" i="34"/>
  <c r="F26" i="32"/>
  <c r="F27" i="32"/>
  <c r="F24" i="32"/>
  <c r="F20" i="32"/>
  <c r="F29" i="32"/>
  <c r="F25" i="32"/>
  <c r="F23" i="32"/>
  <c r="F22" i="32"/>
  <c r="F21" i="32"/>
  <c r="F17" i="32"/>
  <c r="F14" i="32"/>
  <c r="F28" i="32"/>
  <c r="F19" i="32"/>
  <c r="F18" i="32"/>
  <c r="F15" i="32"/>
  <c r="F16" i="32"/>
  <c r="F55" i="31"/>
  <c r="F58" i="31"/>
  <c r="F60" i="31"/>
  <c r="F56" i="31"/>
  <c r="F41" i="31"/>
  <c r="F25" i="31"/>
  <c r="F35" i="31"/>
  <c r="F18" i="31"/>
  <c r="F49" i="31"/>
  <c r="F15" i="31"/>
  <c r="F19" i="31"/>
  <c r="F34" i="31"/>
  <c r="F57" i="31"/>
  <c r="F42" i="31"/>
  <c r="F17" i="31"/>
  <c r="F30" i="31"/>
  <c r="F38" i="31"/>
  <c r="F32" i="31"/>
  <c r="F27" i="31"/>
  <c r="F51" i="31"/>
  <c r="F54" i="31"/>
  <c r="F40" i="31"/>
  <c r="F52" i="31"/>
  <c r="F37" i="31"/>
  <c r="F53" i="31"/>
  <c r="F28" i="31"/>
  <c r="F23" i="31"/>
  <c r="F21" i="31"/>
  <c r="F59" i="31"/>
  <c r="F43" i="31"/>
  <c r="F46" i="31"/>
  <c r="F44" i="31"/>
  <c r="F39" i="31"/>
  <c r="F47" i="31"/>
  <c r="F50" i="31"/>
  <c r="F36" i="31"/>
  <c r="F48" i="31"/>
  <c r="F33" i="31"/>
  <c r="F45" i="31"/>
  <c r="F24" i="31"/>
  <c r="F31" i="31"/>
  <c r="F22" i="31"/>
  <c r="F14" i="31"/>
  <c r="F61" i="31"/>
  <c r="F29" i="31"/>
  <c r="F26" i="31"/>
  <c r="F16" i="31"/>
  <c r="F20" i="31"/>
  <c r="D65" i="37" l="1"/>
  <c r="E53" i="37"/>
  <c r="L53" i="37" s="1"/>
  <c r="D65" i="36"/>
  <c r="F53" i="32"/>
  <c r="M53" i="32" s="1"/>
  <c r="E65" i="32"/>
  <c r="J32" i="40"/>
  <c r="J28" i="40"/>
  <c r="J26" i="40"/>
  <c r="J24" i="40"/>
  <c r="J22" i="40"/>
  <c r="J35" i="40"/>
  <c r="J29" i="40"/>
  <c r="J27" i="40"/>
  <c r="J25" i="40"/>
  <c r="J23" i="40"/>
  <c r="J34" i="40"/>
  <c r="J41" i="40"/>
  <c r="J18" i="40"/>
  <c r="K31" i="25" s="1"/>
  <c r="J21" i="40"/>
  <c r="J19" i="40"/>
  <c r="L31" i="25" s="1"/>
  <c r="J44" i="40"/>
  <c r="J46" i="40"/>
  <c r="J42" i="40"/>
  <c r="J33" i="40"/>
  <c r="J31" i="40"/>
  <c r="J38" i="40"/>
  <c r="J47" i="40"/>
  <c r="J45" i="40"/>
  <c r="J30" i="40"/>
  <c r="J37" i="40"/>
  <c r="J39" i="40"/>
  <c r="J17" i="40"/>
  <c r="J31" i="25" s="1"/>
  <c r="J40" i="40"/>
  <c r="J43" i="40"/>
  <c r="J20" i="40"/>
  <c r="E38" i="38"/>
  <c r="L38" i="38" s="1"/>
  <c r="I45" i="38"/>
  <c r="F18" i="38"/>
  <c r="F16" i="38"/>
  <c r="F22" i="38"/>
  <c r="F17" i="38"/>
  <c r="F15" i="38"/>
  <c r="F21" i="38"/>
  <c r="F20" i="38"/>
  <c r="F19" i="38"/>
  <c r="F23" i="37"/>
  <c r="F29" i="37"/>
  <c r="F26" i="37"/>
  <c r="F36" i="37"/>
  <c r="F41" i="37"/>
  <c r="F42" i="37"/>
  <c r="E65" i="37"/>
  <c r="F46" i="37"/>
  <c r="F33" i="37"/>
  <c r="F18" i="37"/>
  <c r="F20" i="37"/>
  <c r="F19" i="37"/>
  <c r="F21" i="37"/>
  <c r="F31" i="37"/>
  <c r="F39" i="37"/>
  <c r="F16" i="37"/>
  <c r="F30" i="37"/>
  <c r="F45" i="37"/>
  <c r="F32" i="37"/>
  <c r="F47" i="37"/>
  <c r="F27" i="37"/>
  <c r="F35" i="37"/>
  <c r="F43" i="37"/>
  <c r="F22" i="37"/>
  <c r="F38" i="37"/>
  <c r="F24" i="37"/>
  <c r="A21" i="37"/>
  <c r="E53" i="36"/>
  <c r="L53" i="36" s="1"/>
  <c r="D65" i="35"/>
  <c r="D65" i="34"/>
  <c r="F73" i="31"/>
  <c r="N73" i="31" s="1"/>
  <c r="E53" i="35"/>
  <c r="L53" i="35" s="1"/>
  <c r="E53" i="34"/>
  <c r="L53" i="34" s="1"/>
  <c r="F40" i="36"/>
  <c r="F41" i="36"/>
  <c r="F42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A20" i="36"/>
  <c r="F30" i="35"/>
  <c r="F29" i="35"/>
  <c r="F24" i="35"/>
  <c r="F28" i="35"/>
  <c r="F25" i="35"/>
  <c r="F20" i="35"/>
  <c r="F26" i="35"/>
  <c r="F23" i="35"/>
  <c r="F19" i="35"/>
  <c r="F27" i="35"/>
  <c r="F21" i="35"/>
  <c r="F17" i="35"/>
  <c r="F16" i="35"/>
  <c r="F22" i="35"/>
  <c r="F18" i="35"/>
  <c r="F43" i="34"/>
  <c r="F41" i="34"/>
  <c r="F39" i="34"/>
  <c r="F37" i="34"/>
  <c r="F35" i="34"/>
  <c r="F33" i="34"/>
  <c r="F31" i="34"/>
  <c r="F29" i="34"/>
  <c r="F27" i="34"/>
  <c r="F25" i="34"/>
  <c r="F23" i="34"/>
  <c r="F21" i="34"/>
  <c r="F19" i="34"/>
  <c r="F17" i="34"/>
  <c r="F46" i="34"/>
  <c r="F45" i="34"/>
  <c r="F40" i="34"/>
  <c r="F32" i="34"/>
  <c r="F24" i="34"/>
  <c r="F16" i="34"/>
  <c r="F28" i="34"/>
  <c r="F42" i="34"/>
  <c r="F34" i="34"/>
  <c r="F26" i="34"/>
  <c r="F18" i="34"/>
  <c r="F47" i="34"/>
  <c r="F44" i="34"/>
  <c r="F36" i="34"/>
  <c r="F20" i="34"/>
  <c r="F38" i="34"/>
  <c r="F30" i="34"/>
  <c r="F22" i="34"/>
  <c r="H65" i="33"/>
  <c r="E85" i="31"/>
  <c r="G27" i="32"/>
  <c r="G29" i="32"/>
  <c r="G24" i="32"/>
  <c r="G21" i="32"/>
  <c r="G28" i="32"/>
  <c r="G26" i="32"/>
  <c r="G20" i="32"/>
  <c r="G19" i="32"/>
  <c r="G18" i="32"/>
  <c r="G16" i="32"/>
  <c r="G22" i="32"/>
  <c r="G23" i="32"/>
  <c r="G25" i="32"/>
  <c r="G17" i="32"/>
  <c r="G48" i="31"/>
  <c r="G51" i="31"/>
  <c r="G37" i="31"/>
  <c r="G45" i="31"/>
  <c r="G58" i="31"/>
  <c r="G22" i="31"/>
  <c r="G29" i="31"/>
  <c r="G18" i="31"/>
  <c r="G39" i="31"/>
  <c r="G60" i="31"/>
  <c r="G19" i="31"/>
  <c r="G55" i="31"/>
  <c r="G49" i="31"/>
  <c r="G34" i="31"/>
  <c r="G36" i="31"/>
  <c r="G17" i="31"/>
  <c r="G54" i="31"/>
  <c r="G24" i="31"/>
  <c r="G61" i="31"/>
  <c r="G44" i="31"/>
  <c r="G47" i="31"/>
  <c r="G57" i="31"/>
  <c r="G42" i="31"/>
  <c r="G50" i="31"/>
  <c r="G62" i="31"/>
  <c r="G25" i="31"/>
  <c r="G46" i="31"/>
  <c r="G32" i="31"/>
  <c r="G20" i="31"/>
  <c r="G33" i="31"/>
  <c r="G52" i="31"/>
  <c r="G41" i="31"/>
  <c r="G26" i="31"/>
  <c r="G31" i="31"/>
  <c r="G23" i="31"/>
  <c r="G56" i="31"/>
  <c r="G59" i="31"/>
  <c r="G43" i="31"/>
  <c r="G53" i="31"/>
  <c r="G38" i="31"/>
  <c r="G30" i="31"/>
  <c r="G40" i="31"/>
  <c r="G21" i="31"/>
  <c r="G35" i="31"/>
  <c r="G16" i="31"/>
  <c r="G27" i="31"/>
  <c r="G28" i="31"/>
  <c r="E65" i="36" l="1"/>
  <c r="L54" i="37"/>
  <c r="L55" i="37"/>
  <c r="F65" i="32"/>
  <c r="J36" i="40"/>
  <c r="J48" i="40"/>
  <c r="J49" i="40"/>
  <c r="J13" i="40"/>
  <c r="F31" i="25" s="1"/>
  <c r="J15" i="40"/>
  <c r="H31" i="25" s="1"/>
  <c r="J14" i="40"/>
  <c r="G31" i="25" s="1"/>
  <c r="L29" i="38"/>
  <c r="F39" i="38"/>
  <c r="L39" i="38" s="1"/>
  <c r="E45" i="38"/>
  <c r="L26" i="38"/>
  <c r="G21" i="38"/>
  <c r="G20" i="38"/>
  <c r="G22" i="38"/>
  <c r="G19" i="38"/>
  <c r="G17" i="38"/>
  <c r="G23" i="38"/>
  <c r="G18" i="38"/>
  <c r="G16" i="38"/>
  <c r="L45" i="37"/>
  <c r="L42" i="37"/>
  <c r="L38" i="37"/>
  <c r="L34" i="37"/>
  <c r="L30" i="37"/>
  <c r="L26" i="37"/>
  <c r="L22" i="37"/>
  <c r="L18" i="37"/>
  <c r="K46" i="25" s="1"/>
  <c r="L44" i="37"/>
  <c r="L40" i="37"/>
  <c r="L36" i="37"/>
  <c r="L32" i="37"/>
  <c r="L28" i="37"/>
  <c r="L24" i="37"/>
  <c r="L20" i="37"/>
  <c r="L43" i="37"/>
  <c r="L41" i="37"/>
  <c r="L39" i="37"/>
  <c r="L37" i="37"/>
  <c r="L35" i="37"/>
  <c r="L33" i="37"/>
  <c r="L31" i="37"/>
  <c r="L29" i="37"/>
  <c r="L27" i="37"/>
  <c r="L25" i="37"/>
  <c r="L23" i="37"/>
  <c r="L21" i="37"/>
  <c r="L19" i="37"/>
  <c r="L46" i="25" s="1"/>
  <c r="L14" i="37"/>
  <c r="G46" i="25" s="1"/>
  <c r="L47" i="37"/>
  <c r="L46" i="37"/>
  <c r="L13" i="37"/>
  <c r="F46" i="25" s="1"/>
  <c r="L16" i="37"/>
  <c r="I46" i="25" s="1"/>
  <c r="L15" i="37"/>
  <c r="H46" i="25" s="1"/>
  <c r="A22" i="37"/>
  <c r="G65" i="37"/>
  <c r="L54" i="36"/>
  <c r="L54" i="34"/>
  <c r="E65" i="34"/>
  <c r="N74" i="31"/>
  <c r="L54" i="35"/>
  <c r="M54" i="32"/>
  <c r="A21" i="36"/>
  <c r="I65" i="33"/>
  <c r="F85" i="31"/>
  <c r="F45" i="38" l="1"/>
  <c r="F65" i="36"/>
  <c r="G40" i="38"/>
  <c r="L40" i="38" s="1"/>
  <c r="F65" i="37"/>
  <c r="L17" i="37"/>
  <c r="J46" i="25" s="1"/>
  <c r="L56" i="37"/>
  <c r="F65" i="35"/>
  <c r="G65" i="32"/>
  <c r="J16" i="40"/>
  <c r="I31" i="25" s="1"/>
  <c r="J12" i="40"/>
  <c r="E31" i="25" s="1"/>
  <c r="L30" i="38"/>
  <c r="L27" i="38"/>
  <c r="H22" i="38"/>
  <c r="L22" i="38" s="1"/>
  <c r="H19" i="38"/>
  <c r="L19" i="38" s="1"/>
  <c r="H17" i="38"/>
  <c r="L15" i="38"/>
  <c r="H23" i="38"/>
  <c r="L23" i="38" s="1"/>
  <c r="L14" i="38"/>
  <c r="G47" i="25" s="1"/>
  <c r="H24" i="38"/>
  <c r="H18" i="38"/>
  <c r="L18" i="38" s="1"/>
  <c r="L16" i="38"/>
  <c r="H21" i="38"/>
  <c r="L21" i="38" s="1"/>
  <c r="H20" i="38"/>
  <c r="L20" i="38" s="1"/>
  <c r="L13" i="38"/>
  <c r="F47" i="25" s="1"/>
  <c r="L48" i="37"/>
  <c r="L49" i="37"/>
  <c r="A23" i="37"/>
  <c r="L12" i="37"/>
  <c r="E46" i="25" s="1"/>
  <c r="L55" i="36"/>
  <c r="F65" i="34"/>
  <c r="N75" i="31"/>
  <c r="L55" i="35"/>
  <c r="L55" i="34"/>
  <c r="A22" i="36"/>
  <c r="L47" i="34"/>
  <c r="L44" i="34"/>
  <c r="L42" i="34"/>
  <c r="L40" i="34"/>
  <c r="L38" i="34"/>
  <c r="L36" i="34"/>
  <c r="L34" i="34"/>
  <c r="L32" i="34"/>
  <c r="L30" i="34"/>
  <c r="L28" i="34"/>
  <c r="L26" i="34"/>
  <c r="L24" i="34"/>
  <c r="L22" i="34"/>
  <c r="L20" i="34"/>
  <c r="L18" i="34"/>
  <c r="K43" i="25" s="1"/>
  <c r="L39" i="34"/>
  <c r="L31" i="34"/>
  <c r="L23" i="34"/>
  <c r="L15" i="34"/>
  <c r="H43" i="25" s="1"/>
  <c r="L43" i="34"/>
  <c r="L35" i="34"/>
  <c r="L14" i="34"/>
  <c r="G43" i="25" s="1"/>
  <c r="L13" i="34"/>
  <c r="F43" i="25" s="1"/>
  <c r="L46" i="34"/>
  <c r="L45" i="34"/>
  <c r="L41" i="34"/>
  <c r="L33" i="34"/>
  <c r="L25" i="34"/>
  <c r="L48" i="34"/>
  <c r="L27" i="34"/>
  <c r="L19" i="34"/>
  <c r="L43" i="25" s="1"/>
  <c r="L16" i="34"/>
  <c r="I43" i="25" s="1"/>
  <c r="L37" i="34"/>
  <c r="L29" i="34"/>
  <c r="L21" i="34"/>
  <c r="G85" i="31"/>
  <c r="G45" i="38" l="1"/>
  <c r="G65" i="36"/>
  <c r="H41" i="38"/>
  <c r="L41" i="38" s="1"/>
  <c r="L31" i="38"/>
  <c r="L17" i="38"/>
  <c r="L28" i="38"/>
  <c r="L12" i="38"/>
  <c r="E47" i="25" s="1"/>
  <c r="L24" i="38"/>
  <c r="L50" i="37"/>
  <c r="L65" i="37" s="1"/>
  <c r="H65" i="37"/>
  <c r="A24" i="37"/>
  <c r="L56" i="36"/>
  <c r="G65" i="34"/>
  <c r="N76" i="31"/>
  <c r="L56" i="35"/>
  <c r="L17" i="34"/>
  <c r="J43" i="25" s="1"/>
  <c r="L56" i="34"/>
  <c r="A23" i="36"/>
  <c r="L50" i="34"/>
  <c r="L12" i="34"/>
  <c r="E43" i="25" s="1"/>
  <c r="L49" i="34"/>
  <c r="H85" i="31"/>
  <c r="H65" i="35" l="1"/>
  <c r="H65" i="36"/>
  <c r="L65" i="34"/>
  <c r="L25" i="38"/>
  <c r="L45" i="38" s="1"/>
  <c r="H45" i="38"/>
  <c r="A25" i="37"/>
  <c r="H65" i="34"/>
  <c r="N77" i="31"/>
  <c r="L57" i="36"/>
  <c r="L57" i="35"/>
  <c r="A24" i="36"/>
  <c r="I85" i="31"/>
  <c r="A26" i="37" l="1"/>
  <c r="I65" i="35"/>
  <c r="I65" i="36"/>
  <c r="A25" i="36"/>
  <c r="J85" i="31"/>
  <c r="A27" i="37" l="1"/>
  <c r="A26" i="36"/>
  <c r="A28" i="37" l="1"/>
  <c r="M51" i="33"/>
  <c r="L47" i="36"/>
  <c r="L46" i="36"/>
  <c r="L39" i="36"/>
  <c r="L38" i="36"/>
  <c r="L37" i="36"/>
  <c r="L36" i="36"/>
  <c r="L35" i="36"/>
  <c r="L34" i="36"/>
  <c r="L33" i="36"/>
  <c r="L32" i="36"/>
  <c r="L31" i="36"/>
  <c r="L30" i="36"/>
  <c r="L29" i="36"/>
  <c r="L28" i="36"/>
  <c r="L43" i="36"/>
  <c r="L42" i="36"/>
  <c r="L48" i="36"/>
  <c r="L45" i="36"/>
  <c r="L40" i="36"/>
  <c r="L27" i="36"/>
  <c r="L26" i="36"/>
  <c r="L25" i="36"/>
  <c r="L24" i="36"/>
  <c r="L23" i="36"/>
  <c r="L22" i="36"/>
  <c r="L21" i="36"/>
  <c r="L20" i="36"/>
  <c r="L19" i="36"/>
  <c r="L45" i="25" s="1"/>
  <c r="L18" i="36"/>
  <c r="K45" i="25" s="1"/>
  <c r="L17" i="36"/>
  <c r="J45" i="25" s="1"/>
  <c r="L16" i="36"/>
  <c r="I45" i="25" s="1"/>
  <c r="L15" i="36"/>
  <c r="H45" i="25" s="1"/>
  <c r="L14" i="36"/>
  <c r="G45" i="25" s="1"/>
  <c r="L44" i="36"/>
  <c r="L41" i="36"/>
  <c r="L13" i="36"/>
  <c r="F45" i="25" s="1"/>
  <c r="A27" i="36"/>
  <c r="M47" i="33"/>
  <c r="M44" i="33"/>
  <c r="M39" i="33"/>
  <c r="M35" i="33"/>
  <c r="M31" i="33"/>
  <c r="M26" i="33"/>
  <c r="M48" i="33"/>
  <c r="M43" i="33"/>
  <c r="M40" i="33"/>
  <c r="M37" i="33"/>
  <c r="M33" i="33"/>
  <c r="M29" i="33"/>
  <c r="M28" i="33"/>
  <c r="M24" i="33"/>
  <c r="M42" i="33"/>
  <c r="M27" i="33"/>
  <c r="M20" i="33"/>
  <c r="M16" i="33"/>
  <c r="I42" i="25" s="1"/>
  <c r="M41" i="33"/>
  <c r="M22" i="33"/>
  <c r="M18" i="33"/>
  <c r="K42" i="25" s="1"/>
  <c r="M14" i="33"/>
  <c r="G42" i="25" s="1"/>
  <c r="M23" i="33"/>
  <c r="M45" i="33"/>
  <c r="M17" i="33"/>
  <c r="J42" i="25" s="1"/>
  <c r="M15" i="33"/>
  <c r="H42" i="25" s="1"/>
  <c r="M38" i="33"/>
  <c r="M36" i="33"/>
  <c r="M34" i="33"/>
  <c r="M32" i="33"/>
  <c r="M30" i="33"/>
  <c r="M19" i="33"/>
  <c r="L42" i="25" s="1"/>
  <c r="M46" i="33"/>
  <c r="M25" i="33"/>
  <c r="M21" i="33"/>
  <c r="M13" i="33"/>
  <c r="F42" i="25" s="1"/>
  <c r="N55" i="31"/>
  <c r="N50" i="31"/>
  <c r="N60" i="31"/>
  <c r="N56" i="31"/>
  <c r="N41" i="31"/>
  <c r="N34" i="31"/>
  <c r="N65" i="31"/>
  <c r="N39" i="31"/>
  <c r="N24" i="31"/>
  <c r="N26" i="31"/>
  <c r="N45" i="31"/>
  <c r="N30" i="31"/>
  <c r="N21" i="31"/>
  <c r="N64" i="31"/>
  <c r="N51" i="31"/>
  <c r="N66" i="31"/>
  <c r="N46" i="31"/>
  <c r="N40" i="31"/>
  <c r="N52" i="31"/>
  <c r="N37" i="31"/>
  <c r="N32" i="31"/>
  <c r="N57" i="31"/>
  <c r="N35" i="31"/>
  <c r="N20" i="31"/>
  <c r="N22" i="31"/>
  <c r="N19" i="31"/>
  <c r="L40" i="25" s="1"/>
  <c r="N38" i="31"/>
  <c r="N18" i="31"/>
  <c r="K40" i="25" s="1"/>
  <c r="N59" i="31"/>
  <c r="N62" i="31"/>
  <c r="N44" i="31"/>
  <c r="N25" i="31"/>
  <c r="N28" i="31"/>
  <c r="N53" i="31"/>
  <c r="N63" i="31"/>
  <c r="N47" i="31"/>
  <c r="N58" i="31"/>
  <c r="N68" i="31"/>
  <c r="N36" i="31"/>
  <c r="N48" i="31"/>
  <c r="N33" i="31"/>
  <c r="N29" i="31"/>
  <c r="N49" i="31"/>
  <c r="N31" i="31"/>
  <c r="N16" i="31"/>
  <c r="I40" i="25" s="1"/>
  <c r="N17" i="31"/>
  <c r="J40" i="25" s="1"/>
  <c r="N15" i="31"/>
  <c r="H40" i="25" s="1"/>
  <c r="N27" i="31"/>
  <c r="N43" i="31"/>
  <c r="N54" i="31"/>
  <c r="N61" i="31"/>
  <c r="N67" i="31"/>
  <c r="N42" i="31"/>
  <c r="N13" i="31"/>
  <c r="F40" i="25" s="1"/>
  <c r="N14" i="31"/>
  <c r="G40" i="25" s="1"/>
  <c r="N23" i="31"/>
  <c r="A29" i="37" l="1"/>
  <c r="L49" i="36"/>
  <c r="M52" i="33"/>
  <c r="L50" i="36"/>
  <c r="L12" i="36"/>
  <c r="E45" i="25" s="1"/>
  <c r="A28" i="36"/>
  <c r="M50" i="33"/>
  <c r="M12" i="33"/>
  <c r="E42" i="25" s="1"/>
  <c r="M49" i="33"/>
  <c r="N69" i="31"/>
  <c r="N12" i="31"/>
  <c r="E40" i="25" s="1"/>
  <c r="A30" i="37" l="1"/>
  <c r="L65" i="36"/>
  <c r="M53" i="33"/>
  <c r="A29" i="36"/>
  <c r="N70" i="31"/>
  <c r="N85" i="31" s="1"/>
  <c r="A31" i="37" l="1"/>
  <c r="M54" i="33"/>
  <c r="A30" i="36"/>
  <c r="A32" i="37" l="1"/>
  <c r="M55" i="33"/>
  <c r="A31" i="36"/>
  <c r="A33" i="37" l="1"/>
  <c r="M56" i="33"/>
  <c r="A32" i="36"/>
  <c r="A34" i="37" l="1"/>
  <c r="M57" i="33"/>
  <c r="J65" i="33"/>
  <c r="A33" i="36"/>
  <c r="A35" i="37" l="1"/>
  <c r="M58" i="33"/>
  <c r="M65" i="33" s="1"/>
  <c r="A34" i="36"/>
  <c r="A36" i="37" l="1"/>
  <c r="A35" i="36"/>
  <c r="A37" i="37" l="1"/>
  <c r="A36" i="36"/>
  <c r="A38" i="37" l="1"/>
  <c r="A37" i="36"/>
  <c r="A39" i="37" l="1"/>
  <c r="M55" i="32"/>
  <c r="A38" i="36"/>
  <c r="H65" i="32" l="1"/>
  <c r="A40" i="37"/>
  <c r="M56" i="32"/>
  <c r="A39" i="36"/>
  <c r="L48" i="35"/>
  <c r="L43" i="35"/>
  <c r="L40" i="35"/>
  <c r="L35" i="35"/>
  <c r="L32" i="35"/>
  <c r="L42" i="35"/>
  <c r="L41" i="35"/>
  <c r="L34" i="35"/>
  <c r="L33" i="35"/>
  <c r="L47" i="35"/>
  <c r="L44" i="35"/>
  <c r="L31" i="35"/>
  <c r="L27" i="35"/>
  <c r="L38" i="35"/>
  <c r="L37" i="35"/>
  <c r="L24" i="35"/>
  <c r="L46" i="35"/>
  <c r="L29" i="35"/>
  <c r="L19" i="35"/>
  <c r="L44" i="25" s="1"/>
  <c r="L39" i="35"/>
  <c r="L36" i="35"/>
  <c r="L28" i="35"/>
  <c r="L25" i="35"/>
  <c r="L22" i="35"/>
  <c r="L18" i="35"/>
  <c r="K44" i="25" s="1"/>
  <c r="L30" i="35"/>
  <c r="L23" i="35"/>
  <c r="L16" i="35"/>
  <c r="I44" i="25" s="1"/>
  <c r="L13" i="35"/>
  <c r="F44" i="25" s="1"/>
  <c r="L20" i="35"/>
  <c r="L15" i="35"/>
  <c r="H44" i="25" s="1"/>
  <c r="L45" i="35"/>
  <c r="L26" i="35"/>
  <c r="L21" i="35"/>
  <c r="L17" i="35"/>
  <c r="J44" i="25" s="1"/>
  <c r="L14" i="35"/>
  <c r="G44" i="25" s="1"/>
  <c r="M42" i="32"/>
  <c r="M41" i="32"/>
  <c r="M34" i="32"/>
  <c r="M33" i="32"/>
  <c r="M48" i="32"/>
  <c r="M43" i="32"/>
  <c r="M40" i="32"/>
  <c r="M35" i="32"/>
  <c r="M32" i="32"/>
  <c r="M38" i="32"/>
  <c r="M37" i="32"/>
  <c r="M26" i="32"/>
  <c r="M39" i="32"/>
  <c r="M36" i="32"/>
  <c r="M27" i="32"/>
  <c r="M23" i="32"/>
  <c r="M45" i="32"/>
  <c r="M30" i="32"/>
  <c r="M29" i="32"/>
  <c r="M20" i="32"/>
  <c r="M46" i="32"/>
  <c r="M25" i="32"/>
  <c r="M22" i="32"/>
  <c r="M21" i="32"/>
  <c r="M14" i="32"/>
  <c r="G41" i="25" s="1"/>
  <c r="M28" i="32"/>
  <c r="M15" i="32"/>
  <c r="H41" i="25" s="1"/>
  <c r="M24" i="32"/>
  <c r="M19" i="32"/>
  <c r="L41" i="25" s="1"/>
  <c r="M16" i="32"/>
  <c r="I41" i="25" s="1"/>
  <c r="M47" i="32"/>
  <c r="M17" i="32"/>
  <c r="J41" i="25" s="1"/>
  <c r="M13" i="32"/>
  <c r="F41" i="25" s="1"/>
  <c r="M31" i="32"/>
  <c r="M44" i="32"/>
  <c r="I65" i="32" l="1"/>
  <c r="A41" i="37"/>
  <c r="M18" i="32"/>
  <c r="K41" i="25" s="1"/>
  <c r="M57" i="32"/>
  <c r="A40" i="36"/>
  <c r="L49" i="35"/>
  <c r="L50" i="35"/>
  <c r="L12" i="35"/>
  <c r="M49" i="32"/>
  <c r="M50" i="32"/>
  <c r="M12" i="32"/>
  <c r="J65" i="32" l="1"/>
  <c r="L65" i="35"/>
  <c r="E44" i="25"/>
  <c r="M65" i="32"/>
  <c r="E41" i="25"/>
  <c r="A42" i="37"/>
  <c r="A41" i="36"/>
  <c r="A43" i="37" l="1"/>
  <c r="A42" i="36"/>
  <c r="A44" i="37" l="1"/>
  <c r="A43" i="36"/>
  <c r="A45" i="37" l="1"/>
  <c r="A44" i="36"/>
  <c r="A46" i="37" l="1"/>
  <c r="A45" i="36"/>
  <c r="A47" i="37" l="1"/>
  <c r="A46" i="36"/>
  <c r="A48" i="37" l="1"/>
  <c r="A47" i="36"/>
  <c r="A49" i="37" l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48" i="36"/>
  <c r="A49" i="36" l="1"/>
  <c r="A50" i="36" l="1"/>
  <c r="A51" i="36" l="1"/>
  <c r="A52" i="36" l="1"/>
  <c r="A53" i="36" l="1"/>
  <c r="A54" i="36" l="1"/>
  <c r="A55" i="36" l="1"/>
  <c r="A56" i="36" l="1"/>
  <c r="A57" i="36" l="1"/>
  <c r="A58" i="36" l="1"/>
  <c r="A59" i="36" l="1"/>
  <c r="A60" i="36" l="1"/>
  <c r="K10" i="26" l="1"/>
  <c r="B15" i="17"/>
  <c r="B14" i="17"/>
  <c r="B13" i="17"/>
  <c r="B12" i="17"/>
  <c r="B21" i="17" s="1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F29" i="28"/>
  <c r="F28" i="28"/>
  <c r="F27" i="28"/>
  <c r="F26" i="28"/>
  <c r="F25" i="28"/>
  <c r="F24" i="28"/>
  <c r="F23" i="28"/>
  <c r="F22" i="28"/>
  <c r="F21" i="28"/>
  <c r="O21" i="28" s="1"/>
  <c r="F20" i="28"/>
  <c r="F19" i="28"/>
  <c r="F18" i="28"/>
  <c r="F17" i="28"/>
  <c r="F16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8" i="14"/>
  <c r="B17" i="14"/>
  <c r="B16" i="14"/>
  <c r="B15" i="14"/>
  <c r="B14" i="14"/>
  <c r="B13" i="14"/>
  <c r="B12" i="14"/>
  <c r="B12" i="13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AI65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D28" i="28" l="1"/>
  <c r="H32" i="28"/>
  <c r="F30" i="28"/>
  <c r="E29" i="28"/>
  <c r="G31" i="28"/>
  <c r="B27" i="9"/>
  <c r="B65" i="9" s="1"/>
  <c r="C59" i="5"/>
  <c r="F56" i="1"/>
  <c r="R21" i="30" l="1"/>
  <c r="R20" i="30"/>
  <c r="R19" i="30"/>
  <c r="R18" i="30"/>
  <c r="R17" i="30"/>
  <c r="R16" i="30"/>
  <c r="R15" i="30"/>
  <c r="R14" i="30"/>
  <c r="Q20" i="30"/>
  <c r="Q21" i="30"/>
  <c r="Q18" i="30"/>
  <c r="Q14" i="30"/>
  <c r="P21" i="30"/>
  <c r="P20" i="30"/>
  <c r="P19" i="30"/>
  <c r="P18" i="30"/>
  <c r="P17" i="30"/>
  <c r="P16" i="30"/>
  <c r="P15" i="30"/>
  <c r="P14" i="30"/>
  <c r="O26" i="30"/>
  <c r="O25" i="30"/>
  <c r="O24" i="30"/>
  <c r="O23" i="30"/>
  <c r="O22" i="30"/>
  <c r="O21" i="30"/>
  <c r="O20" i="30"/>
  <c r="O19" i="30"/>
  <c r="O18" i="30"/>
  <c r="O17" i="30"/>
  <c r="O16" i="30"/>
  <c r="O15" i="30"/>
  <c r="O14" i="30"/>
  <c r="R22" i="30" l="1"/>
  <c r="R67" i="30" s="1"/>
  <c r="P22" i="30"/>
  <c r="P67" i="30" s="1"/>
  <c r="Q19" i="30"/>
  <c r="O27" i="30"/>
  <c r="Q22" i="30" l="1"/>
  <c r="Q67" i="30" s="1"/>
  <c r="M20" i="30"/>
  <c r="M19" i="30"/>
  <c r="M18" i="30"/>
  <c r="N17" i="30"/>
  <c r="M17" i="30"/>
  <c r="N16" i="30"/>
  <c r="M16" i="30"/>
  <c r="N15" i="30"/>
  <c r="M15" i="30"/>
  <c r="L15" i="30"/>
  <c r="N14" i="30"/>
  <c r="M14" i="30"/>
  <c r="L14" i="30"/>
  <c r="L67" i="30" s="1"/>
  <c r="M21" i="30" l="1"/>
  <c r="M67" i="30" s="1"/>
  <c r="N18" i="30"/>
  <c r="N67" i="30" s="1"/>
  <c r="AB62" i="30"/>
  <c r="B17" i="30"/>
  <c r="A17" i="30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B16" i="30"/>
  <c r="B15" i="30"/>
  <c r="B14" i="30"/>
  <c r="AB12" i="30"/>
  <c r="C6" i="30"/>
  <c r="F6" i="30" s="1"/>
  <c r="B18" i="30" l="1"/>
  <c r="C14" i="30"/>
  <c r="S14" i="30"/>
  <c r="D15" i="30"/>
  <c r="D22" i="30"/>
  <c r="D19" i="30"/>
  <c r="D14" i="30"/>
  <c r="D18" i="30"/>
  <c r="O9" i="5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N52" i="29"/>
  <c r="F8" i="29"/>
  <c r="G8" i="29" s="1"/>
  <c r="H8" i="29" s="1"/>
  <c r="I8" i="29" s="1"/>
  <c r="J8" i="29" s="1"/>
  <c r="S67" i="30" l="1"/>
  <c r="D17" i="30"/>
  <c r="D16" i="30"/>
  <c r="D20" i="30"/>
  <c r="D21" i="30"/>
  <c r="B67" i="30"/>
  <c r="C67" i="30"/>
  <c r="N12" i="29"/>
  <c r="E39" i="25" s="1"/>
  <c r="E52" i="25" s="1"/>
  <c r="N10" i="29"/>
  <c r="N51" i="29"/>
  <c r="N50" i="29"/>
  <c r="N35" i="29"/>
  <c r="N53" i="29"/>
  <c r="N48" i="29"/>
  <c r="N54" i="29"/>
  <c r="N33" i="29"/>
  <c r="N55" i="29"/>
  <c r="N27" i="29"/>
  <c r="N23" i="29"/>
  <c r="N14" i="29"/>
  <c r="G39" i="25" s="1"/>
  <c r="G52" i="25" s="1"/>
  <c r="N49" i="29"/>
  <c r="N18" i="29" l="1"/>
  <c r="K39" i="25" s="1"/>
  <c r="N41" i="29"/>
  <c r="N19" i="29"/>
  <c r="L39" i="25" s="1"/>
  <c r="N42" i="29"/>
  <c r="N25" i="29"/>
  <c r="N29" i="29"/>
  <c r="N44" i="29"/>
  <c r="N45" i="29"/>
  <c r="N13" i="29"/>
  <c r="F39" i="25" s="1"/>
  <c r="F52" i="25" s="1"/>
  <c r="N16" i="29"/>
  <c r="I39" i="25" s="1"/>
  <c r="N28" i="29"/>
  <c r="N31" i="29"/>
  <c r="N15" i="29"/>
  <c r="H39" i="25" s="1"/>
  <c r="N30" i="29"/>
  <c r="N32" i="29"/>
  <c r="N39" i="29"/>
  <c r="N26" i="29"/>
  <c r="N17" i="29"/>
  <c r="J39" i="25" s="1"/>
  <c r="N34" i="29"/>
  <c r="N22" i="29"/>
  <c r="N20" i="29"/>
  <c r="N36" i="29"/>
  <c r="N38" i="29"/>
  <c r="N43" i="29"/>
  <c r="N21" i="29"/>
  <c r="N37" i="29"/>
  <c r="N40" i="29"/>
  <c r="N24" i="29"/>
  <c r="D23" i="30"/>
  <c r="D67" i="30" s="1"/>
  <c r="E22" i="30"/>
  <c r="E15" i="30"/>
  <c r="E16" i="30"/>
  <c r="E19" i="30"/>
  <c r="E17" i="30"/>
  <c r="E21" i="30"/>
  <c r="E20" i="30"/>
  <c r="E14" i="30"/>
  <c r="E18" i="30"/>
  <c r="N56" i="29"/>
  <c r="N46" i="29"/>
  <c r="I10" i="8"/>
  <c r="Q10" i="7"/>
  <c r="O10" i="5"/>
  <c r="O10" i="4"/>
  <c r="L52" i="25" l="1"/>
  <c r="J52" i="25"/>
  <c r="I52" i="25"/>
  <c r="K52" i="25"/>
  <c r="H52" i="25"/>
  <c r="O53" i="4"/>
  <c r="O49" i="4"/>
  <c r="O45" i="4"/>
  <c r="O41" i="4"/>
  <c r="O37" i="4"/>
  <c r="O33" i="4"/>
  <c r="O29" i="4"/>
  <c r="O25" i="4"/>
  <c r="O21" i="4"/>
  <c r="O17" i="4"/>
  <c r="O13" i="4"/>
  <c r="O54" i="4"/>
  <c r="O50" i="4"/>
  <c r="O46" i="4"/>
  <c r="O42" i="4"/>
  <c r="O38" i="4"/>
  <c r="O34" i="4"/>
  <c r="O30" i="4"/>
  <c r="O26" i="4"/>
  <c r="O22" i="4"/>
  <c r="O18" i="4"/>
  <c r="O14" i="4"/>
  <c r="O51" i="4"/>
  <c r="O43" i="4"/>
  <c r="O35" i="4"/>
  <c r="O27" i="4"/>
  <c r="O19" i="4"/>
  <c r="O55" i="4"/>
  <c r="O39" i="4"/>
  <c r="O23" i="4"/>
  <c r="O48" i="4"/>
  <c r="O40" i="4"/>
  <c r="O32" i="4"/>
  <c r="O24" i="4"/>
  <c r="O16" i="4"/>
  <c r="O47" i="4"/>
  <c r="O31" i="4"/>
  <c r="O15" i="4"/>
  <c r="O36" i="4"/>
  <c r="O52" i="4"/>
  <c r="O44" i="4"/>
  <c r="O28" i="4"/>
  <c r="O20" i="4"/>
  <c r="O12" i="4"/>
  <c r="N47" i="29"/>
  <c r="N69" i="29" s="1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69" i="5"/>
  <c r="O61" i="5"/>
  <c r="O53" i="5"/>
  <c r="O45" i="5"/>
  <c r="O37" i="5"/>
  <c r="O29" i="5"/>
  <c r="O21" i="5"/>
  <c r="O13" i="5"/>
  <c r="O68" i="5"/>
  <c r="O60" i="5"/>
  <c r="O52" i="5"/>
  <c r="O44" i="5"/>
  <c r="O36" i="5"/>
  <c r="O28" i="5"/>
  <c r="O20" i="5"/>
  <c r="O12" i="5"/>
  <c r="O65" i="5"/>
  <c r="O49" i="5"/>
  <c r="O33" i="5"/>
  <c r="O17" i="5"/>
  <c r="O56" i="5"/>
  <c r="O40" i="5"/>
  <c r="O24" i="5"/>
  <c r="O64" i="5"/>
  <c r="O32" i="5"/>
  <c r="O16" i="5"/>
  <c r="O57" i="5"/>
  <c r="O41" i="5"/>
  <c r="O25" i="5"/>
  <c r="O48" i="5"/>
  <c r="E23" i="30"/>
  <c r="E67" i="30" s="1"/>
  <c r="F14" i="30"/>
  <c r="O71" i="5" l="1"/>
  <c r="X71" i="5" s="1"/>
  <c r="G15" i="30"/>
  <c r="G14" i="30"/>
  <c r="G17" i="30"/>
  <c r="G16" i="30"/>
  <c r="F67" i="30"/>
  <c r="G18" i="30" l="1"/>
  <c r="G67" i="30" s="1"/>
  <c r="H14" i="30"/>
  <c r="H67" i="30" s="1"/>
  <c r="O56" i="4"/>
  <c r="I14" i="30" l="1"/>
  <c r="O75" i="5"/>
  <c r="I67" i="30" l="1"/>
  <c r="J14" i="30"/>
  <c r="J67" i="30" s="1"/>
  <c r="A13" i="21"/>
  <c r="A13" i="20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A13" i="19"/>
  <c r="O31" i="28"/>
  <c r="O30" i="28"/>
  <c r="O32" i="28"/>
  <c r="A13" i="28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5" i="28"/>
  <c r="O34" i="28"/>
  <c r="O33" i="28"/>
  <c r="O10" i="28"/>
  <c r="C8" i="28"/>
  <c r="D8" i="28" s="1"/>
  <c r="E8" i="28" s="1"/>
  <c r="F8" i="28" s="1"/>
  <c r="G8" i="28" s="1"/>
  <c r="H8" i="28" s="1"/>
  <c r="C6" i="28"/>
  <c r="A14" i="21" l="1"/>
  <c r="A14" i="19"/>
  <c r="K15" i="30"/>
  <c r="K17" i="30"/>
  <c r="K21" i="30"/>
  <c r="K16" i="30"/>
  <c r="K18" i="30"/>
  <c r="K20" i="30"/>
  <c r="K14" i="30"/>
  <c r="K22" i="30"/>
  <c r="K19" i="30"/>
  <c r="O29" i="28"/>
  <c r="C27" i="28"/>
  <c r="O27" i="28" s="1"/>
  <c r="B26" i="28"/>
  <c r="B65" i="28" s="1"/>
  <c r="O36" i="28"/>
  <c r="H10" i="10"/>
  <c r="N10" i="9"/>
  <c r="M10" i="9"/>
  <c r="K10" i="7"/>
  <c r="U10" i="6"/>
  <c r="N10" i="6"/>
  <c r="I10" i="5"/>
  <c r="N10" i="4"/>
  <c r="K10" i="4"/>
  <c r="A15" i="21" l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15" i="19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K23" i="30"/>
  <c r="K67" i="30" s="1"/>
  <c r="O26" i="28"/>
  <c r="C65" i="28"/>
  <c r="O28" i="28"/>
  <c r="F8" i="4"/>
  <c r="G8" i="4" s="1"/>
  <c r="H8" i="4" s="1"/>
  <c r="I8" i="4" s="1"/>
  <c r="J8" i="4" s="1"/>
  <c r="K8" i="4" s="1"/>
  <c r="L8" i="4" s="1"/>
  <c r="M8" i="4" s="1"/>
  <c r="N8" i="4" s="1"/>
  <c r="A53" i="21" l="1"/>
  <c r="AB58" i="30"/>
  <c r="AB42" i="30"/>
  <c r="AB53" i="30"/>
  <c r="AB39" i="30"/>
  <c r="AB26" i="30"/>
  <c r="AB48" i="30"/>
  <c r="AB32" i="30"/>
  <c r="AB16" i="30"/>
  <c r="G26" i="25" s="1"/>
  <c r="AB37" i="30"/>
  <c r="AB27" i="30"/>
  <c r="AB49" i="30"/>
  <c r="AB45" i="30"/>
  <c r="AB55" i="30"/>
  <c r="AB38" i="30"/>
  <c r="AB52" i="30"/>
  <c r="AB35" i="30"/>
  <c r="AB22" i="30"/>
  <c r="AB44" i="30"/>
  <c r="AB28" i="30"/>
  <c r="AB33" i="30"/>
  <c r="AB25" i="30"/>
  <c r="AB41" i="30"/>
  <c r="AB31" i="30"/>
  <c r="AB50" i="30"/>
  <c r="AB34" i="30"/>
  <c r="AB47" i="30"/>
  <c r="AB51" i="30"/>
  <c r="AB59" i="30"/>
  <c r="AB40" i="30"/>
  <c r="AB24" i="30"/>
  <c r="AB17" i="30"/>
  <c r="H26" i="25" s="1"/>
  <c r="AB18" i="30"/>
  <c r="I26" i="25" s="1"/>
  <c r="AB21" i="30"/>
  <c r="L26" i="25" s="1"/>
  <c r="AB23" i="30"/>
  <c r="AB29" i="30"/>
  <c r="AB46" i="30"/>
  <c r="AB43" i="30"/>
  <c r="AB30" i="30"/>
  <c r="AB54" i="30"/>
  <c r="AB36" i="30"/>
  <c r="AB20" i="30"/>
  <c r="K26" i="25" s="1"/>
  <c r="AB57" i="30"/>
  <c r="AB56" i="30"/>
  <c r="AB19" i="30"/>
  <c r="J26" i="25" s="1"/>
  <c r="AB15" i="30"/>
  <c r="F26" i="25" s="1"/>
  <c r="E65" i="28"/>
  <c r="D65" i="28"/>
  <c r="M10" i="4"/>
  <c r="L10" i="4"/>
  <c r="J10" i="4"/>
  <c r="I10" i="4"/>
  <c r="H10" i="4"/>
  <c r="G10" i="4"/>
  <c r="F10" i="4"/>
  <c r="E10" i="4"/>
  <c r="D10" i="4"/>
  <c r="A54" i="21" l="1"/>
  <c r="D41" i="4"/>
  <c r="D37" i="4"/>
  <c r="D33" i="4"/>
  <c r="D29" i="4"/>
  <c r="D25" i="4"/>
  <c r="D44" i="4"/>
  <c r="D40" i="4"/>
  <c r="D36" i="4"/>
  <c r="D32" i="4"/>
  <c r="D28" i="4"/>
  <c r="D24" i="4"/>
  <c r="D39" i="4"/>
  <c r="D31" i="4"/>
  <c r="D23" i="4"/>
  <c r="D19" i="4"/>
  <c r="D15" i="4"/>
  <c r="D38" i="4"/>
  <c r="D30" i="4"/>
  <c r="D20" i="4"/>
  <c r="D16" i="4"/>
  <c r="D12" i="4"/>
  <c r="D43" i="4"/>
  <c r="D27" i="4"/>
  <c r="D17" i="4"/>
  <c r="D42" i="4"/>
  <c r="D35" i="4"/>
  <c r="D13" i="4"/>
  <c r="D18" i="4"/>
  <c r="D34" i="4"/>
  <c r="D22" i="4"/>
  <c r="D14" i="4"/>
  <c r="D21" i="4"/>
  <c r="D26" i="4"/>
  <c r="E42" i="4"/>
  <c r="E38" i="4"/>
  <c r="E34" i="4"/>
  <c r="E30" i="4"/>
  <c r="E26" i="4"/>
  <c r="E41" i="4"/>
  <c r="E37" i="4"/>
  <c r="E33" i="4"/>
  <c r="E29" i="4"/>
  <c r="E25" i="4"/>
  <c r="E45" i="4"/>
  <c r="E44" i="4"/>
  <c r="E36" i="4"/>
  <c r="E28" i="4"/>
  <c r="E20" i="4"/>
  <c r="E16" i="4"/>
  <c r="E12" i="4"/>
  <c r="E43" i="4"/>
  <c r="E35" i="4"/>
  <c r="E27" i="4"/>
  <c r="E21" i="4"/>
  <c r="E17" i="4"/>
  <c r="E13" i="4"/>
  <c r="E40" i="4"/>
  <c r="E24" i="4"/>
  <c r="E22" i="4"/>
  <c r="E14" i="4"/>
  <c r="E32" i="4"/>
  <c r="E15" i="4"/>
  <c r="E31" i="4"/>
  <c r="E19" i="4"/>
  <c r="E39" i="4"/>
  <c r="E18" i="4"/>
  <c r="E23" i="4"/>
  <c r="AB60" i="30"/>
  <c r="AB61" i="30"/>
  <c r="AB14" i="30"/>
  <c r="E26" i="25" s="1"/>
  <c r="F65" i="28"/>
  <c r="C25" i="25"/>
  <c r="B25" i="25"/>
  <c r="U60" i="26"/>
  <c r="U59" i="26"/>
  <c r="U58" i="26"/>
  <c r="U57" i="26"/>
  <c r="U52" i="26"/>
  <c r="A15" i="26"/>
  <c r="A16" i="26" s="1"/>
  <c r="K9" i="26"/>
  <c r="B9" i="26"/>
  <c r="B27" i="26" s="1"/>
  <c r="C8" i="26"/>
  <c r="D8" i="26" s="1"/>
  <c r="E8" i="26" s="1"/>
  <c r="F8" i="26" s="1"/>
  <c r="G8" i="26" s="1"/>
  <c r="H8" i="26" s="1"/>
  <c r="I8" i="26" s="1"/>
  <c r="J8" i="26" s="1"/>
  <c r="M8" i="26" s="1"/>
  <c r="N8" i="26" s="1"/>
  <c r="O8" i="26" s="1"/>
  <c r="P8" i="26" s="1"/>
  <c r="Q8" i="26" s="1"/>
  <c r="C6" i="26"/>
  <c r="C11" i="25"/>
  <c r="B11" i="25"/>
  <c r="C30" i="25"/>
  <c r="B30" i="25"/>
  <c r="C29" i="25"/>
  <c r="B29" i="25"/>
  <c r="C28" i="25"/>
  <c r="B28" i="25"/>
  <c r="C27" i="25"/>
  <c r="B27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6" i="25"/>
  <c r="B16" i="25"/>
  <c r="C15" i="25"/>
  <c r="B15" i="25"/>
  <c r="C14" i="25"/>
  <c r="B14" i="25"/>
  <c r="C13" i="25"/>
  <c r="B13" i="25"/>
  <c r="C12" i="25"/>
  <c r="B12" i="25"/>
  <c r="C10" i="25"/>
  <c r="B10" i="25"/>
  <c r="C9" i="25"/>
  <c r="B9" i="25"/>
  <c r="C8" i="25"/>
  <c r="B8" i="25"/>
  <c r="C7" i="25"/>
  <c r="B7" i="25"/>
  <c r="F4" i="25"/>
  <c r="G4" i="25" s="1"/>
  <c r="H4" i="25" s="1"/>
  <c r="I4" i="25" s="1"/>
  <c r="J4" i="25" s="1"/>
  <c r="K4" i="25" s="1"/>
  <c r="L4" i="25" s="1"/>
  <c r="E3" i="21"/>
  <c r="K10" i="21" s="1"/>
  <c r="V60" i="24"/>
  <c r="V59" i="24"/>
  <c r="V58" i="24"/>
  <c r="V57" i="24"/>
  <c r="V56" i="24"/>
  <c r="V55" i="24"/>
  <c r="V54" i="24"/>
  <c r="V53" i="24"/>
  <c r="V52" i="24"/>
  <c r="A15" i="24"/>
  <c r="A16" i="24" s="1"/>
  <c r="V10" i="24"/>
  <c r="C8" i="24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O8" i="24" s="1"/>
  <c r="P8" i="24" s="1"/>
  <c r="Q8" i="24" s="1"/>
  <c r="R8" i="24" s="1"/>
  <c r="S8" i="24" s="1"/>
  <c r="C6" i="24"/>
  <c r="P60" i="23"/>
  <c r="P59" i="23"/>
  <c r="P58" i="23"/>
  <c r="P57" i="23"/>
  <c r="P56" i="23"/>
  <c r="P55" i="23"/>
  <c r="P54" i="23"/>
  <c r="P53" i="23"/>
  <c r="P52" i="23"/>
  <c r="A15" i="23"/>
  <c r="A16" i="23" s="1"/>
  <c r="P10" i="23"/>
  <c r="H9" i="23"/>
  <c r="B9" i="23"/>
  <c r="B38" i="23" s="1"/>
  <c r="C8" i="23"/>
  <c r="D8" i="23" s="1"/>
  <c r="E8" i="23" s="1"/>
  <c r="F8" i="23" s="1"/>
  <c r="G8" i="23" s="1"/>
  <c r="J8" i="23" s="1"/>
  <c r="K8" i="23" s="1"/>
  <c r="M8" i="23" s="1"/>
  <c r="N8" i="23" s="1"/>
  <c r="C6" i="23"/>
  <c r="L60" i="22"/>
  <c r="L59" i="22"/>
  <c r="L58" i="22"/>
  <c r="L57" i="22"/>
  <c r="L56" i="22"/>
  <c r="L55" i="22"/>
  <c r="L54" i="22"/>
  <c r="L53" i="22"/>
  <c r="L52" i="22"/>
  <c r="A15" i="22"/>
  <c r="A16" i="22" s="1"/>
  <c r="L10" i="22"/>
  <c r="F9" i="22"/>
  <c r="B9" i="22"/>
  <c r="B27" i="22" s="1"/>
  <c r="C8" i="22"/>
  <c r="D8" i="22" s="1"/>
  <c r="E8" i="22" s="1"/>
  <c r="H8" i="22" s="1"/>
  <c r="I8" i="22" s="1"/>
  <c r="J8" i="22" s="1"/>
  <c r="C6" i="22"/>
  <c r="T62" i="21"/>
  <c r="T61" i="21"/>
  <c r="T60" i="21"/>
  <c r="T59" i="21"/>
  <c r="T58" i="21"/>
  <c r="T57" i="21"/>
  <c r="T56" i="21"/>
  <c r="T55" i="21"/>
  <c r="T54" i="21"/>
  <c r="K9" i="21"/>
  <c r="B9" i="21"/>
  <c r="C8" i="21"/>
  <c r="D8" i="21" s="1"/>
  <c r="E8" i="21" s="1"/>
  <c r="F8" i="21" s="1"/>
  <c r="G8" i="21" s="1"/>
  <c r="H8" i="21" s="1"/>
  <c r="I8" i="21" s="1"/>
  <c r="J8" i="21" s="1"/>
  <c r="C6" i="21"/>
  <c r="T62" i="20"/>
  <c r="T61" i="20"/>
  <c r="T60" i="20"/>
  <c r="T59" i="20"/>
  <c r="T58" i="20"/>
  <c r="T57" i="20"/>
  <c r="T56" i="20"/>
  <c r="T55" i="20"/>
  <c r="T54" i="20"/>
  <c r="T10" i="20"/>
  <c r="B9" i="20"/>
  <c r="C8" i="20"/>
  <c r="D8" i="20" s="1"/>
  <c r="E8" i="20" s="1"/>
  <c r="F8" i="20" s="1"/>
  <c r="G8" i="20" s="1"/>
  <c r="H8" i="20" s="1"/>
  <c r="I8" i="20" s="1"/>
  <c r="J8" i="20" s="1"/>
  <c r="K8" i="20" s="1"/>
  <c r="L8" i="20" s="1"/>
  <c r="M8" i="20" s="1"/>
  <c r="N8" i="20" s="1"/>
  <c r="O8" i="20" s="1"/>
  <c r="P8" i="20" s="1"/>
  <c r="Q8" i="20" s="1"/>
  <c r="C6" i="20"/>
  <c r="B9" i="19"/>
  <c r="T62" i="19"/>
  <c r="T61" i="19"/>
  <c r="T60" i="19"/>
  <c r="T59" i="19"/>
  <c r="T58" i="19"/>
  <c r="T57" i="19"/>
  <c r="T56" i="19"/>
  <c r="T55" i="19"/>
  <c r="T54" i="19"/>
  <c r="T10" i="19"/>
  <c r="C8" i="19"/>
  <c r="D8" i="19" s="1"/>
  <c r="E8" i="19" s="1"/>
  <c r="F8" i="19" s="1"/>
  <c r="G8" i="19" s="1"/>
  <c r="H8" i="19" s="1"/>
  <c r="I8" i="19" s="1"/>
  <c r="J8" i="19" s="1"/>
  <c r="K8" i="19" s="1"/>
  <c r="L8" i="19" s="1"/>
  <c r="M8" i="19" s="1"/>
  <c r="N8" i="19" s="1"/>
  <c r="O8" i="19" s="1"/>
  <c r="P8" i="19" s="1"/>
  <c r="C6" i="19"/>
  <c r="C9" i="23" l="1"/>
  <c r="D9" i="23" s="1"/>
  <c r="D38" i="23" s="1"/>
  <c r="H23" i="23"/>
  <c r="H19" i="23"/>
  <c r="H15" i="23"/>
  <c r="H17" i="23"/>
  <c r="H24" i="23"/>
  <c r="H16" i="23"/>
  <c r="H22" i="23"/>
  <c r="H18" i="23"/>
  <c r="H14" i="23"/>
  <c r="H25" i="23"/>
  <c r="H21" i="23"/>
  <c r="H13" i="23"/>
  <c r="H20" i="23"/>
  <c r="H12" i="23"/>
  <c r="B12" i="23"/>
  <c r="F15" i="22"/>
  <c r="F14" i="22"/>
  <c r="F13" i="22"/>
  <c r="F12" i="22"/>
  <c r="F16" i="22" s="1"/>
  <c r="M8" i="21"/>
  <c r="N8" i="21" s="1"/>
  <c r="O8" i="21" s="1"/>
  <c r="P8" i="21" s="1"/>
  <c r="A55" i="21"/>
  <c r="B17" i="26"/>
  <c r="C9" i="26"/>
  <c r="C33" i="26" s="1"/>
  <c r="B15" i="26"/>
  <c r="B18" i="26"/>
  <c r="B22" i="26"/>
  <c r="K13" i="26"/>
  <c r="K17" i="26"/>
  <c r="K20" i="26"/>
  <c r="K19" i="26"/>
  <c r="K12" i="26"/>
  <c r="K16" i="26"/>
  <c r="K15" i="26"/>
  <c r="K14" i="26"/>
  <c r="K18" i="26"/>
  <c r="B14" i="26"/>
  <c r="B19" i="26"/>
  <c r="B35" i="26"/>
  <c r="B21" i="26"/>
  <c r="B12" i="26"/>
  <c r="B16" i="26"/>
  <c r="B20" i="26"/>
  <c r="K20" i="21"/>
  <c r="K16" i="21"/>
  <c r="K19" i="21"/>
  <c r="K15" i="21"/>
  <c r="K22" i="21"/>
  <c r="K18" i="21"/>
  <c r="K14" i="21"/>
  <c r="K21" i="21"/>
  <c r="K17" i="21"/>
  <c r="T10" i="21"/>
  <c r="C9" i="20"/>
  <c r="D9" i="20" s="1"/>
  <c r="C9" i="19"/>
  <c r="D9" i="19" s="1"/>
  <c r="E9" i="19" s="1"/>
  <c r="F9" i="19" s="1"/>
  <c r="O22" i="28"/>
  <c r="O16" i="28"/>
  <c r="G17" i="25" s="1"/>
  <c r="O20" i="28"/>
  <c r="K17" i="25" s="1"/>
  <c r="O19" i="28"/>
  <c r="J17" i="25" s="1"/>
  <c r="O15" i="28"/>
  <c r="F17" i="25" s="1"/>
  <c r="O17" i="28"/>
  <c r="H17" i="25" s="1"/>
  <c r="O14" i="28"/>
  <c r="O23" i="28"/>
  <c r="O13" i="28"/>
  <c r="L17" i="25"/>
  <c r="O18" i="28"/>
  <c r="I17" i="25" s="1"/>
  <c r="O24" i="28"/>
  <c r="A17" i="26"/>
  <c r="U10" i="26"/>
  <c r="B13" i="26"/>
  <c r="B25" i="26"/>
  <c r="B31" i="26"/>
  <c r="B24" i="26"/>
  <c r="B36" i="26"/>
  <c r="B32" i="26"/>
  <c r="B28" i="26"/>
  <c r="B37" i="26"/>
  <c r="B33" i="26"/>
  <c r="B29" i="26"/>
  <c r="B38" i="26"/>
  <c r="B34" i="26"/>
  <c r="B30" i="26"/>
  <c r="B26" i="26"/>
  <c r="B23" i="26"/>
  <c r="A17" i="24"/>
  <c r="C13" i="23"/>
  <c r="B19" i="23"/>
  <c r="B13" i="23"/>
  <c r="B23" i="23"/>
  <c r="A17" i="23"/>
  <c r="D30" i="23"/>
  <c r="D39" i="23"/>
  <c r="D27" i="23"/>
  <c r="D40" i="23"/>
  <c r="D29" i="23"/>
  <c r="D36" i="23"/>
  <c r="D12" i="23"/>
  <c r="D24" i="23"/>
  <c r="E9" i="23"/>
  <c r="D17" i="23"/>
  <c r="D25" i="23"/>
  <c r="D21" i="23"/>
  <c r="D32" i="23"/>
  <c r="D26" i="23"/>
  <c r="C37" i="23"/>
  <c r="C33" i="23"/>
  <c r="C34" i="23"/>
  <c r="C30" i="23"/>
  <c r="C28" i="23"/>
  <c r="C14" i="23"/>
  <c r="C17" i="23"/>
  <c r="B20" i="23"/>
  <c r="B24" i="23"/>
  <c r="C25" i="23"/>
  <c r="C27" i="23"/>
  <c r="B30" i="23"/>
  <c r="C20" i="23"/>
  <c r="C24" i="23"/>
  <c r="B18" i="23"/>
  <c r="C19" i="23"/>
  <c r="B22" i="23"/>
  <c r="B26" i="23"/>
  <c r="C39" i="23"/>
  <c r="B36" i="23"/>
  <c r="B32" i="23"/>
  <c r="B28" i="23"/>
  <c r="B37" i="23"/>
  <c r="B33" i="23"/>
  <c r="B29" i="23"/>
  <c r="B35" i="23"/>
  <c r="B31" i="23"/>
  <c r="B27" i="23"/>
  <c r="B14" i="23"/>
  <c r="B15" i="23"/>
  <c r="B16" i="23"/>
  <c r="B17" i="23"/>
  <c r="B21" i="23"/>
  <c r="C22" i="23"/>
  <c r="B25" i="23"/>
  <c r="B34" i="23"/>
  <c r="C35" i="23"/>
  <c r="C9" i="22"/>
  <c r="C22" i="22" s="1"/>
  <c r="B13" i="22"/>
  <c r="B35" i="22"/>
  <c r="A17" i="22"/>
  <c r="B12" i="22"/>
  <c r="B24" i="22"/>
  <c r="B31" i="22"/>
  <c r="B23" i="22"/>
  <c r="B36" i="22"/>
  <c r="B32" i="22"/>
  <c r="B28" i="22"/>
  <c r="B37" i="22"/>
  <c r="B33" i="22"/>
  <c r="B29" i="22"/>
  <c r="B38" i="22"/>
  <c r="B34" i="22"/>
  <c r="B30" i="22"/>
  <c r="B26" i="22"/>
  <c r="B14" i="22"/>
  <c r="B15" i="22"/>
  <c r="B16" i="22"/>
  <c r="B17" i="22"/>
  <c r="B18" i="22"/>
  <c r="B19" i="22"/>
  <c r="B20" i="22"/>
  <c r="B21" i="22"/>
  <c r="B22" i="22"/>
  <c r="B25" i="22"/>
  <c r="C9" i="21"/>
  <c r="D9" i="21" s="1"/>
  <c r="C12" i="26" l="1"/>
  <c r="C32" i="26"/>
  <c r="C34" i="26"/>
  <c r="C35" i="26"/>
  <c r="C37" i="26"/>
  <c r="C23" i="26"/>
  <c r="C15" i="26"/>
  <c r="C19" i="26"/>
  <c r="C31" i="23"/>
  <c r="C16" i="23"/>
  <c r="C32" i="23"/>
  <c r="C38" i="23"/>
  <c r="D18" i="23"/>
  <c r="D15" i="23"/>
  <c r="D28" i="23"/>
  <c r="D13" i="23"/>
  <c r="D41" i="23" s="1"/>
  <c r="D65" i="23" s="1"/>
  <c r="D19" i="23"/>
  <c r="D33" i="23"/>
  <c r="D31" i="23"/>
  <c r="D34" i="23"/>
  <c r="C26" i="23"/>
  <c r="C18" i="23"/>
  <c r="C23" i="23"/>
  <c r="C12" i="23"/>
  <c r="C40" i="23" s="1"/>
  <c r="C65" i="23" s="1"/>
  <c r="C21" i="23"/>
  <c r="C15" i="23"/>
  <c r="C36" i="23"/>
  <c r="C29" i="23"/>
  <c r="D22" i="23"/>
  <c r="D16" i="23"/>
  <c r="D14" i="23"/>
  <c r="D20" i="23"/>
  <c r="D23" i="23"/>
  <c r="D37" i="23"/>
  <c r="D35" i="23"/>
  <c r="H26" i="23"/>
  <c r="P51" i="23" s="1"/>
  <c r="C18" i="22"/>
  <c r="C39" i="22"/>
  <c r="C17" i="22"/>
  <c r="C12" i="22"/>
  <c r="C25" i="22"/>
  <c r="C38" i="22"/>
  <c r="C23" i="22"/>
  <c r="C15" i="22"/>
  <c r="D9" i="22"/>
  <c r="D38" i="22" s="1"/>
  <c r="C24" i="22"/>
  <c r="C27" i="22"/>
  <c r="C26" i="22"/>
  <c r="C29" i="22"/>
  <c r="C16" i="22"/>
  <c r="C14" i="22"/>
  <c r="C13" i="22"/>
  <c r="C28" i="22"/>
  <c r="C31" i="22"/>
  <c r="C30" i="22"/>
  <c r="C33" i="22"/>
  <c r="C19" i="22"/>
  <c r="C21" i="22"/>
  <c r="C20" i="22"/>
  <c r="C32" i="22"/>
  <c r="C36" i="22"/>
  <c r="C35" i="22"/>
  <c r="C34" i="22"/>
  <c r="C37" i="22"/>
  <c r="A56" i="21"/>
  <c r="C17" i="26"/>
  <c r="C25" i="26"/>
  <c r="C26" i="26"/>
  <c r="D9" i="26"/>
  <c r="D39" i="26" s="1"/>
  <c r="C21" i="26"/>
  <c r="C27" i="26"/>
  <c r="C29" i="26"/>
  <c r="C36" i="26"/>
  <c r="C16" i="26"/>
  <c r="C20" i="26"/>
  <c r="C13" i="26"/>
  <c r="C24" i="26"/>
  <c r="C39" i="26"/>
  <c r="C38" i="26"/>
  <c r="C14" i="26"/>
  <c r="C18" i="26"/>
  <c r="C22" i="26"/>
  <c r="C28" i="26"/>
  <c r="C31" i="26"/>
  <c r="C30" i="26"/>
  <c r="C14" i="24"/>
  <c r="C13" i="24"/>
  <c r="C12" i="24"/>
  <c r="C15" i="24"/>
  <c r="V51" i="24"/>
  <c r="G65" i="28"/>
  <c r="O25" i="28"/>
  <c r="O12" i="28"/>
  <c r="E17" i="25" s="1"/>
  <c r="D38" i="26"/>
  <c r="D30" i="26"/>
  <c r="D40" i="26"/>
  <c r="D25" i="26"/>
  <c r="D29" i="26"/>
  <c r="D21" i="26"/>
  <c r="D19" i="26"/>
  <c r="D33" i="26"/>
  <c r="D37" i="26"/>
  <c r="K21" i="26"/>
  <c r="B39" i="26"/>
  <c r="B65" i="26" s="1"/>
  <c r="A18" i="26"/>
  <c r="A18" i="24"/>
  <c r="E39" i="23"/>
  <c r="E35" i="23"/>
  <c r="E31" i="23"/>
  <c r="E41" i="23"/>
  <c r="E36" i="23"/>
  <c r="E32" i="23"/>
  <c r="E28" i="23"/>
  <c r="E38" i="23"/>
  <c r="E34" i="23"/>
  <c r="E30" i="23"/>
  <c r="E26" i="23"/>
  <c r="E37" i="23"/>
  <c r="E24" i="23"/>
  <c r="E20" i="23"/>
  <c r="E13" i="23"/>
  <c r="F9" i="23"/>
  <c r="E40" i="23"/>
  <c r="E25" i="23"/>
  <c r="E21" i="23"/>
  <c r="E17" i="23"/>
  <c r="E16" i="23"/>
  <c r="E15" i="23"/>
  <c r="E14" i="23"/>
  <c r="E29" i="23"/>
  <c r="E27" i="23"/>
  <c r="E22" i="23"/>
  <c r="E18" i="23"/>
  <c r="E33" i="23"/>
  <c r="E23" i="23"/>
  <c r="E19" i="23"/>
  <c r="E12" i="23"/>
  <c r="B39" i="23"/>
  <c r="A18" i="23"/>
  <c r="F51" i="22"/>
  <c r="B39" i="22"/>
  <c r="A18" i="22"/>
  <c r="D30" i="22"/>
  <c r="D39" i="22"/>
  <c r="D27" i="22"/>
  <c r="D36" i="22"/>
  <c r="D40" i="22"/>
  <c r="D26" i="22"/>
  <c r="D29" i="22"/>
  <c r="D13" i="22"/>
  <c r="D33" i="22"/>
  <c r="D25" i="22"/>
  <c r="D20" i="22"/>
  <c r="D19" i="22"/>
  <c r="D16" i="22"/>
  <c r="D15" i="22"/>
  <c r="E9" i="21"/>
  <c r="E9" i="20"/>
  <c r="C67" i="19"/>
  <c r="T53" i="19"/>
  <c r="G9" i="19"/>
  <c r="B67" i="19"/>
  <c r="D32" i="26" l="1"/>
  <c r="D15" i="26"/>
  <c r="E9" i="26"/>
  <c r="E32" i="26" s="1"/>
  <c r="D27" i="26"/>
  <c r="D17" i="26"/>
  <c r="D35" i="26"/>
  <c r="D23" i="22"/>
  <c r="D17" i="22"/>
  <c r="D21" i="22"/>
  <c r="D37" i="22"/>
  <c r="D12" i="22"/>
  <c r="D28" i="22"/>
  <c r="D31" i="22"/>
  <c r="D34" i="22"/>
  <c r="D14" i="22"/>
  <c r="D18" i="22"/>
  <c r="D22" i="22"/>
  <c r="E9" i="22"/>
  <c r="E31" i="22" s="1"/>
  <c r="D24" i="22"/>
  <c r="D32" i="22"/>
  <c r="D35" i="22"/>
  <c r="C40" i="22"/>
  <c r="C65" i="22" s="1"/>
  <c r="A57" i="21"/>
  <c r="D12" i="26"/>
  <c r="D24" i="26"/>
  <c r="D16" i="26"/>
  <c r="D20" i="26"/>
  <c r="D13" i="26"/>
  <c r="D28" i="26"/>
  <c r="D31" i="26"/>
  <c r="D34" i="26"/>
  <c r="D23" i="26"/>
  <c r="D14" i="26"/>
  <c r="D18" i="26"/>
  <c r="D22" i="26"/>
  <c r="D26" i="26"/>
  <c r="D36" i="26"/>
  <c r="C40" i="26"/>
  <c r="C65" i="26" s="1"/>
  <c r="D15" i="24"/>
  <c r="D13" i="24"/>
  <c r="D14" i="24"/>
  <c r="D12" i="24"/>
  <c r="C16" i="24"/>
  <c r="C65" i="24" s="1"/>
  <c r="A19" i="26"/>
  <c r="E41" i="26"/>
  <c r="E36" i="26"/>
  <c r="E22" i="26"/>
  <c r="E21" i="26"/>
  <c r="E19" i="26"/>
  <c r="E14" i="26"/>
  <c r="F9" i="26"/>
  <c r="E38" i="26"/>
  <c r="E26" i="26"/>
  <c r="E25" i="26"/>
  <c r="K51" i="26"/>
  <c r="A19" i="24"/>
  <c r="H65" i="23"/>
  <c r="F42" i="23"/>
  <c r="F41" i="23"/>
  <c r="F36" i="23"/>
  <c r="F32" i="23"/>
  <c r="F28" i="23"/>
  <c r="F40" i="23"/>
  <c r="F37" i="23"/>
  <c r="F33" i="23"/>
  <c r="F29" i="23"/>
  <c r="F39" i="23"/>
  <c r="F35" i="23"/>
  <c r="F31" i="23"/>
  <c r="F27" i="23"/>
  <c r="F38" i="23"/>
  <c r="F25" i="23"/>
  <c r="F21" i="23"/>
  <c r="F17" i="23"/>
  <c r="F16" i="23"/>
  <c r="F15" i="23"/>
  <c r="F14" i="23"/>
  <c r="F22" i="23"/>
  <c r="F18" i="23"/>
  <c r="F30" i="23"/>
  <c r="F26" i="23"/>
  <c r="F23" i="23"/>
  <c r="F19" i="23"/>
  <c r="F12" i="23"/>
  <c r="F34" i="23"/>
  <c r="F24" i="23"/>
  <c r="F20" i="23"/>
  <c r="F13" i="23"/>
  <c r="G9" i="23"/>
  <c r="A19" i="23"/>
  <c r="E42" i="23"/>
  <c r="E65" i="23" s="1"/>
  <c r="B65" i="23"/>
  <c r="L51" i="22"/>
  <c r="F65" i="22"/>
  <c r="A19" i="22"/>
  <c r="B65" i="22"/>
  <c r="E36" i="22"/>
  <c r="E17" i="22"/>
  <c r="K23" i="21"/>
  <c r="K53" i="21" s="1"/>
  <c r="T53" i="21" s="1"/>
  <c r="F9" i="21"/>
  <c r="D67" i="21"/>
  <c r="C67" i="21"/>
  <c r="B67" i="21"/>
  <c r="D67" i="20"/>
  <c r="B67" i="20"/>
  <c r="F9" i="20"/>
  <c r="C67" i="20"/>
  <c r="H9" i="19"/>
  <c r="E67" i="19"/>
  <c r="F67" i="19"/>
  <c r="D67" i="19"/>
  <c r="E15" i="26" l="1"/>
  <c r="E29" i="26"/>
  <c r="E27" i="26"/>
  <c r="E12" i="26"/>
  <c r="E16" i="26"/>
  <c r="E33" i="26"/>
  <c r="E31" i="26"/>
  <c r="E24" i="26"/>
  <c r="E17" i="26"/>
  <c r="E37" i="26"/>
  <c r="E35" i="26"/>
  <c r="E34" i="26"/>
  <c r="E18" i="26"/>
  <c r="E40" i="26"/>
  <c r="E39" i="26"/>
  <c r="E23" i="26"/>
  <c r="E28" i="26"/>
  <c r="E13" i="26"/>
  <c r="E30" i="26"/>
  <c r="E20" i="26"/>
  <c r="D41" i="26"/>
  <c r="D65" i="26" s="1"/>
  <c r="E21" i="22"/>
  <c r="E35" i="22"/>
  <c r="E26" i="22"/>
  <c r="E13" i="22"/>
  <c r="E34" i="22"/>
  <c r="E37" i="22"/>
  <c r="E24" i="22"/>
  <c r="E14" i="22"/>
  <c r="E18" i="22"/>
  <c r="E22" i="22"/>
  <c r="E25" i="22"/>
  <c r="E40" i="22"/>
  <c r="E41" i="22"/>
  <c r="E39" i="22"/>
  <c r="E38" i="22"/>
  <c r="E15" i="22"/>
  <c r="E19" i="22"/>
  <c r="E30" i="22"/>
  <c r="E29" i="22"/>
  <c r="E28" i="22"/>
  <c r="E27" i="22"/>
  <c r="E12" i="22"/>
  <c r="E23" i="22"/>
  <c r="E16" i="22"/>
  <c r="E20" i="22"/>
  <c r="G9" i="22"/>
  <c r="E33" i="22"/>
  <c r="E32" i="22"/>
  <c r="D41" i="22"/>
  <c r="D65" i="22" s="1"/>
  <c r="A58" i="21"/>
  <c r="D16" i="24"/>
  <c r="E15" i="24"/>
  <c r="E14" i="24"/>
  <c r="E12" i="24"/>
  <c r="E13" i="24"/>
  <c r="K65" i="26"/>
  <c r="E42" i="26"/>
  <c r="E65" i="26" s="1"/>
  <c r="F42" i="26"/>
  <c r="F41" i="26"/>
  <c r="F36" i="26"/>
  <c r="F32" i="26"/>
  <c r="F28" i="26"/>
  <c r="F40" i="26"/>
  <c r="F37" i="26"/>
  <c r="F33" i="26"/>
  <c r="F29" i="26"/>
  <c r="F38" i="26"/>
  <c r="F34" i="26"/>
  <c r="F30" i="26"/>
  <c r="F26" i="26"/>
  <c r="F27" i="26"/>
  <c r="F23" i="26"/>
  <c r="F22" i="26"/>
  <c r="F31" i="26"/>
  <c r="F24" i="26"/>
  <c r="F12" i="26"/>
  <c r="F35" i="26"/>
  <c r="F25" i="26"/>
  <c r="F13" i="26"/>
  <c r="F39" i="26"/>
  <c r="F15" i="26"/>
  <c r="G9" i="26"/>
  <c r="F14" i="26"/>
  <c r="F21" i="26"/>
  <c r="F20" i="26"/>
  <c r="F19" i="26"/>
  <c r="F18" i="26"/>
  <c r="F17" i="26"/>
  <c r="F16" i="26"/>
  <c r="A20" i="26"/>
  <c r="A20" i="24"/>
  <c r="G43" i="23"/>
  <c r="G40" i="23"/>
  <c r="G37" i="23"/>
  <c r="G33" i="23"/>
  <c r="G29" i="23"/>
  <c r="G38" i="23"/>
  <c r="G34" i="23"/>
  <c r="G30" i="23"/>
  <c r="G42" i="23"/>
  <c r="G41" i="23"/>
  <c r="G36" i="23"/>
  <c r="G32" i="23"/>
  <c r="G28" i="23"/>
  <c r="G39" i="23"/>
  <c r="G22" i="23"/>
  <c r="G18" i="23"/>
  <c r="G27" i="23"/>
  <c r="G26" i="23"/>
  <c r="G23" i="23"/>
  <c r="G19" i="23"/>
  <c r="G12" i="23"/>
  <c r="G13" i="23"/>
  <c r="I9" i="23"/>
  <c r="G31" i="23"/>
  <c r="G24" i="23"/>
  <c r="G20" i="23"/>
  <c r="G35" i="23"/>
  <c r="G25" i="23"/>
  <c r="G21" i="23"/>
  <c r="G17" i="23"/>
  <c r="G16" i="23"/>
  <c r="G15" i="23"/>
  <c r="G14" i="23"/>
  <c r="A20" i="23"/>
  <c r="F43" i="23"/>
  <c r="G42" i="22"/>
  <c r="G41" i="22"/>
  <c r="G36" i="22"/>
  <c r="G32" i="22"/>
  <c r="G28" i="22"/>
  <c r="G40" i="22"/>
  <c r="G37" i="22"/>
  <c r="G33" i="22"/>
  <c r="G29" i="22"/>
  <c r="G38" i="22"/>
  <c r="G34" i="22"/>
  <c r="G30" i="22"/>
  <c r="G26" i="22"/>
  <c r="G27" i="22"/>
  <c r="G22" i="22"/>
  <c r="G21" i="22"/>
  <c r="G20" i="22"/>
  <c r="G19" i="22"/>
  <c r="G18" i="22"/>
  <c r="G17" i="22"/>
  <c r="G16" i="22"/>
  <c r="G15" i="22"/>
  <c r="G14" i="22"/>
  <c r="G39" i="22"/>
  <c r="G31" i="22"/>
  <c r="G25" i="22"/>
  <c r="G23" i="22"/>
  <c r="G35" i="22"/>
  <c r="G24" i="22"/>
  <c r="G12" i="22"/>
  <c r="G13" i="22"/>
  <c r="H9" i="22"/>
  <c r="A20" i="22"/>
  <c r="K67" i="21"/>
  <c r="E67" i="21"/>
  <c r="G9" i="21"/>
  <c r="T53" i="20"/>
  <c r="G9" i="20"/>
  <c r="E67" i="20"/>
  <c r="I9" i="19"/>
  <c r="E42" i="22" l="1"/>
  <c r="A59" i="21"/>
  <c r="I14" i="19"/>
  <c r="I13" i="19"/>
  <c r="I12" i="19"/>
  <c r="I15" i="19"/>
  <c r="E16" i="24"/>
  <c r="G43" i="26"/>
  <c r="G40" i="26"/>
  <c r="G37" i="26"/>
  <c r="G33" i="26"/>
  <c r="G29" i="26"/>
  <c r="G38" i="26"/>
  <c r="G34" i="26"/>
  <c r="G30" i="26"/>
  <c r="G26" i="26"/>
  <c r="G39" i="26"/>
  <c r="G35" i="26"/>
  <c r="G31" i="26"/>
  <c r="G27" i="26"/>
  <c r="G41" i="26"/>
  <c r="G28" i="26"/>
  <c r="G24" i="26"/>
  <c r="G12" i="26"/>
  <c r="G42" i="26"/>
  <c r="G32" i="26"/>
  <c r="G25" i="26"/>
  <c r="G13" i="26"/>
  <c r="G23" i="26"/>
  <c r="G36" i="26"/>
  <c r="G22" i="26"/>
  <c r="G21" i="26"/>
  <c r="G20" i="26"/>
  <c r="G19" i="26"/>
  <c r="G18" i="26"/>
  <c r="G17" i="26"/>
  <c r="G16" i="26"/>
  <c r="G15" i="26"/>
  <c r="G14" i="26"/>
  <c r="H9" i="26"/>
  <c r="A21" i="26"/>
  <c r="F43" i="26"/>
  <c r="F42" i="24"/>
  <c r="F41" i="24"/>
  <c r="F36" i="24"/>
  <c r="F32" i="24"/>
  <c r="F28" i="24"/>
  <c r="F40" i="24"/>
  <c r="F37" i="24"/>
  <c r="F33" i="24"/>
  <c r="F29" i="24"/>
  <c r="F38" i="24"/>
  <c r="F34" i="24"/>
  <c r="F30" i="24"/>
  <c r="F39" i="24"/>
  <c r="F35" i="24"/>
  <c r="F31" i="24"/>
  <c r="F27" i="24"/>
  <c r="F26" i="24"/>
  <c r="F13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2" i="24"/>
  <c r="A21" i="24"/>
  <c r="D65" i="24"/>
  <c r="A21" i="23"/>
  <c r="I38" i="23"/>
  <c r="I34" i="23"/>
  <c r="I30" i="23"/>
  <c r="I44" i="23"/>
  <c r="I39" i="23"/>
  <c r="I35" i="23"/>
  <c r="I31" i="23"/>
  <c r="I27" i="23"/>
  <c r="I43" i="23"/>
  <c r="I40" i="23"/>
  <c r="I37" i="23"/>
  <c r="I33" i="23"/>
  <c r="I29" i="23"/>
  <c r="I26" i="23"/>
  <c r="I23" i="23"/>
  <c r="I19" i="23"/>
  <c r="I14" i="23"/>
  <c r="I41" i="23"/>
  <c r="I28" i="23"/>
  <c r="I24" i="23"/>
  <c r="I20" i="23"/>
  <c r="I13" i="23"/>
  <c r="J9" i="23"/>
  <c r="I15" i="23"/>
  <c r="I42" i="23"/>
  <c r="I32" i="23"/>
  <c r="I25" i="23"/>
  <c r="I21" i="23"/>
  <c r="I17" i="23"/>
  <c r="I16" i="23"/>
  <c r="I36" i="23"/>
  <c r="I22" i="23"/>
  <c r="I18" i="23"/>
  <c r="F65" i="23"/>
  <c r="G44" i="23"/>
  <c r="G65" i="23" s="1"/>
  <c r="G43" i="22"/>
  <c r="G65" i="22" s="1"/>
  <c r="A21" i="22"/>
  <c r="H43" i="22"/>
  <c r="H40" i="22"/>
  <c r="H37" i="22"/>
  <c r="H33" i="22"/>
  <c r="H29" i="22"/>
  <c r="H38" i="22"/>
  <c r="H34" i="22"/>
  <c r="H30" i="22"/>
  <c r="H26" i="22"/>
  <c r="H39" i="22"/>
  <c r="H35" i="22"/>
  <c r="H31" i="22"/>
  <c r="H27" i="22"/>
  <c r="H41" i="22"/>
  <c r="H28" i="22"/>
  <c r="H25" i="22"/>
  <c r="H23" i="22"/>
  <c r="H42" i="22"/>
  <c r="H32" i="22"/>
  <c r="H24" i="22"/>
  <c r="H12" i="22"/>
  <c r="H36" i="22"/>
  <c r="H13" i="22"/>
  <c r="I9" i="22"/>
  <c r="H14" i="22"/>
  <c r="H22" i="22"/>
  <c r="H21" i="22"/>
  <c r="H20" i="22"/>
  <c r="H19" i="22"/>
  <c r="H18" i="22"/>
  <c r="H17" i="22"/>
  <c r="H16" i="22"/>
  <c r="H15" i="22"/>
  <c r="E65" i="22"/>
  <c r="F67" i="21"/>
  <c r="H9" i="21"/>
  <c r="H9" i="20"/>
  <c r="F67" i="20"/>
  <c r="J9" i="19"/>
  <c r="H67" i="19"/>
  <c r="G67" i="19"/>
  <c r="A60" i="21" l="1"/>
  <c r="I16" i="19"/>
  <c r="I67" i="19" s="1"/>
  <c r="J15" i="19"/>
  <c r="J14" i="19"/>
  <c r="J13" i="19"/>
  <c r="T13" i="19" s="1"/>
  <c r="J16" i="19"/>
  <c r="H38" i="26"/>
  <c r="H34" i="26"/>
  <c r="H30" i="26"/>
  <c r="H44" i="26"/>
  <c r="H39" i="26"/>
  <c r="H35" i="26"/>
  <c r="H31" i="26"/>
  <c r="H27" i="26"/>
  <c r="H42" i="26"/>
  <c r="H41" i="26"/>
  <c r="H36" i="26"/>
  <c r="H32" i="26"/>
  <c r="H28" i="26"/>
  <c r="H29" i="26"/>
  <c r="H25" i="26"/>
  <c r="H13" i="26"/>
  <c r="H33" i="26"/>
  <c r="H22" i="26"/>
  <c r="H21" i="26"/>
  <c r="H20" i="26"/>
  <c r="H19" i="26"/>
  <c r="H18" i="26"/>
  <c r="H17" i="26"/>
  <c r="H16" i="26"/>
  <c r="H15" i="26"/>
  <c r="H14" i="26"/>
  <c r="I9" i="26"/>
  <c r="H43" i="26"/>
  <c r="H37" i="26"/>
  <c r="H26" i="26"/>
  <c r="H23" i="26"/>
  <c r="H40" i="26"/>
  <c r="H24" i="26"/>
  <c r="H12" i="26"/>
  <c r="G44" i="26"/>
  <c r="F65" i="26"/>
  <c r="A22" i="26"/>
  <c r="G43" i="24"/>
  <c r="G40" i="24"/>
  <c r="G37" i="24"/>
  <c r="G33" i="24"/>
  <c r="G29" i="24"/>
  <c r="G38" i="24"/>
  <c r="G34" i="24"/>
  <c r="G30" i="24"/>
  <c r="G39" i="24"/>
  <c r="G35" i="24"/>
  <c r="G31" i="24"/>
  <c r="G27" i="24"/>
  <c r="G26" i="24"/>
  <c r="G42" i="24"/>
  <c r="G41" i="24"/>
  <c r="G36" i="24"/>
  <c r="G32" i="24"/>
  <c r="G28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2" i="24"/>
  <c r="G13" i="24"/>
  <c r="A22" i="24"/>
  <c r="F43" i="24"/>
  <c r="F65" i="24" s="1"/>
  <c r="J44" i="23"/>
  <c r="J39" i="23"/>
  <c r="J35" i="23"/>
  <c r="J31" i="23"/>
  <c r="J27" i="23"/>
  <c r="J42" i="23"/>
  <c r="J41" i="23"/>
  <c r="J36" i="23"/>
  <c r="J32" i="23"/>
  <c r="J28" i="23"/>
  <c r="J45" i="23"/>
  <c r="J38" i="23"/>
  <c r="J34" i="23"/>
  <c r="J30" i="23"/>
  <c r="J26" i="23"/>
  <c r="J40" i="23"/>
  <c r="J24" i="23"/>
  <c r="J20" i="23"/>
  <c r="K9" i="23"/>
  <c r="J29" i="23"/>
  <c r="J25" i="23"/>
  <c r="J21" i="23"/>
  <c r="J17" i="23"/>
  <c r="J16" i="23"/>
  <c r="J15" i="23"/>
  <c r="J14" i="23"/>
  <c r="J33" i="23"/>
  <c r="J22" i="23"/>
  <c r="J18" i="23"/>
  <c r="J43" i="23"/>
  <c r="J37" i="23"/>
  <c r="J23" i="23"/>
  <c r="J19" i="23"/>
  <c r="A22" i="23"/>
  <c r="I45" i="23"/>
  <c r="A22" i="22"/>
  <c r="H44" i="22"/>
  <c r="H65" i="22" s="1"/>
  <c r="I38" i="22"/>
  <c r="I34" i="22"/>
  <c r="I30" i="22"/>
  <c r="I44" i="22"/>
  <c r="I39" i="22"/>
  <c r="I35" i="22"/>
  <c r="I31" i="22"/>
  <c r="I27" i="22"/>
  <c r="I42" i="22"/>
  <c r="I41" i="22"/>
  <c r="I36" i="22"/>
  <c r="I32" i="22"/>
  <c r="I28" i="22"/>
  <c r="I29" i="22"/>
  <c r="I24" i="22"/>
  <c r="I12" i="22"/>
  <c r="I33" i="22"/>
  <c r="I13" i="22"/>
  <c r="J9" i="22"/>
  <c r="I40" i="22"/>
  <c r="I43" i="22"/>
  <c r="I37" i="22"/>
  <c r="I26" i="22"/>
  <c r="I22" i="22"/>
  <c r="I21" i="22"/>
  <c r="I20" i="22"/>
  <c r="I19" i="22"/>
  <c r="I18" i="22"/>
  <c r="I17" i="22"/>
  <c r="I16" i="22"/>
  <c r="I15" i="22"/>
  <c r="I14" i="22"/>
  <c r="I23" i="22"/>
  <c r="I25" i="22"/>
  <c r="I9" i="21"/>
  <c r="G67" i="21"/>
  <c r="I9" i="20"/>
  <c r="K9" i="19"/>
  <c r="I20" i="21" l="1"/>
  <c r="I16" i="21"/>
  <c r="I12" i="21"/>
  <c r="I17" i="21"/>
  <c r="I19" i="21"/>
  <c r="I15" i="21"/>
  <c r="I18" i="21"/>
  <c r="I13" i="21"/>
  <c r="I14" i="21"/>
  <c r="A61" i="21"/>
  <c r="I14" i="20"/>
  <c r="I13" i="20"/>
  <c r="I12" i="20"/>
  <c r="I15" i="20"/>
  <c r="K16" i="19"/>
  <c r="K15" i="19"/>
  <c r="K17" i="19"/>
  <c r="K14" i="19"/>
  <c r="J17" i="19"/>
  <c r="H45" i="26"/>
  <c r="H65" i="26" s="1"/>
  <c r="A23" i="26"/>
  <c r="G65" i="26"/>
  <c r="I44" i="26"/>
  <c r="I39" i="26"/>
  <c r="I35" i="26"/>
  <c r="I31" i="26"/>
  <c r="I27" i="26"/>
  <c r="I42" i="26"/>
  <c r="I41" i="26"/>
  <c r="I36" i="26"/>
  <c r="I32" i="26"/>
  <c r="I28" i="26"/>
  <c r="I43" i="26"/>
  <c r="I40" i="26"/>
  <c r="I37" i="26"/>
  <c r="I33" i="26"/>
  <c r="I29" i="26"/>
  <c r="I30" i="26"/>
  <c r="I22" i="26"/>
  <c r="I21" i="26"/>
  <c r="I20" i="26"/>
  <c r="I19" i="26"/>
  <c r="I18" i="26"/>
  <c r="I17" i="26"/>
  <c r="I16" i="26"/>
  <c r="I15" i="26"/>
  <c r="I14" i="26"/>
  <c r="J9" i="26"/>
  <c r="I45" i="26"/>
  <c r="I34" i="26"/>
  <c r="I26" i="26"/>
  <c r="I23" i="26"/>
  <c r="I38" i="26"/>
  <c r="I24" i="26"/>
  <c r="I12" i="26"/>
  <c r="I25" i="26"/>
  <c r="I13" i="26"/>
  <c r="A23" i="24"/>
  <c r="G44" i="24"/>
  <c r="H38" i="24"/>
  <c r="H34" i="24"/>
  <c r="H30" i="24"/>
  <c r="H44" i="24"/>
  <c r="H39" i="24"/>
  <c r="H35" i="24"/>
  <c r="H31" i="24"/>
  <c r="H27" i="24"/>
  <c r="H26" i="24"/>
  <c r="H42" i="24"/>
  <c r="H41" i="24"/>
  <c r="H36" i="24"/>
  <c r="H32" i="24"/>
  <c r="H28" i="24"/>
  <c r="H43" i="24"/>
  <c r="H40" i="24"/>
  <c r="H37" i="24"/>
  <c r="H33" i="24"/>
  <c r="H29" i="24"/>
  <c r="H12" i="24"/>
  <c r="H13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K42" i="23"/>
  <c r="K41" i="23"/>
  <c r="K36" i="23"/>
  <c r="K32" i="23"/>
  <c r="K28" i="23"/>
  <c r="K43" i="23"/>
  <c r="K40" i="23"/>
  <c r="K37" i="23"/>
  <c r="K33" i="23"/>
  <c r="K29" i="23"/>
  <c r="K44" i="23"/>
  <c r="K39" i="23"/>
  <c r="K35" i="23"/>
  <c r="K31" i="23"/>
  <c r="K27" i="23"/>
  <c r="K46" i="23"/>
  <c r="K25" i="23"/>
  <c r="K21" i="23"/>
  <c r="K17" i="23"/>
  <c r="K16" i="23"/>
  <c r="K15" i="23"/>
  <c r="K30" i="23"/>
  <c r="K22" i="23"/>
  <c r="K18" i="23"/>
  <c r="K45" i="23"/>
  <c r="K34" i="23"/>
  <c r="K23" i="23"/>
  <c r="K19" i="23"/>
  <c r="K38" i="23"/>
  <c r="K26" i="23"/>
  <c r="K24" i="23"/>
  <c r="K20" i="23"/>
  <c r="L9" i="23"/>
  <c r="I65" i="23"/>
  <c r="A23" i="23"/>
  <c r="J46" i="23"/>
  <c r="J65" i="23" s="1"/>
  <c r="A23" i="22"/>
  <c r="I45" i="22"/>
  <c r="I65" i="22" s="1"/>
  <c r="J44" i="22"/>
  <c r="J39" i="22"/>
  <c r="J35" i="22"/>
  <c r="J31" i="22"/>
  <c r="J27" i="22"/>
  <c r="J42" i="22"/>
  <c r="J41" i="22"/>
  <c r="J36" i="22"/>
  <c r="J32" i="22"/>
  <c r="J28" i="22"/>
  <c r="J43" i="22"/>
  <c r="J40" i="22"/>
  <c r="J37" i="22"/>
  <c r="J33" i="22"/>
  <c r="J29" i="22"/>
  <c r="J25" i="22"/>
  <c r="J30" i="22"/>
  <c r="J13" i="22"/>
  <c r="J45" i="22"/>
  <c r="J34" i="22"/>
  <c r="J26" i="22"/>
  <c r="J22" i="22"/>
  <c r="J21" i="22"/>
  <c r="J20" i="22"/>
  <c r="J19" i="22"/>
  <c r="J18" i="22"/>
  <c r="J17" i="22"/>
  <c r="J16" i="22"/>
  <c r="J15" i="22"/>
  <c r="J14" i="22"/>
  <c r="J38" i="22"/>
  <c r="J23" i="22"/>
  <c r="J12" i="22"/>
  <c r="J24" i="22"/>
  <c r="J9" i="21"/>
  <c r="H67" i="21"/>
  <c r="H67" i="20"/>
  <c r="J9" i="20"/>
  <c r="G67" i="20"/>
  <c r="I21" i="21" l="1"/>
  <c r="J20" i="21"/>
  <c r="J16" i="21"/>
  <c r="J21" i="21"/>
  <c r="J19" i="21"/>
  <c r="J15" i="21"/>
  <c r="J18" i="21"/>
  <c r="J13" i="21"/>
  <c r="T13" i="21" s="1"/>
  <c r="J14" i="21"/>
  <c r="J17" i="21"/>
  <c r="A62" i="21"/>
  <c r="I16" i="20"/>
  <c r="J15" i="20"/>
  <c r="J14" i="20"/>
  <c r="J13" i="20"/>
  <c r="J16" i="20"/>
  <c r="L17" i="19"/>
  <c r="L18" i="19"/>
  <c r="L16" i="19"/>
  <c r="L15" i="19"/>
  <c r="K18" i="19"/>
  <c r="T14" i="19"/>
  <c r="J42" i="26"/>
  <c r="J41" i="26"/>
  <c r="J36" i="26"/>
  <c r="J32" i="26"/>
  <c r="J28" i="26"/>
  <c r="J43" i="26"/>
  <c r="J40" i="26"/>
  <c r="J37" i="26"/>
  <c r="J33" i="26"/>
  <c r="J29" i="26"/>
  <c r="J46" i="26"/>
  <c r="J45" i="26"/>
  <c r="J38" i="26"/>
  <c r="J34" i="26"/>
  <c r="J30" i="26"/>
  <c r="J26" i="26"/>
  <c r="J31" i="26"/>
  <c r="J23" i="26"/>
  <c r="J27" i="26"/>
  <c r="J35" i="26"/>
  <c r="J24" i="26"/>
  <c r="J12" i="26"/>
  <c r="J39" i="26"/>
  <c r="J25" i="26"/>
  <c r="J13" i="26"/>
  <c r="J22" i="26"/>
  <c r="J44" i="26"/>
  <c r="J14" i="26"/>
  <c r="J21" i="26"/>
  <c r="J20" i="26"/>
  <c r="J19" i="26"/>
  <c r="J18" i="26"/>
  <c r="J17" i="26"/>
  <c r="J16" i="26"/>
  <c r="J15" i="26"/>
  <c r="L9" i="26"/>
  <c r="A24" i="26"/>
  <c r="I46" i="26"/>
  <c r="I44" i="24"/>
  <c r="I39" i="24"/>
  <c r="I35" i="24"/>
  <c r="I31" i="24"/>
  <c r="I27" i="24"/>
  <c r="I26" i="24"/>
  <c r="I42" i="24"/>
  <c r="I41" i="24"/>
  <c r="I36" i="24"/>
  <c r="I32" i="24"/>
  <c r="I28" i="24"/>
  <c r="I43" i="24"/>
  <c r="I40" i="24"/>
  <c r="I37" i="24"/>
  <c r="I33" i="24"/>
  <c r="I29" i="24"/>
  <c r="I45" i="24"/>
  <c r="I38" i="24"/>
  <c r="I34" i="24"/>
  <c r="I30" i="24"/>
  <c r="I12" i="24"/>
  <c r="I13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H45" i="24"/>
  <c r="A24" i="24"/>
  <c r="A24" i="23"/>
  <c r="K47" i="23"/>
  <c r="K65" i="23" s="1"/>
  <c r="L43" i="23"/>
  <c r="L40" i="23"/>
  <c r="L37" i="23"/>
  <c r="L33" i="23"/>
  <c r="L29" i="23"/>
  <c r="L46" i="23"/>
  <c r="L45" i="23"/>
  <c r="L38" i="23"/>
  <c r="L34" i="23"/>
  <c r="L30" i="23"/>
  <c r="L26" i="23"/>
  <c r="L42" i="23"/>
  <c r="L41" i="23"/>
  <c r="L36" i="23"/>
  <c r="L32" i="23"/>
  <c r="L28" i="23"/>
  <c r="L44" i="23"/>
  <c r="L27" i="23"/>
  <c r="L22" i="23"/>
  <c r="L18" i="23"/>
  <c r="L31" i="23"/>
  <c r="L23" i="23"/>
  <c r="L19" i="23"/>
  <c r="M9" i="23"/>
  <c r="L47" i="23"/>
  <c r="L35" i="23"/>
  <c r="L24" i="23"/>
  <c r="L20" i="23"/>
  <c r="L39" i="23"/>
  <c r="L25" i="23"/>
  <c r="L21" i="23"/>
  <c r="L17" i="23"/>
  <c r="L16" i="23"/>
  <c r="A24" i="22"/>
  <c r="J46" i="22"/>
  <c r="K9" i="20"/>
  <c r="J67" i="19"/>
  <c r="M9" i="19"/>
  <c r="N9" i="19" s="1"/>
  <c r="N20" i="19" l="1"/>
  <c r="N19" i="19"/>
  <c r="N18" i="19"/>
  <c r="O9" i="19"/>
  <c r="J22" i="21"/>
  <c r="K16" i="20"/>
  <c r="K17" i="20"/>
  <c r="K15" i="20"/>
  <c r="K14" i="20"/>
  <c r="J17" i="20"/>
  <c r="J67" i="20" s="1"/>
  <c r="T13" i="20"/>
  <c r="M18" i="19"/>
  <c r="M17" i="19"/>
  <c r="M16" i="19"/>
  <c r="M19" i="19"/>
  <c r="T15" i="19"/>
  <c r="L19" i="19"/>
  <c r="A25" i="26"/>
  <c r="L43" i="26"/>
  <c r="L40" i="26"/>
  <c r="L37" i="26"/>
  <c r="L33" i="26"/>
  <c r="L29" i="26"/>
  <c r="L46" i="26"/>
  <c r="L45" i="26"/>
  <c r="L38" i="26"/>
  <c r="L34" i="26"/>
  <c r="L30" i="26"/>
  <c r="L26" i="26"/>
  <c r="L47" i="26"/>
  <c r="L44" i="26"/>
  <c r="L39" i="26"/>
  <c r="L35" i="26"/>
  <c r="L31" i="26"/>
  <c r="L27" i="26"/>
  <c r="L42" i="26"/>
  <c r="L32" i="26"/>
  <c r="L24" i="26"/>
  <c r="L12" i="26"/>
  <c r="L36" i="26"/>
  <c r="L25" i="26"/>
  <c r="L13" i="26"/>
  <c r="L28" i="26"/>
  <c r="L22" i="26"/>
  <c r="L21" i="26"/>
  <c r="L20" i="26"/>
  <c r="L19" i="26"/>
  <c r="L18" i="26"/>
  <c r="L17" i="26"/>
  <c r="L16" i="26"/>
  <c r="L15" i="26"/>
  <c r="L14" i="26"/>
  <c r="M9" i="26"/>
  <c r="L41" i="26"/>
  <c r="L23" i="26"/>
  <c r="I65" i="26"/>
  <c r="J47" i="26"/>
  <c r="J65" i="26" s="1"/>
  <c r="A25" i="24"/>
  <c r="I46" i="24"/>
  <c r="H65" i="24"/>
  <c r="J42" i="24"/>
  <c r="J41" i="24"/>
  <c r="J36" i="24"/>
  <c r="J32" i="24"/>
  <c r="J28" i="24"/>
  <c r="J43" i="24"/>
  <c r="J40" i="24"/>
  <c r="J37" i="24"/>
  <c r="J33" i="24"/>
  <c r="J29" i="24"/>
  <c r="J46" i="24"/>
  <c r="J45" i="24"/>
  <c r="J38" i="24"/>
  <c r="J34" i="24"/>
  <c r="J30" i="24"/>
  <c r="J44" i="24"/>
  <c r="J39" i="24"/>
  <c r="J35" i="24"/>
  <c r="J31" i="24"/>
  <c r="J27" i="24"/>
  <c r="J26" i="24"/>
  <c r="J13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2" i="24"/>
  <c r="M46" i="23"/>
  <c r="M45" i="23"/>
  <c r="M38" i="23"/>
  <c r="M34" i="23"/>
  <c r="M30" i="23"/>
  <c r="M47" i="23"/>
  <c r="M44" i="23"/>
  <c r="M39" i="23"/>
  <c r="M35" i="23"/>
  <c r="M31" i="23"/>
  <c r="M27" i="23"/>
  <c r="M48" i="23"/>
  <c r="M43" i="23"/>
  <c r="M40" i="23"/>
  <c r="M37" i="23"/>
  <c r="M33" i="23"/>
  <c r="M29" i="23"/>
  <c r="M41" i="23"/>
  <c r="M28" i="23"/>
  <c r="M23" i="23"/>
  <c r="M19" i="23"/>
  <c r="M42" i="23"/>
  <c r="M32" i="23"/>
  <c r="M24" i="23"/>
  <c r="M20" i="23"/>
  <c r="N9" i="23"/>
  <c r="M36" i="23"/>
  <c r="M26" i="23"/>
  <c r="M25" i="23"/>
  <c r="M21" i="23"/>
  <c r="M17" i="23"/>
  <c r="M22" i="23"/>
  <c r="M18" i="23"/>
  <c r="L48" i="23"/>
  <c r="L65" i="23" s="1"/>
  <c r="A25" i="23"/>
  <c r="A25" i="22"/>
  <c r="J65" i="22"/>
  <c r="I67" i="21"/>
  <c r="L9" i="20"/>
  <c r="I67" i="20"/>
  <c r="T49" i="19"/>
  <c r="T46" i="19"/>
  <c r="T41" i="19"/>
  <c r="T44" i="19"/>
  <c r="T43" i="19"/>
  <c r="T38" i="19"/>
  <c r="T50" i="19"/>
  <c r="T45" i="19"/>
  <c r="T42" i="19"/>
  <c r="T39" i="19"/>
  <c r="T47" i="19"/>
  <c r="T40" i="19"/>
  <c r="T48" i="19"/>
  <c r="K67" i="19"/>
  <c r="P9" i="19" l="1"/>
  <c r="F23" i="25"/>
  <c r="T14" i="21"/>
  <c r="L22" i="21"/>
  <c r="L18" i="21"/>
  <c r="L15" i="21"/>
  <c r="L21" i="21"/>
  <c r="L17" i="21"/>
  <c r="L19" i="21"/>
  <c r="L20" i="21"/>
  <c r="L16" i="21"/>
  <c r="L23" i="21"/>
  <c r="L17" i="20"/>
  <c r="L16" i="20"/>
  <c r="L18" i="20"/>
  <c r="L15" i="20"/>
  <c r="K18" i="20"/>
  <c r="K67" i="20" s="1"/>
  <c r="T14" i="20"/>
  <c r="M20" i="19"/>
  <c r="T16" i="19"/>
  <c r="G23" i="25" s="1"/>
  <c r="T17" i="19"/>
  <c r="H23" i="25" s="1"/>
  <c r="T51" i="19"/>
  <c r="M15" i="26"/>
  <c r="M22" i="26"/>
  <c r="M21" i="26"/>
  <c r="M20" i="26"/>
  <c r="M19" i="26"/>
  <c r="M18" i="26"/>
  <c r="M17" i="26"/>
  <c r="M16" i="26"/>
  <c r="N9" i="26"/>
  <c r="M14" i="26"/>
  <c r="A26" i="26"/>
  <c r="L48" i="26"/>
  <c r="L65" i="26" s="1"/>
  <c r="J47" i="24"/>
  <c r="J65" i="24" s="1"/>
  <c r="A26" i="24"/>
  <c r="K43" i="24"/>
  <c r="K40" i="24"/>
  <c r="K37" i="24"/>
  <c r="K33" i="24"/>
  <c r="K29" i="24"/>
  <c r="K46" i="24"/>
  <c r="K45" i="24"/>
  <c r="K38" i="24"/>
  <c r="K34" i="24"/>
  <c r="K30" i="24"/>
  <c r="K47" i="24"/>
  <c r="K44" i="24"/>
  <c r="K39" i="24"/>
  <c r="K35" i="24"/>
  <c r="K31" i="24"/>
  <c r="K27" i="24"/>
  <c r="K26" i="24"/>
  <c r="K42" i="24"/>
  <c r="K41" i="24"/>
  <c r="K36" i="24"/>
  <c r="K32" i="24"/>
  <c r="K28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2" i="24"/>
  <c r="K13" i="24"/>
  <c r="I65" i="24"/>
  <c r="A26" i="23"/>
  <c r="M49" i="23"/>
  <c r="M65" i="23" s="1"/>
  <c r="N47" i="23"/>
  <c r="P47" i="23" s="1"/>
  <c r="N44" i="23"/>
  <c r="P44" i="23" s="1"/>
  <c r="N39" i="23"/>
  <c r="P39" i="23" s="1"/>
  <c r="N35" i="23"/>
  <c r="P35" i="23" s="1"/>
  <c r="N31" i="23"/>
  <c r="P31" i="23" s="1"/>
  <c r="N27" i="23"/>
  <c r="P27" i="23" s="1"/>
  <c r="N49" i="23"/>
  <c r="N42" i="23"/>
  <c r="P42" i="23" s="1"/>
  <c r="N41" i="23"/>
  <c r="P41" i="23" s="1"/>
  <c r="N36" i="23"/>
  <c r="P36" i="23" s="1"/>
  <c r="N32" i="23"/>
  <c r="P32" i="23" s="1"/>
  <c r="N28" i="23"/>
  <c r="P28" i="23" s="1"/>
  <c r="N46" i="23"/>
  <c r="P46" i="23" s="1"/>
  <c r="N45" i="23"/>
  <c r="P45" i="23" s="1"/>
  <c r="N38" i="23"/>
  <c r="P38" i="23" s="1"/>
  <c r="N34" i="23"/>
  <c r="P34" i="23" s="1"/>
  <c r="N30" i="23"/>
  <c r="P30" i="23" s="1"/>
  <c r="N26" i="23"/>
  <c r="P26" i="23" s="1"/>
  <c r="N48" i="23"/>
  <c r="P48" i="23" s="1"/>
  <c r="N29" i="23"/>
  <c r="P29" i="23" s="1"/>
  <c r="N24" i="23"/>
  <c r="P24" i="23" s="1"/>
  <c r="N20" i="23"/>
  <c r="P20" i="23" s="1"/>
  <c r="P13" i="23"/>
  <c r="F29" i="25" s="1"/>
  <c r="N33" i="23"/>
  <c r="P33" i="23" s="1"/>
  <c r="N25" i="23"/>
  <c r="P25" i="23" s="1"/>
  <c r="N21" i="23"/>
  <c r="P21" i="23" s="1"/>
  <c r="P17" i="23"/>
  <c r="J29" i="25" s="1"/>
  <c r="P16" i="23"/>
  <c r="I29" i="25" s="1"/>
  <c r="P15" i="23"/>
  <c r="H29" i="25" s="1"/>
  <c r="P14" i="23"/>
  <c r="G29" i="25" s="1"/>
  <c r="N43" i="23"/>
  <c r="P43" i="23" s="1"/>
  <c r="N37" i="23"/>
  <c r="P37" i="23" s="1"/>
  <c r="N22" i="23"/>
  <c r="P22" i="23" s="1"/>
  <c r="N18" i="23"/>
  <c r="P18" i="23" s="1"/>
  <c r="K29" i="25" s="1"/>
  <c r="N40" i="23"/>
  <c r="P40" i="23" s="1"/>
  <c r="N23" i="23"/>
  <c r="P23" i="23" s="1"/>
  <c r="N19" i="23"/>
  <c r="P19" i="23" s="1"/>
  <c r="L29" i="25" s="1"/>
  <c r="A26" i="22"/>
  <c r="J67" i="21"/>
  <c r="M9" i="21"/>
  <c r="N9" i="21" s="1"/>
  <c r="M9" i="20"/>
  <c r="L67" i="19"/>
  <c r="T52" i="19"/>
  <c r="T12" i="19"/>
  <c r="E23" i="25" s="1"/>
  <c r="N24" i="21" l="1"/>
  <c r="N23" i="21"/>
  <c r="N22" i="21"/>
  <c r="O9" i="21"/>
  <c r="N21" i="21"/>
  <c r="N20" i="21"/>
  <c r="N19" i="21"/>
  <c r="N18" i="21"/>
  <c r="N25" i="21"/>
  <c r="M18" i="20"/>
  <c r="M17" i="20"/>
  <c r="T17" i="20" s="1"/>
  <c r="H24" i="25" s="1"/>
  <c r="M16" i="20"/>
  <c r="M20" i="20" s="1"/>
  <c r="M19" i="20"/>
  <c r="N9" i="20"/>
  <c r="O9" i="20" s="1"/>
  <c r="P9" i="20" s="1"/>
  <c r="Q9" i="20" s="1"/>
  <c r="T18" i="19"/>
  <c r="I23" i="25" s="1"/>
  <c r="M23" i="26"/>
  <c r="N18" i="26"/>
  <c r="N17" i="26"/>
  <c r="N16" i="26"/>
  <c r="N23" i="26"/>
  <c r="N15" i="26"/>
  <c r="U15" i="26" s="1"/>
  <c r="H25" i="25" s="1"/>
  <c r="N19" i="26"/>
  <c r="N22" i="26"/>
  <c r="O9" i="26"/>
  <c r="N21" i="26"/>
  <c r="N20" i="26"/>
  <c r="T21" i="19"/>
  <c r="L23" i="25" s="1"/>
  <c r="T20" i="19"/>
  <c r="K23" i="25" s="1"/>
  <c r="M21" i="21"/>
  <c r="M17" i="21"/>
  <c r="T17" i="21" s="1"/>
  <c r="H27" i="25" s="1"/>
  <c r="M22" i="21"/>
  <c r="M24" i="21"/>
  <c r="M20" i="21"/>
  <c r="M16" i="21"/>
  <c r="T16" i="21" s="1"/>
  <c r="G27" i="25" s="1"/>
  <c r="M18" i="21"/>
  <c r="M23" i="21"/>
  <c r="M19" i="21"/>
  <c r="L24" i="21"/>
  <c r="T18" i="20"/>
  <c r="I24" i="25" s="1"/>
  <c r="L19" i="20"/>
  <c r="U51" i="26"/>
  <c r="U47" i="26"/>
  <c r="U44" i="26"/>
  <c r="U39" i="26"/>
  <c r="U35" i="26"/>
  <c r="U31" i="26"/>
  <c r="U42" i="26"/>
  <c r="U41" i="26"/>
  <c r="U36" i="26"/>
  <c r="U32" i="26"/>
  <c r="U28" i="26"/>
  <c r="U48" i="26"/>
  <c r="U43" i="26"/>
  <c r="U40" i="26"/>
  <c r="U37" i="26"/>
  <c r="U33" i="26"/>
  <c r="U29" i="26"/>
  <c r="U45" i="26"/>
  <c r="U34" i="26"/>
  <c r="U14" i="26"/>
  <c r="G25" i="25" s="1"/>
  <c r="U38" i="26"/>
  <c r="U46" i="26"/>
  <c r="U30" i="26"/>
  <c r="U13" i="26"/>
  <c r="F25" i="25" s="1"/>
  <c r="A27" i="26"/>
  <c r="L46" i="24"/>
  <c r="L45" i="24"/>
  <c r="L38" i="24"/>
  <c r="L34" i="24"/>
  <c r="L30" i="24"/>
  <c r="L47" i="24"/>
  <c r="L44" i="24"/>
  <c r="L39" i="24"/>
  <c r="L35" i="24"/>
  <c r="L31" i="24"/>
  <c r="L27" i="24"/>
  <c r="L26" i="24"/>
  <c r="L42" i="24"/>
  <c r="L41" i="24"/>
  <c r="L36" i="24"/>
  <c r="L32" i="24"/>
  <c r="L28" i="24"/>
  <c r="L48" i="24"/>
  <c r="L43" i="24"/>
  <c r="L40" i="24"/>
  <c r="L37" i="24"/>
  <c r="L33" i="24"/>
  <c r="L29" i="24"/>
  <c r="L12" i="24"/>
  <c r="L13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K48" i="24"/>
  <c r="K65" i="24" s="1"/>
  <c r="A27" i="24"/>
  <c r="N50" i="23"/>
  <c r="P50" i="23" s="1"/>
  <c r="P12" i="23"/>
  <c r="E29" i="25" s="1"/>
  <c r="A27" i="23"/>
  <c r="P49" i="23"/>
  <c r="L47" i="22"/>
  <c r="L44" i="22"/>
  <c r="L39" i="22"/>
  <c r="L35" i="22"/>
  <c r="L31" i="22"/>
  <c r="L27" i="22"/>
  <c r="L42" i="22"/>
  <c r="L41" i="22"/>
  <c r="L36" i="22"/>
  <c r="L32" i="22"/>
  <c r="L28" i="22"/>
  <c r="L48" i="22"/>
  <c r="L43" i="22"/>
  <c r="L40" i="22"/>
  <c r="L37" i="22"/>
  <c r="L33" i="22"/>
  <c r="L29" i="22"/>
  <c r="L25" i="22"/>
  <c r="L45" i="22"/>
  <c r="L34" i="22"/>
  <c r="L13" i="22"/>
  <c r="F28" i="25" s="1"/>
  <c r="L38" i="22"/>
  <c r="L22" i="22"/>
  <c r="L21" i="22"/>
  <c r="L20" i="22"/>
  <c r="L28" i="25"/>
  <c r="K28" i="25"/>
  <c r="J28" i="25"/>
  <c r="L16" i="22"/>
  <c r="I28" i="25" s="1"/>
  <c r="L15" i="22"/>
  <c r="H28" i="25" s="1"/>
  <c r="L14" i="22"/>
  <c r="G28" i="25" s="1"/>
  <c r="L46" i="22"/>
  <c r="L23" i="22"/>
  <c r="L30" i="22"/>
  <c r="L26" i="22"/>
  <c r="L24" i="22"/>
  <c r="L49" i="22"/>
  <c r="A27" i="22"/>
  <c r="T49" i="21"/>
  <c r="T46" i="21"/>
  <c r="T41" i="21"/>
  <c r="T37" i="21"/>
  <c r="T33" i="21"/>
  <c r="T29" i="21"/>
  <c r="T44" i="21"/>
  <c r="T43" i="21"/>
  <c r="T38" i="21"/>
  <c r="T34" i="21"/>
  <c r="T30" i="21"/>
  <c r="T50" i="21"/>
  <c r="T45" i="21"/>
  <c r="T42" i="21"/>
  <c r="T39" i="21"/>
  <c r="T35" i="21"/>
  <c r="T31" i="21"/>
  <c r="T47" i="21"/>
  <c r="T36" i="21"/>
  <c r="T15" i="21"/>
  <c r="F27" i="25" s="1"/>
  <c r="T40" i="21"/>
  <c r="T32" i="21"/>
  <c r="T51" i="21"/>
  <c r="T48" i="21"/>
  <c r="T51" i="20"/>
  <c r="T49" i="20"/>
  <c r="T46" i="20"/>
  <c r="T41" i="20"/>
  <c r="T37" i="20"/>
  <c r="T33" i="20"/>
  <c r="T29" i="20"/>
  <c r="T44" i="20"/>
  <c r="T43" i="20"/>
  <c r="T38" i="20"/>
  <c r="T34" i="20"/>
  <c r="T30" i="20"/>
  <c r="T50" i="20"/>
  <c r="T45" i="20"/>
  <c r="T42" i="20"/>
  <c r="T39" i="20"/>
  <c r="T35" i="20"/>
  <c r="T31" i="20"/>
  <c r="T47" i="20"/>
  <c r="T40" i="20"/>
  <c r="T36" i="20"/>
  <c r="T32" i="20"/>
  <c r="T28" i="20"/>
  <c r="T26" i="20"/>
  <c r="T21" i="20"/>
  <c r="L24" i="25" s="1"/>
  <c r="T27" i="20"/>
  <c r="T22" i="20"/>
  <c r="T24" i="20"/>
  <c r="T23" i="20"/>
  <c r="T25" i="20"/>
  <c r="T48" i="20"/>
  <c r="M67" i="19"/>
  <c r="P9" i="21" l="1"/>
  <c r="T16" i="20"/>
  <c r="G24" i="25" s="1"/>
  <c r="T22" i="19"/>
  <c r="N24" i="26"/>
  <c r="O18" i="26"/>
  <c r="O17" i="26"/>
  <c r="O24" i="26"/>
  <c r="U16" i="26"/>
  <c r="I25" i="25" s="1"/>
  <c r="P9" i="26"/>
  <c r="O23" i="26"/>
  <c r="O22" i="26"/>
  <c r="O19" i="26"/>
  <c r="O21" i="26"/>
  <c r="O20" i="26"/>
  <c r="T23" i="19"/>
  <c r="T19" i="19"/>
  <c r="M25" i="21"/>
  <c r="T19" i="20"/>
  <c r="J24" i="25" s="1"/>
  <c r="T20" i="20"/>
  <c r="K24" i="25" s="1"/>
  <c r="T15" i="20"/>
  <c r="F24" i="25" s="1"/>
  <c r="M14" i="24"/>
  <c r="M13" i="24"/>
  <c r="V13" i="24" s="1"/>
  <c r="F30" i="25" s="1"/>
  <c r="M12" i="24"/>
  <c r="M15" i="24"/>
  <c r="H30" i="25" s="1"/>
  <c r="A28" i="26"/>
  <c r="U12" i="26"/>
  <c r="E25" i="25" s="1"/>
  <c r="U49" i="26"/>
  <c r="M65" i="26"/>
  <c r="A28" i="24"/>
  <c r="V47" i="24"/>
  <c r="V44" i="24"/>
  <c r="V39" i="24"/>
  <c r="V35" i="24"/>
  <c r="V31" i="24"/>
  <c r="V27" i="24"/>
  <c r="V26" i="24"/>
  <c r="V42" i="24"/>
  <c r="V41" i="24"/>
  <c r="V36" i="24"/>
  <c r="V32" i="24"/>
  <c r="V28" i="24"/>
  <c r="V48" i="24"/>
  <c r="V43" i="24"/>
  <c r="V40" i="24"/>
  <c r="V37" i="24"/>
  <c r="V33" i="24"/>
  <c r="V29" i="24"/>
  <c r="V46" i="24"/>
  <c r="V45" i="24"/>
  <c r="V38" i="24"/>
  <c r="V34" i="24"/>
  <c r="V30" i="24"/>
  <c r="V25" i="24"/>
  <c r="V24" i="24"/>
  <c r="V23" i="24"/>
  <c r="V22" i="24"/>
  <c r="V21" i="24"/>
  <c r="V20" i="24"/>
  <c r="V19" i="24"/>
  <c r="L30" i="25" s="1"/>
  <c r="V18" i="24"/>
  <c r="K30" i="25" s="1"/>
  <c r="V17" i="24"/>
  <c r="J30" i="25" s="1"/>
  <c r="V14" i="24"/>
  <c r="G30" i="25" s="1"/>
  <c r="L49" i="24"/>
  <c r="V49" i="24" s="1"/>
  <c r="A28" i="23"/>
  <c r="N65" i="23"/>
  <c r="L50" i="22"/>
  <c r="L12" i="22"/>
  <c r="E28" i="25" s="1"/>
  <c r="A28" i="22"/>
  <c r="T52" i="21"/>
  <c r="T12" i="21"/>
  <c r="E27" i="25" s="1"/>
  <c r="L67" i="21"/>
  <c r="T52" i="20"/>
  <c r="T12" i="20"/>
  <c r="E24" i="25" s="1"/>
  <c r="L67" i="20"/>
  <c r="T24" i="21" l="1"/>
  <c r="T23" i="21"/>
  <c r="T22" i="21"/>
  <c r="T21" i="21"/>
  <c r="L27" i="25" s="1"/>
  <c r="T20" i="21"/>
  <c r="K27" i="25" s="1"/>
  <c r="T26" i="21"/>
  <c r="T27" i="21"/>
  <c r="T25" i="21"/>
  <c r="T18" i="21"/>
  <c r="I27" i="25" s="1"/>
  <c r="Q9" i="26"/>
  <c r="U17" i="26"/>
  <c r="J25" i="25" s="1"/>
  <c r="P54" i="26"/>
  <c r="J23" i="25"/>
  <c r="T67" i="19"/>
  <c r="U50" i="26"/>
  <c r="U53" i="26"/>
  <c r="N65" i="26"/>
  <c r="M16" i="24"/>
  <c r="A29" i="26"/>
  <c r="V50" i="24"/>
  <c r="V12" i="24"/>
  <c r="E30" i="25" s="1"/>
  <c r="L65" i="24"/>
  <c r="A29" i="24"/>
  <c r="A29" i="23"/>
  <c r="A29" i="22"/>
  <c r="M67" i="21"/>
  <c r="M67" i="20"/>
  <c r="T28" i="21" l="1"/>
  <c r="T19" i="21"/>
  <c r="J27" i="25" s="1"/>
  <c r="U25" i="26"/>
  <c r="U19" i="26"/>
  <c r="L25" i="25" s="1"/>
  <c r="U24" i="26"/>
  <c r="U22" i="26"/>
  <c r="U21" i="26"/>
  <c r="Q55" i="26"/>
  <c r="U20" i="26"/>
  <c r="Q54" i="26"/>
  <c r="O54" i="26"/>
  <c r="U23" i="26"/>
  <c r="A30" i="26"/>
  <c r="A30" i="24"/>
  <c r="M65" i="24"/>
  <c r="A30" i="23"/>
  <c r="A30" i="22"/>
  <c r="U27" i="26" l="1"/>
  <c r="Q56" i="26"/>
  <c r="U56" i="26" s="1"/>
  <c r="U26" i="26"/>
  <c r="U18" i="26"/>
  <c r="K25" i="25" s="1"/>
  <c r="U54" i="26"/>
  <c r="P55" i="26"/>
  <c r="U55" i="26" s="1"/>
  <c r="A31" i="26"/>
  <c r="A31" i="24"/>
  <c r="A31" i="23"/>
  <c r="A31" i="22"/>
  <c r="A32" i="26" l="1"/>
  <c r="A32" i="24"/>
  <c r="A32" i="23"/>
  <c r="A32" i="22"/>
  <c r="A33" i="26" l="1"/>
  <c r="A33" i="24"/>
  <c r="A33" i="23"/>
  <c r="A33" i="22"/>
  <c r="A34" i="26" l="1"/>
  <c r="A34" i="24"/>
  <c r="A34" i="23"/>
  <c r="A34" i="22"/>
  <c r="A35" i="26" l="1"/>
  <c r="A35" i="24"/>
  <c r="A35" i="23"/>
  <c r="A35" i="22"/>
  <c r="A36" i="26" l="1"/>
  <c r="A36" i="24"/>
  <c r="A36" i="23"/>
  <c r="A36" i="22"/>
  <c r="A37" i="26" l="1"/>
  <c r="A37" i="24"/>
  <c r="A37" i="23"/>
  <c r="A37" i="22"/>
  <c r="A38" i="26" l="1"/>
  <c r="A38" i="24"/>
  <c r="A38" i="23"/>
  <c r="A38" i="22"/>
  <c r="A39" i="26" l="1"/>
  <c r="A39" i="24"/>
  <c r="A39" i="23"/>
  <c r="A39" i="22"/>
  <c r="A40" i="26" l="1"/>
  <c r="A40" i="24"/>
  <c r="A40" i="23"/>
  <c r="A40" i="22"/>
  <c r="A41" i="26" l="1"/>
  <c r="A41" i="24"/>
  <c r="A41" i="23"/>
  <c r="A41" i="22"/>
  <c r="A42" i="26" l="1"/>
  <c r="A42" i="24"/>
  <c r="A42" i="23"/>
  <c r="A42" i="22"/>
  <c r="A43" i="26" l="1"/>
  <c r="A43" i="24"/>
  <c r="A43" i="23"/>
  <c r="A43" i="22"/>
  <c r="A44" i="26" l="1"/>
  <c r="A44" i="24"/>
  <c r="A44" i="23"/>
  <c r="A44" i="22"/>
  <c r="A45" i="26" l="1"/>
  <c r="A45" i="24"/>
  <c r="A45" i="23"/>
  <c r="A45" i="22"/>
  <c r="A46" i="26" l="1"/>
  <c r="A46" i="24"/>
  <c r="A46" i="23"/>
  <c r="A46" i="22"/>
  <c r="A47" i="26" l="1"/>
  <c r="A47" i="24"/>
  <c r="A47" i="23"/>
  <c r="A47" i="22"/>
  <c r="A48" i="26" l="1"/>
  <c r="A48" i="24"/>
  <c r="A48" i="23"/>
  <c r="A48" i="22"/>
  <c r="A49" i="26" l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49" i="24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49" i="23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49" i="22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T60" i="18" l="1"/>
  <c r="T59" i="18"/>
  <c r="T58" i="18"/>
  <c r="T57" i="18"/>
  <c r="T56" i="18"/>
  <c r="T55" i="18"/>
  <c r="T54" i="18"/>
  <c r="T53" i="18"/>
  <c r="T52" i="18"/>
  <c r="A15" i="18"/>
  <c r="A16" i="18" s="1"/>
  <c r="C8" i="18"/>
  <c r="D8" i="18" s="1"/>
  <c r="E8" i="18" s="1"/>
  <c r="F8" i="18" s="1"/>
  <c r="G8" i="18" s="1"/>
  <c r="H8" i="18" s="1"/>
  <c r="I8" i="18" s="1"/>
  <c r="J8" i="18" s="1"/>
  <c r="M8" i="18" s="1"/>
  <c r="N8" i="18" s="1"/>
  <c r="O8" i="18" s="1"/>
  <c r="P8" i="18" s="1"/>
  <c r="C6" i="18"/>
  <c r="A15" i="17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K10" i="17"/>
  <c r="D8" i="17"/>
  <c r="E8" i="17" s="1"/>
  <c r="F8" i="17" s="1"/>
  <c r="G8" i="17" s="1"/>
  <c r="H8" i="17" s="1"/>
  <c r="I8" i="17" s="1"/>
  <c r="C6" i="17"/>
  <c r="A15" i="16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X10" i="16"/>
  <c r="N9" i="16"/>
  <c r="C9" i="16"/>
  <c r="C8" i="16"/>
  <c r="D8" i="16" s="1"/>
  <c r="E8" i="16" s="1"/>
  <c r="F8" i="16" s="1"/>
  <c r="G8" i="16" s="1"/>
  <c r="H8" i="16" s="1"/>
  <c r="I8" i="16" s="1"/>
  <c r="J8" i="16" s="1"/>
  <c r="K8" i="16" s="1"/>
  <c r="C6" i="16"/>
  <c r="F6" i="16" s="1"/>
  <c r="C9" i="15"/>
  <c r="C8" i="15"/>
  <c r="D8" i="15" s="1"/>
  <c r="E8" i="15" s="1"/>
  <c r="F9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A15" i="15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H10" i="15"/>
  <c r="C6" i="15"/>
  <c r="F6" i="15" s="1"/>
  <c r="B19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M10" i="14"/>
  <c r="I9" i="14"/>
  <c r="C9" i="14"/>
  <c r="C8" i="14"/>
  <c r="D8" i="14" s="1"/>
  <c r="E8" i="14" s="1"/>
  <c r="F8" i="14" s="1"/>
  <c r="G8" i="14" s="1"/>
  <c r="H8" i="14" s="1"/>
  <c r="C6" i="14"/>
  <c r="F6" i="14" s="1"/>
  <c r="K19" i="18" l="1"/>
  <c r="K15" i="18"/>
  <c r="K12" i="18"/>
  <c r="K18" i="18"/>
  <c r="K14" i="18"/>
  <c r="K16" i="18"/>
  <c r="K17" i="18"/>
  <c r="K13" i="18"/>
  <c r="K20" i="18"/>
  <c r="N67" i="16"/>
  <c r="N63" i="16"/>
  <c r="N57" i="16"/>
  <c r="N53" i="16"/>
  <c r="N49" i="16"/>
  <c r="N45" i="16"/>
  <c r="N41" i="16"/>
  <c r="N37" i="16"/>
  <c r="N33" i="16"/>
  <c r="N29" i="16"/>
  <c r="N25" i="16"/>
  <c r="N21" i="16"/>
  <c r="N17" i="16"/>
  <c r="N13" i="16"/>
  <c r="N70" i="16"/>
  <c r="N65" i="16"/>
  <c r="N60" i="16"/>
  <c r="N59" i="16"/>
  <c r="N54" i="16"/>
  <c r="N48" i="16"/>
  <c r="N43" i="16"/>
  <c r="N38" i="16"/>
  <c r="N32" i="16"/>
  <c r="N27" i="16"/>
  <c r="N22" i="16"/>
  <c r="N16" i="16"/>
  <c r="N68" i="16"/>
  <c r="N62" i="16"/>
  <c r="N56" i="16"/>
  <c r="N51" i="16"/>
  <c r="N46" i="16"/>
  <c r="N40" i="16"/>
  <c r="N35" i="16"/>
  <c r="N30" i="16"/>
  <c r="N24" i="16"/>
  <c r="N19" i="16"/>
  <c r="N14" i="16"/>
  <c r="N69" i="16"/>
  <c r="N55" i="16"/>
  <c r="N44" i="16"/>
  <c r="N34" i="16"/>
  <c r="N23" i="16"/>
  <c r="N12" i="16"/>
  <c r="N66" i="16"/>
  <c r="N52" i="16"/>
  <c r="N42" i="16"/>
  <c r="N31" i="16"/>
  <c r="N20" i="16"/>
  <c r="N64" i="16"/>
  <c r="N50" i="16"/>
  <c r="N39" i="16"/>
  <c r="N28" i="16"/>
  <c r="N18" i="16"/>
  <c r="N61" i="16"/>
  <c r="N58" i="16"/>
  <c r="N47" i="16"/>
  <c r="N36" i="16"/>
  <c r="N26" i="16"/>
  <c r="N15" i="16"/>
  <c r="C48" i="16"/>
  <c r="C47" i="16"/>
  <c r="C46" i="16"/>
  <c r="C45" i="16"/>
  <c r="C44" i="16"/>
  <c r="C43" i="16"/>
  <c r="C42" i="16"/>
  <c r="C41" i="16"/>
  <c r="C40" i="16"/>
  <c r="C39" i="16"/>
  <c r="C36" i="16"/>
  <c r="C32" i="16"/>
  <c r="C28" i="16"/>
  <c r="C24" i="16"/>
  <c r="C20" i="16"/>
  <c r="C16" i="16"/>
  <c r="C12" i="16"/>
  <c r="C37" i="16"/>
  <c r="C33" i="16"/>
  <c r="C29" i="16"/>
  <c r="C25" i="16"/>
  <c r="C21" i="16"/>
  <c r="C17" i="16"/>
  <c r="C13" i="16"/>
  <c r="C35" i="16"/>
  <c r="C31" i="16"/>
  <c r="C27" i="16"/>
  <c r="C23" i="16"/>
  <c r="C19" i="16"/>
  <c r="C15" i="16"/>
  <c r="C38" i="16"/>
  <c r="C34" i="16"/>
  <c r="C30" i="16"/>
  <c r="C26" i="16"/>
  <c r="C22" i="16"/>
  <c r="C18" i="16"/>
  <c r="C14" i="16"/>
  <c r="F37" i="15"/>
  <c r="F33" i="15"/>
  <c r="F29" i="15"/>
  <c r="F25" i="15"/>
  <c r="F21" i="15"/>
  <c r="F17" i="15"/>
  <c r="F13" i="15"/>
  <c r="F40" i="15"/>
  <c r="F36" i="15"/>
  <c r="F32" i="15"/>
  <c r="F28" i="15"/>
  <c r="F24" i="15"/>
  <c r="F20" i="15"/>
  <c r="F16" i="15"/>
  <c r="F12" i="15"/>
  <c r="F39" i="15"/>
  <c r="F35" i="15"/>
  <c r="F31" i="15"/>
  <c r="F27" i="15"/>
  <c r="F23" i="15"/>
  <c r="F19" i="15"/>
  <c r="F15" i="15"/>
  <c r="F38" i="15"/>
  <c r="F34" i="15"/>
  <c r="F18" i="15"/>
  <c r="F30" i="15"/>
  <c r="F14" i="15"/>
  <c r="F26" i="15"/>
  <c r="F22" i="15"/>
  <c r="C34" i="15"/>
  <c r="C30" i="15"/>
  <c r="C26" i="15"/>
  <c r="C22" i="15"/>
  <c r="C18" i="15"/>
  <c r="C14" i="15"/>
  <c r="C37" i="15"/>
  <c r="C33" i="15"/>
  <c r="C29" i="15"/>
  <c r="C25" i="15"/>
  <c r="C21" i="15"/>
  <c r="C17" i="15"/>
  <c r="C13" i="15"/>
  <c r="C36" i="15"/>
  <c r="C32" i="15"/>
  <c r="C28" i="15"/>
  <c r="C24" i="15"/>
  <c r="C20" i="15"/>
  <c r="C16" i="15"/>
  <c r="C12" i="15"/>
  <c r="C35" i="15"/>
  <c r="C19" i="15"/>
  <c r="C31" i="15"/>
  <c r="C15" i="15"/>
  <c r="C27" i="15"/>
  <c r="C23" i="15"/>
  <c r="D9" i="15"/>
  <c r="I22" i="14"/>
  <c r="I18" i="14"/>
  <c r="I14" i="14"/>
  <c r="I19" i="14"/>
  <c r="I25" i="14"/>
  <c r="I21" i="14"/>
  <c r="I17" i="14"/>
  <c r="I13" i="14"/>
  <c r="I23" i="14"/>
  <c r="I24" i="14"/>
  <c r="I20" i="14"/>
  <c r="I16" i="14"/>
  <c r="I12" i="14"/>
  <c r="I15" i="14"/>
  <c r="C17" i="14"/>
  <c r="C13" i="14"/>
  <c r="C16" i="14"/>
  <c r="C12" i="14"/>
  <c r="C19" i="14"/>
  <c r="C15" i="14"/>
  <c r="C18" i="14"/>
  <c r="C14" i="14"/>
  <c r="C16" i="17"/>
  <c r="C15" i="17"/>
  <c r="C13" i="17"/>
  <c r="C14" i="17"/>
  <c r="B37" i="15"/>
  <c r="A17" i="18"/>
  <c r="T10" i="18"/>
  <c r="L8" i="16"/>
  <c r="M8" i="16" s="1"/>
  <c r="B48" i="16"/>
  <c r="B77" i="16" s="1"/>
  <c r="D9" i="16"/>
  <c r="B65" i="14"/>
  <c r="D9" i="14"/>
  <c r="E9" i="14" s="1"/>
  <c r="K21" i="18" l="1"/>
  <c r="C20" i="17"/>
  <c r="D49" i="16"/>
  <c r="D37" i="16"/>
  <c r="D33" i="16"/>
  <c r="D29" i="16"/>
  <c r="D25" i="16"/>
  <c r="D21" i="16"/>
  <c r="D17" i="16"/>
  <c r="D13" i="16"/>
  <c r="D48" i="16"/>
  <c r="D46" i="16"/>
  <c r="D44" i="16"/>
  <c r="D42" i="16"/>
  <c r="D40" i="16"/>
  <c r="D38" i="16"/>
  <c r="D34" i="16"/>
  <c r="D30" i="16"/>
  <c r="D26" i="16"/>
  <c r="D22" i="16"/>
  <c r="D18" i="16"/>
  <c r="D14" i="16"/>
  <c r="D39" i="16"/>
  <c r="D36" i="16"/>
  <c r="D32" i="16"/>
  <c r="D28" i="16"/>
  <c r="D24" i="16"/>
  <c r="D20" i="16"/>
  <c r="D16" i="16"/>
  <c r="D12" i="16"/>
  <c r="D35" i="16"/>
  <c r="D31" i="16"/>
  <c r="D27" i="16"/>
  <c r="D23" i="16"/>
  <c r="D19" i="16"/>
  <c r="D15" i="16"/>
  <c r="D47" i="16"/>
  <c r="D45" i="16"/>
  <c r="D43" i="16"/>
  <c r="D41" i="16"/>
  <c r="N71" i="16"/>
  <c r="N77" i="16" s="1"/>
  <c r="E9" i="15"/>
  <c r="D36" i="15"/>
  <c r="D32" i="15"/>
  <c r="D28" i="15"/>
  <c r="D24" i="15"/>
  <c r="D20" i="15"/>
  <c r="D16" i="15"/>
  <c r="D12" i="15"/>
  <c r="D35" i="15"/>
  <c r="D31" i="15"/>
  <c r="D27" i="15"/>
  <c r="D23" i="15"/>
  <c r="D19" i="15"/>
  <c r="D15" i="15"/>
  <c r="D38" i="15"/>
  <c r="D34" i="15"/>
  <c r="D30" i="15"/>
  <c r="D26" i="15"/>
  <c r="D22" i="15"/>
  <c r="D18" i="15"/>
  <c r="D14" i="15"/>
  <c r="D25" i="15"/>
  <c r="D37" i="15"/>
  <c r="D21" i="15"/>
  <c r="D33" i="15"/>
  <c r="D17" i="15"/>
  <c r="D29" i="15"/>
  <c r="D13" i="15"/>
  <c r="F41" i="15"/>
  <c r="H41" i="15" s="1"/>
  <c r="B65" i="15"/>
  <c r="C20" i="14"/>
  <c r="C65" i="14" s="1"/>
  <c r="E20" i="14"/>
  <c r="E16" i="14"/>
  <c r="E12" i="14"/>
  <c r="E19" i="14"/>
  <c r="E15" i="14"/>
  <c r="E21" i="14"/>
  <c r="E18" i="14"/>
  <c r="E14" i="14"/>
  <c r="E17" i="14"/>
  <c r="E13" i="14"/>
  <c r="D17" i="14"/>
  <c r="D13" i="14"/>
  <c r="D14" i="14"/>
  <c r="D20" i="14"/>
  <c r="D16" i="14"/>
  <c r="D12" i="14"/>
  <c r="D18" i="14"/>
  <c r="D19" i="14"/>
  <c r="D15" i="14"/>
  <c r="I26" i="14"/>
  <c r="E9" i="17"/>
  <c r="A18" i="18"/>
  <c r="B45" i="17"/>
  <c r="C49" i="16"/>
  <c r="C77" i="16" s="1"/>
  <c r="E9" i="16"/>
  <c r="C38" i="15"/>
  <c r="F9" i="14"/>
  <c r="K65" i="18" l="1"/>
  <c r="T51" i="18"/>
  <c r="E50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49" i="16"/>
  <c r="E37" i="15"/>
  <c r="H37" i="15" s="1"/>
  <c r="E33" i="15"/>
  <c r="H33" i="15" s="1"/>
  <c r="E29" i="15"/>
  <c r="H29" i="15" s="1"/>
  <c r="E25" i="15"/>
  <c r="E21" i="15"/>
  <c r="E17" i="15"/>
  <c r="E13" i="15"/>
  <c r="E36" i="15"/>
  <c r="H36" i="15" s="1"/>
  <c r="E32" i="15"/>
  <c r="H32" i="15" s="1"/>
  <c r="E28" i="15"/>
  <c r="H28" i="15" s="1"/>
  <c r="E24" i="15"/>
  <c r="E20" i="15"/>
  <c r="E16" i="15"/>
  <c r="E12" i="15"/>
  <c r="E39" i="15"/>
  <c r="E35" i="15"/>
  <c r="H35" i="15" s="1"/>
  <c r="E31" i="15"/>
  <c r="H31" i="15" s="1"/>
  <c r="E27" i="15"/>
  <c r="H27" i="15" s="1"/>
  <c r="E23" i="15"/>
  <c r="E19" i="15"/>
  <c r="E15" i="15"/>
  <c r="E30" i="15"/>
  <c r="H30" i="15" s="1"/>
  <c r="E14" i="15"/>
  <c r="E26" i="15"/>
  <c r="H26" i="15" s="1"/>
  <c r="E38" i="15"/>
  <c r="H38" i="15" s="1"/>
  <c r="E22" i="15"/>
  <c r="E34" i="15"/>
  <c r="H34" i="15" s="1"/>
  <c r="E18" i="15"/>
  <c r="F65" i="15"/>
  <c r="D39" i="15"/>
  <c r="I65" i="14"/>
  <c r="M36" i="14"/>
  <c r="D21" i="14"/>
  <c r="D65" i="14" s="1"/>
  <c r="F22" i="14"/>
  <c r="F18" i="14"/>
  <c r="F14" i="14"/>
  <c r="F15" i="14"/>
  <c r="F21" i="14"/>
  <c r="F17" i="14"/>
  <c r="F13" i="14"/>
  <c r="F20" i="14"/>
  <c r="F16" i="14"/>
  <c r="F12" i="14"/>
  <c r="F19" i="14"/>
  <c r="E22" i="14"/>
  <c r="D45" i="17"/>
  <c r="F9" i="17"/>
  <c r="E18" i="17"/>
  <c r="E17" i="17"/>
  <c r="E15" i="17"/>
  <c r="E16" i="17"/>
  <c r="A19" i="18"/>
  <c r="C45" i="17"/>
  <c r="F9" i="16"/>
  <c r="G9" i="16" s="1"/>
  <c r="C65" i="15"/>
  <c r="D65" i="15"/>
  <c r="G9" i="14"/>
  <c r="G52" i="16" l="1"/>
  <c r="G48" i="16"/>
  <c r="G44" i="16"/>
  <c r="G40" i="16"/>
  <c r="G36" i="16"/>
  <c r="G32" i="16"/>
  <c r="G28" i="16"/>
  <c r="G24" i="16"/>
  <c r="G20" i="16"/>
  <c r="G16" i="16"/>
  <c r="G12" i="16"/>
  <c r="G50" i="16"/>
  <c r="G46" i="16"/>
  <c r="G42" i="16"/>
  <c r="G38" i="16"/>
  <c r="G34" i="16"/>
  <c r="G30" i="16"/>
  <c r="G26" i="16"/>
  <c r="G22" i="16"/>
  <c r="G18" i="16"/>
  <c r="G14" i="16"/>
  <c r="G45" i="16"/>
  <c r="G37" i="16"/>
  <c r="G29" i="16"/>
  <c r="G21" i="16"/>
  <c r="G13" i="16"/>
  <c r="G51" i="16"/>
  <c r="G43" i="16"/>
  <c r="G35" i="16"/>
  <c r="G27" i="16"/>
  <c r="G19" i="16"/>
  <c r="G39" i="16"/>
  <c r="G49" i="16"/>
  <c r="G41" i="16"/>
  <c r="G33" i="16"/>
  <c r="G25" i="16"/>
  <c r="G17" i="16"/>
  <c r="G47" i="16"/>
  <c r="G31" i="16"/>
  <c r="G23" i="16"/>
  <c r="G15" i="16"/>
  <c r="F50" i="16"/>
  <c r="F48" i="16"/>
  <c r="F46" i="16"/>
  <c r="F44" i="16"/>
  <c r="F42" i="16"/>
  <c r="F40" i="16"/>
  <c r="F38" i="16"/>
  <c r="F34" i="16"/>
  <c r="F30" i="16"/>
  <c r="F26" i="16"/>
  <c r="F22" i="16"/>
  <c r="F18" i="16"/>
  <c r="F14" i="16"/>
  <c r="F51" i="16"/>
  <c r="F35" i="16"/>
  <c r="F31" i="16"/>
  <c r="F27" i="16"/>
  <c r="F23" i="16"/>
  <c r="F19" i="16"/>
  <c r="F15" i="16"/>
  <c r="F49" i="16"/>
  <c r="F47" i="16"/>
  <c r="F45" i="16"/>
  <c r="F43" i="16"/>
  <c r="F41" i="16"/>
  <c r="F39" i="16"/>
  <c r="F36" i="16"/>
  <c r="F32" i="16"/>
  <c r="F28" i="16"/>
  <c r="F24" i="16"/>
  <c r="F20" i="16"/>
  <c r="F16" i="16"/>
  <c r="F12" i="16"/>
  <c r="F37" i="16"/>
  <c r="F33" i="16"/>
  <c r="F29" i="16"/>
  <c r="F25" i="16"/>
  <c r="F21" i="16"/>
  <c r="F17" i="16"/>
  <c r="F13" i="16"/>
  <c r="E40" i="15"/>
  <c r="H40" i="15" s="1"/>
  <c r="H39" i="15"/>
  <c r="G23" i="14"/>
  <c r="G19" i="14"/>
  <c r="G15" i="14"/>
  <c r="G16" i="14"/>
  <c r="G22" i="14"/>
  <c r="G18" i="14"/>
  <c r="G14" i="14"/>
  <c r="G12" i="14"/>
  <c r="G21" i="14"/>
  <c r="G17" i="14"/>
  <c r="G13" i="14"/>
  <c r="G20" i="14"/>
  <c r="F23" i="14"/>
  <c r="F65" i="14" s="1"/>
  <c r="G9" i="17"/>
  <c r="F19" i="17"/>
  <c r="F18" i="17"/>
  <c r="F17" i="17"/>
  <c r="F16" i="17"/>
  <c r="A20" i="18"/>
  <c r="E45" i="17"/>
  <c r="E51" i="16"/>
  <c r="E77" i="16" s="1"/>
  <c r="D50" i="16"/>
  <c r="D77" i="16" s="1"/>
  <c r="H9" i="16"/>
  <c r="E65" i="15"/>
  <c r="H9" i="14"/>
  <c r="H52" i="16" l="1"/>
  <c r="H48" i="16"/>
  <c r="H44" i="16"/>
  <c r="H40" i="16"/>
  <c r="H36" i="16"/>
  <c r="H32" i="16"/>
  <c r="H28" i="16"/>
  <c r="H24" i="16"/>
  <c r="H20" i="16"/>
  <c r="H16" i="16"/>
  <c r="H12" i="16"/>
  <c r="H49" i="16"/>
  <c r="H43" i="16"/>
  <c r="H38" i="16"/>
  <c r="H33" i="16"/>
  <c r="H27" i="16"/>
  <c r="H22" i="16"/>
  <c r="H17" i="16"/>
  <c r="H51" i="16"/>
  <c r="H46" i="16"/>
  <c r="H41" i="16"/>
  <c r="H35" i="16"/>
  <c r="H30" i="16"/>
  <c r="H25" i="16"/>
  <c r="H19" i="16"/>
  <c r="H14" i="16"/>
  <c r="H45" i="16"/>
  <c r="H34" i="16"/>
  <c r="H23" i="16"/>
  <c r="H13" i="16"/>
  <c r="H53" i="16"/>
  <c r="H42" i="16"/>
  <c r="H31" i="16"/>
  <c r="H21" i="16"/>
  <c r="H50" i="16"/>
  <c r="H39" i="16"/>
  <c r="H29" i="16"/>
  <c r="H18" i="16"/>
  <c r="H47" i="16"/>
  <c r="H37" i="16"/>
  <c r="H26" i="16"/>
  <c r="H15" i="16"/>
  <c r="H23" i="14"/>
  <c r="H19" i="14"/>
  <c r="H15" i="14"/>
  <c r="H16" i="14"/>
  <c r="H22" i="14"/>
  <c r="H18" i="14"/>
  <c r="H14" i="14"/>
  <c r="H20" i="14"/>
  <c r="H21" i="14"/>
  <c r="H17" i="14"/>
  <c r="H13" i="14"/>
  <c r="H24" i="14"/>
  <c r="H12" i="14"/>
  <c r="G24" i="14"/>
  <c r="H9" i="17"/>
  <c r="G20" i="17"/>
  <c r="G19" i="17"/>
  <c r="G17" i="17"/>
  <c r="G18" i="17"/>
  <c r="A21" i="18"/>
  <c r="F45" i="17"/>
  <c r="F52" i="16"/>
  <c r="F77" i="16" s="1"/>
  <c r="I9" i="16"/>
  <c r="G45" i="17" l="1"/>
  <c r="I54" i="16"/>
  <c r="I50" i="16"/>
  <c r="I46" i="16"/>
  <c r="I42" i="16"/>
  <c r="I38" i="16"/>
  <c r="I34" i="16"/>
  <c r="I30" i="16"/>
  <c r="I26" i="16"/>
  <c r="I22" i="16"/>
  <c r="I18" i="16"/>
  <c r="I14" i="16"/>
  <c r="I49" i="16"/>
  <c r="I44" i="16"/>
  <c r="I39" i="16"/>
  <c r="I33" i="16"/>
  <c r="I28" i="16"/>
  <c r="I23" i="16"/>
  <c r="I17" i="16"/>
  <c r="I12" i="16"/>
  <c r="I52" i="16"/>
  <c r="I47" i="16"/>
  <c r="I41" i="16"/>
  <c r="I36" i="16"/>
  <c r="I31" i="16"/>
  <c r="I25" i="16"/>
  <c r="I20" i="16"/>
  <c r="I15" i="16"/>
  <c r="I45" i="16"/>
  <c r="I35" i="16"/>
  <c r="I24" i="16"/>
  <c r="I13" i="16"/>
  <c r="I53" i="16"/>
  <c r="I43" i="16"/>
  <c r="I32" i="16"/>
  <c r="I21" i="16"/>
  <c r="I51" i="16"/>
  <c r="I40" i="16"/>
  <c r="I29" i="16"/>
  <c r="I19" i="16"/>
  <c r="I48" i="16"/>
  <c r="I37" i="16"/>
  <c r="I27" i="16"/>
  <c r="I16" i="16"/>
  <c r="H25" i="14"/>
  <c r="H65" i="14" s="1"/>
  <c r="I9" i="17"/>
  <c r="H21" i="17"/>
  <c r="H20" i="17"/>
  <c r="H19" i="17"/>
  <c r="H18" i="17"/>
  <c r="A22" i="18"/>
  <c r="G53" i="16"/>
  <c r="G77" i="16" s="1"/>
  <c r="H54" i="16"/>
  <c r="H77" i="16" s="1"/>
  <c r="J9" i="16"/>
  <c r="H21" i="15"/>
  <c r="H18" i="15"/>
  <c r="K19" i="25" s="1"/>
  <c r="H14" i="15"/>
  <c r="G19" i="25" s="1"/>
  <c r="H13" i="15"/>
  <c r="F19" i="25" s="1"/>
  <c r="H17" i="15"/>
  <c r="J19" i="25" s="1"/>
  <c r="H22" i="15"/>
  <c r="H16" i="15"/>
  <c r="I19" i="25" s="1"/>
  <c r="H20" i="15"/>
  <c r="H19" i="15"/>
  <c r="L19" i="25" s="1"/>
  <c r="H15" i="15"/>
  <c r="H19" i="25" s="1"/>
  <c r="H24" i="15"/>
  <c r="H23" i="15"/>
  <c r="J55" i="16" l="1"/>
  <c r="J51" i="16"/>
  <c r="J47" i="16"/>
  <c r="J43" i="16"/>
  <c r="J39" i="16"/>
  <c r="J35" i="16"/>
  <c r="J31" i="16"/>
  <c r="J27" i="16"/>
  <c r="J23" i="16"/>
  <c r="J19" i="16"/>
  <c r="J15" i="16"/>
  <c r="J54" i="16"/>
  <c r="J49" i="16"/>
  <c r="J44" i="16"/>
  <c r="J38" i="16"/>
  <c r="J33" i="16"/>
  <c r="J28" i="16"/>
  <c r="J22" i="16"/>
  <c r="J17" i="16"/>
  <c r="J12" i="16"/>
  <c r="J52" i="16"/>
  <c r="J46" i="16"/>
  <c r="J41" i="16"/>
  <c r="J36" i="16"/>
  <c r="J30" i="16"/>
  <c r="J25" i="16"/>
  <c r="J20" i="16"/>
  <c r="J14" i="16"/>
  <c r="J45" i="16"/>
  <c r="J34" i="16"/>
  <c r="J24" i="16"/>
  <c r="J13" i="16"/>
  <c r="J53" i="16"/>
  <c r="J42" i="16"/>
  <c r="J32" i="16"/>
  <c r="J21" i="16"/>
  <c r="J50" i="16"/>
  <c r="J40" i="16"/>
  <c r="J29" i="16"/>
  <c r="J18" i="16"/>
  <c r="J48" i="16"/>
  <c r="J37" i="16"/>
  <c r="J26" i="16"/>
  <c r="J16" i="16"/>
  <c r="I22" i="17"/>
  <c r="I21" i="17"/>
  <c r="I19" i="17"/>
  <c r="I20" i="17"/>
  <c r="A23" i="18"/>
  <c r="K9" i="16"/>
  <c r="I55" i="16"/>
  <c r="I77" i="16" s="1"/>
  <c r="H25" i="15"/>
  <c r="H12" i="15"/>
  <c r="L9" i="16" l="1"/>
  <c r="K55" i="16"/>
  <c r="K51" i="16"/>
  <c r="K47" i="16"/>
  <c r="K43" i="16"/>
  <c r="K39" i="16"/>
  <c r="K35" i="16"/>
  <c r="K31" i="16"/>
  <c r="K27" i="16"/>
  <c r="K23" i="16"/>
  <c r="K19" i="16"/>
  <c r="K15" i="16"/>
  <c r="K53" i="16"/>
  <c r="K48" i="16"/>
  <c r="K42" i="16"/>
  <c r="K37" i="16"/>
  <c r="K32" i="16"/>
  <c r="K26" i="16"/>
  <c r="K21" i="16"/>
  <c r="K16" i="16"/>
  <c r="K56" i="16"/>
  <c r="K50" i="16"/>
  <c r="K45" i="16"/>
  <c r="K40" i="16"/>
  <c r="K34" i="16"/>
  <c r="K29" i="16"/>
  <c r="K24" i="16"/>
  <c r="K18" i="16"/>
  <c r="K13" i="16"/>
  <c r="K54" i="16"/>
  <c r="K44" i="16"/>
  <c r="K33" i="16"/>
  <c r="K22" i="16"/>
  <c r="K12" i="16"/>
  <c r="K52" i="16"/>
  <c r="K41" i="16"/>
  <c r="K30" i="16"/>
  <c r="K20" i="16"/>
  <c r="K49" i="16"/>
  <c r="K38" i="16"/>
  <c r="K28" i="16"/>
  <c r="K17" i="16"/>
  <c r="K46" i="16"/>
  <c r="K36" i="16"/>
  <c r="K25" i="16"/>
  <c r="K14" i="16"/>
  <c r="E19" i="25"/>
  <c r="H65" i="15"/>
  <c r="A24" i="18"/>
  <c r="J56" i="16"/>
  <c r="J77" i="16" s="1"/>
  <c r="L54" i="16" l="1"/>
  <c r="L50" i="16"/>
  <c r="L46" i="16"/>
  <c r="L42" i="16"/>
  <c r="L38" i="16"/>
  <c r="L34" i="16"/>
  <c r="L30" i="16"/>
  <c r="L26" i="16"/>
  <c r="L22" i="16"/>
  <c r="L18" i="16"/>
  <c r="L14" i="16"/>
  <c r="L56" i="16"/>
  <c r="L51" i="16"/>
  <c r="L45" i="16"/>
  <c r="L40" i="16"/>
  <c r="L35" i="16"/>
  <c r="L29" i="16"/>
  <c r="L24" i="16"/>
  <c r="L19" i="16"/>
  <c r="L13" i="16"/>
  <c r="L53" i="16"/>
  <c r="L48" i="16"/>
  <c r="L43" i="16"/>
  <c r="L37" i="16"/>
  <c r="L32" i="16"/>
  <c r="L27" i="16"/>
  <c r="L21" i="16"/>
  <c r="L16" i="16"/>
  <c r="L52" i="16"/>
  <c r="L41" i="16"/>
  <c r="L31" i="16"/>
  <c r="L20" i="16"/>
  <c r="L49" i="16"/>
  <c r="L39" i="16"/>
  <c r="L28" i="16"/>
  <c r="L17" i="16"/>
  <c r="L57" i="16"/>
  <c r="L47" i="16"/>
  <c r="L36" i="16"/>
  <c r="L25" i="16"/>
  <c r="L15" i="16"/>
  <c r="L55" i="16"/>
  <c r="L44" i="16"/>
  <c r="L33" i="16"/>
  <c r="L23" i="16"/>
  <c r="L12" i="16"/>
  <c r="A25" i="18"/>
  <c r="M9" i="16"/>
  <c r="K57" i="16"/>
  <c r="K77" i="16" s="1"/>
  <c r="L58" i="16" l="1"/>
  <c r="L77" i="16" s="1"/>
  <c r="M56" i="16"/>
  <c r="X56" i="16" s="1"/>
  <c r="M52" i="16"/>
  <c r="X52" i="16" s="1"/>
  <c r="M48" i="16"/>
  <c r="M44" i="16"/>
  <c r="M40" i="16"/>
  <c r="M36" i="16"/>
  <c r="M32" i="16"/>
  <c r="M28" i="16"/>
  <c r="M24" i="16"/>
  <c r="M20" i="16"/>
  <c r="M16" i="16"/>
  <c r="M12" i="16"/>
  <c r="M58" i="16"/>
  <c r="M53" i="16"/>
  <c r="M47" i="16"/>
  <c r="M42" i="16"/>
  <c r="M37" i="16"/>
  <c r="M31" i="16"/>
  <c r="M26" i="16"/>
  <c r="M21" i="16"/>
  <c r="M15" i="16"/>
  <c r="M55" i="16"/>
  <c r="X55" i="16" s="1"/>
  <c r="M50" i="16"/>
  <c r="M45" i="16"/>
  <c r="M39" i="16"/>
  <c r="M34" i="16"/>
  <c r="M29" i="16"/>
  <c r="M23" i="16"/>
  <c r="M18" i="16"/>
  <c r="M13" i="16"/>
  <c r="M49" i="16"/>
  <c r="M38" i="16"/>
  <c r="M27" i="16"/>
  <c r="M17" i="16"/>
  <c r="M57" i="16"/>
  <c r="X57" i="16" s="1"/>
  <c r="M46" i="16"/>
  <c r="M35" i="16"/>
  <c r="M25" i="16"/>
  <c r="M14" i="16"/>
  <c r="M54" i="16"/>
  <c r="M43" i="16"/>
  <c r="M33" i="16"/>
  <c r="M22" i="16"/>
  <c r="M51" i="16"/>
  <c r="X51" i="16" s="1"/>
  <c r="M41" i="16"/>
  <c r="M30" i="16"/>
  <c r="M19" i="16"/>
  <c r="K22" i="17"/>
  <c r="A26" i="18"/>
  <c r="K38" i="17"/>
  <c r="K34" i="17"/>
  <c r="K39" i="17"/>
  <c r="K35" i="17"/>
  <c r="K40" i="17"/>
  <c r="K36" i="17"/>
  <c r="K32" i="17"/>
  <c r="K37" i="17"/>
  <c r="K33" i="17"/>
  <c r="K31" i="17"/>
  <c r="K19" i="17"/>
  <c r="L21" i="25" s="1"/>
  <c r="K15" i="17"/>
  <c r="H21" i="25" s="1"/>
  <c r="K28" i="17"/>
  <c r="K20" i="17"/>
  <c r="K16" i="17"/>
  <c r="I21" i="25" s="1"/>
  <c r="K13" i="17"/>
  <c r="F21" i="25" s="1"/>
  <c r="K29" i="17"/>
  <c r="K21" i="17"/>
  <c r="K17" i="17"/>
  <c r="J21" i="25" s="1"/>
  <c r="K30" i="17"/>
  <c r="K18" i="17"/>
  <c r="K21" i="25" s="1"/>
  <c r="K14" i="17"/>
  <c r="X54" i="16"/>
  <c r="X53" i="16"/>
  <c r="X50" i="16"/>
  <c r="X58" i="16" l="1"/>
  <c r="G21" i="25"/>
  <c r="K45" i="17"/>
  <c r="K25" i="17"/>
  <c r="K23" i="17"/>
  <c r="K24" i="17"/>
  <c r="T48" i="18"/>
  <c r="T49" i="18"/>
  <c r="A27" i="18"/>
  <c r="K12" i="17"/>
  <c r="M59" i="16"/>
  <c r="M77" i="16" s="1"/>
  <c r="E21" i="25" l="1"/>
  <c r="K26" i="17"/>
  <c r="K27" i="17"/>
  <c r="X59" i="16"/>
  <c r="T50" i="18"/>
  <c r="A28" i="18"/>
  <c r="L65" i="18"/>
  <c r="X60" i="16"/>
  <c r="A29" i="18" l="1"/>
  <c r="M65" i="18"/>
  <c r="A30" i="18" l="1"/>
  <c r="A31" i="18" l="1"/>
  <c r="A32" i="18" l="1"/>
  <c r="A33" i="18" l="1"/>
  <c r="A34" i="18" l="1"/>
  <c r="A35" i="18" l="1"/>
  <c r="A36" i="18" l="1"/>
  <c r="A37" i="18" l="1"/>
  <c r="A38" i="18" l="1"/>
  <c r="X48" i="16"/>
  <c r="X43" i="16"/>
  <c r="X41" i="16"/>
  <c r="X35" i="16"/>
  <c r="X33" i="16"/>
  <c r="X31" i="16"/>
  <c r="X47" i="16"/>
  <c r="X44" i="16"/>
  <c r="X40" i="16"/>
  <c r="X38" i="16"/>
  <c r="X36" i="16"/>
  <c r="X34" i="16"/>
  <c r="X32" i="16"/>
  <c r="X30" i="16"/>
  <c r="X28" i="16"/>
  <c r="X26" i="16"/>
  <c r="X39" i="16"/>
  <c r="X37" i="16"/>
  <c r="X45" i="16"/>
  <c r="X42" i="16"/>
  <c r="X29" i="16"/>
  <c r="X25" i="16"/>
  <c r="X22" i="16"/>
  <c r="X20" i="16"/>
  <c r="X18" i="16"/>
  <c r="K20" i="25" s="1"/>
  <c r="X16" i="16"/>
  <c r="I20" i="25" s="1"/>
  <c r="X14" i="16"/>
  <c r="G20" i="25" s="1"/>
  <c r="X46" i="16"/>
  <c r="X27" i="16"/>
  <c r="X23" i="16"/>
  <c r="X21" i="16"/>
  <c r="X19" i="16"/>
  <c r="L20" i="25" s="1"/>
  <c r="X17" i="16"/>
  <c r="J20" i="25" s="1"/>
  <c r="X15" i="16"/>
  <c r="H20" i="25" s="1"/>
  <c r="X13" i="16"/>
  <c r="F20" i="25" s="1"/>
  <c r="X24" i="16"/>
  <c r="M28" i="14"/>
  <c r="M23" i="14"/>
  <c r="M20" i="14"/>
  <c r="M33" i="14"/>
  <c r="M26" i="14"/>
  <c r="M25" i="14"/>
  <c r="M18" i="14"/>
  <c r="K18" i="25" s="1"/>
  <c r="M17" i="14"/>
  <c r="J18" i="25" s="1"/>
  <c r="M32" i="14"/>
  <c r="M27" i="14"/>
  <c r="M24" i="14"/>
  <c r="M19" i="14"/>
  <c r="L18" i="25" s="1"/>
  <c r="M16" i="14"/>
  <c r="I18" i="25" s="1"/>
  <c r="M30" i="14"/>
  <c r="M29" i="14"/>
  <c r="M22" i="14"/>
  <c r="M21" i="14"/>
  <c r="M14" i="14"/>
  <c r="G18" i="25" s="1"/>
  <c r="M13" i="14"/>
  <c r="F18" i="25" s="1"/>
  <c r="M15" i="14"/>
  <c r="H18" i="25" s="1"/>
  <c r="M34" i="14"/>
  <c r="M31" i="14"/>
  <c r="A39" i="18" l="1"/>
  <c r="X49" i="16"/>
  <c r="X12" i="16"/>
  <c r="M35" i="14"/>
  <c r="M12" i="14"/>
  <c r="E18" i="25" l="1"/>
  <c r="M65" i="14"/>
  <c r="E20" i="25"/>
  <c r="X77" i="16"/>
  <c r="A40" i="18"/>
  <c r="A41" i="18" l="1"/>
  <c r="A42" i="18" l="1"/>
  <c r="A43" i="18" l="1"/>
  <c r="A44" i="18" l="1"/>
  <c r="A45" i="18" l="1"/>
  <c r="A46" i="18" l="1"/>
  <c r="A47" i="18" l="1"/>
  <c r="A48" i="18" l="1"/>
  <c r="A49" i="18" l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15" i="13" l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C10" i="13"/>
  <c r="AA9" i="13"/>
  <c r="C9" i="13"/>
  <c r="C8" i="13"/>
  <c r="D8" i="13" s="1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Y8" i="13" s="1"/>
  <c r="Z8" i="13" s="1"/>
  <c r="C6" i="13"/>
  <c r="F6" i="13" s="1"/>
  <c r="AA34" i="13" l="1"/>
  <c r="AA30" i="13"/>
  <c r="AA26" i="13"/>
  <c r="AA22" i="13"/>
  <c r="AA18" i="13"/>
  <c r="AA14" i="13"/>
  <c r="AA28" i="13"/>
  <c r="AA20" i="13"/>
  <c r="AA12" i="13"/>
  <c r="AA33" i="13"/>
  <c r="AA29" i="13"/>
  <c r="AA25" i="13"/>
  <c r="AA21" i="13"/>
  <c r="AA17" i="13"/>
  <c r="AA13" i="13"/>
  <c r="AA32" i="13"/>
  <c r="AA24" i="13"/>
  <c r="AA16" i="13"/>
  <c r="AA35" i="13"/>
  <c r="AA19" i="13"/>
  <c r="AA31" i="13"/>
  <c r="AA15" i="13"/>
  <c r="AA23" i="13"/>
  <c r="AA27" i="13"/>
  <c r="D9" i="13"/>
  <c r="C12" i="13"/>
  <c r="C13" i="13"/>
  <c r="R65" i="11"/>
  <c r="S60" i="11"/>
  <c r="S59" i="11"/>
  <c r="S58" i="11"/>
  <c r="S57" i="11"/>
  <c r="S56" i="11"/>
  <c r="S55" i="11"/>
  <c r="S54" i="11"/>
  <c r="S53" i="11"/>
  <c r="S52" i="11"/>
  <c r="A15" i="11"/>
  <c r="A16" i="11" s="1"/>
  <c r="A17" i="11" s="1"/>
  <c r="B44" i="11"/>
  <c r="S10" i="11"/>
  <c r="I9" i="11"/>
  <c r="C9" i="11"/>
  <c r="C8" i="11"/>
  <c r="D8" i="11" s="1"/>
  <c r="E8" i="11" s="1"/>
  <c r="F8" i="11" s="1"/>
  <c r="G8" i="11" s="1"/>
  <c r="H8" i="11" s="1"/>
  <c r="C6" i="11"/>
  <c r="F6" i="11" s="1"/>
  <c r="V65" i="10"/>
  <c r="N9" i="10"/>
  <c r="C6" i="10"/>
  <c r="F6" i="10" s="1"/>
  <c r="C9" i="10"/>
  <c r="C8" i="10"/>
  <c r="D8" i="10" s="1"/>
  <c r="E8" i="10" s="1"/>
  <c r="F8" i="10" s="1"/>
  <c r="G8" i="10" s="1"/>
  <c r="H8" i="10" s="1"/>
  <c r="I8" i="10" s="1"/>
  <c r="J8" i="10" s="1"/>
  <c r="K8" i="10" s="1"/>
  <c r="L8" i="10" s="1"/>
  <c r="M8" i="10" s="1"/>
  <c r="N8" i="10" s="1"/>
  <c r="O8" i="10" s="1"/>
  <c r="P8" i="10" s="1"/>
  <c r="Q8" i="10" s="1"/>
  <c r="R8" i="10" s="1"/>
  <c r="S8" i="10" s="1"/>
  <c r="W60" i="10"/>
  <c r="W59" i="10"/>
  <c r="W58" i="10"/>
  <c r="W57" i="10"/>
  <c r="W56" i="10"/>
  <c r="W55" i="10"/>
  <c r="W54" i="10"/>
  <c r="W53" i="10"/>
  <c r="W52" i="10"/>
  <c r="A15" i="10"/>
  <c r="B39" i="10"/>
  <c r="W10" i="10"/>
  <c r="C41" i="11" l="1"/>
  <c r="C37" i="11"/>
  <c r="C33" i="11"/>
  <c r="C29" i="11"/>
  <c r="C25" i="11"/>
  <c r="C21" i="11"/>
  <c r="C17" i="11"/>
  <c r="C13" i="11"/>
  <c r="C44" i="11"/>
  <c r="C40" i="11"/>
  <c r="C36" i="11"/>
  <c r="C32" i="11"/>
  <c r="C28" i="11"/>
  <c r="C24" i="11"/>
  <c r="C20" i="11"/>
  <c r="C16" i="11"/>
  <c r="C12" i="11"/>
  <c r="C43" i="11"/>
  <c r="C39" i="11"/>
  <c r="C35" i="11"/>
  <c r="C31" i="11"/>
  <c r="C27" i="11"/>
  <c r="C23" i="11"/>
  <c r="C19" i="11"/>
  <c r="C15" i="11"/>
  <c r="C30" i="11"/>
  <c r="C14" i="11"/>
  <c r="C42" i="11"/>
  <c r="C26" i="11"/>
  <c r="C38" i="11"/>
  <c r="C22" i="11"/>
  <c r="C34" i="11"/>
  <c r="C18" i="11"/>
  <c r="I48" i="11"/>
  <c r="I44" i="11"/>
  <c r="I40" i="11"/>
  <c r="I36" i="11"/>
  <c r="I32" i="11"/>
  <c r="I28" i="11"/>
  <c r="I24" i="11"/>
  <c r="I20" i="11"/>
  <c r="I16" i="11"/>
  <c r="I12" i="11"/>
  <c r="I49" i="11"/>
  <c r="I37" i="11"/>
  <c r="I29" i="11"/>
  <c r="I21" i="11"/>
  <c r="I13" i="11"/>
  <c r="I47" i="11"/>
  <c r="I43" i="11"/>
  <c r="I39" i="11"/>
  <c r="I35" i="11"/>
  <c r="I31" i="11"/>
  <c r="I27" i="11"/>
  <c r="I23" i="11"/>
  <c r="I19" i="11"/>
  <c r="I15" i="11"/>
  <c r="I45" i="11"/>
  <c r="I41" i="11"/>
  <c r="I33" i="11"/>
  <c r="I25" i="11"/>
  <c r="I17" i="11"/>
  <c r="I50" i="11"/>
  <c r="I46" i="11"/>
  <c r="I42" i="11"/>
  <c r="I38" i="11"/>
  <c r="I34" i="11"/>
  <c r="I30" i="11"/>
  <c r="I26" i="11"/>
  <c r="I22" i="11"/>
  <c r="I18" i="11"/>
  <c r="I14" i="11"/>
  <c r="N48" i="10"/>
  <c r="N44" i="10"/>
  <c r="N40" i="10"/>
  <c r="N36" i="10"/>
  <c r="N32" i="10"/>
  <c r="N28" i="10"/>
  <c r="N24" i="10"/>
  <c r="N20" i="10"/>
  <c r="N16" i="10"/>
  <c r="N12" i="10"/>
  <c r="N47" i="10"/>
  <c r="N43" i="10"/>
  <c r="N39" i="10"/>
  <c r="N35" i="10"/>
  <c r="N31" i="10"/>
  <c r="N27" i="10"/>
  <c r="N23" i="10"/>
  <c r="N19" i="10"/>
  <c r="N15" i="10"/>
  <c r="N50" i="10"/>
  <c r="N46" i="10"/>
  <c r="N42" i="10"/>
  <c r="N38" i="10"/>
  <c r="N34" i="10"/>
  <c r="N30" i="10"/>
  <c r="N26" i="10"/>
  <c r="N22" i="10"/>
  <c r="N18" i="10"/>
  <c r="N14" i="10"/>
  <c r="N37" i="10"/>
  <c r="N21" i="10"/>
  <c r="N41" i="10"/>
  <c r="N49" i="10"/>
  <c r="N33" i="10"/>
  <c r="N17" i="10"/>
  <c r="N45" i="10"/>
  <c r="N29" i="10"/>
  <c r="N13" i="10"/>
  <c r="N25" i="10"/>
  <c r="C37" i="10"/>
  <c r="C33" i="10"/>
  <c r="C29" i="10"/>
  <c r="C25" i="10"/>
  <c r="C21" i="10"/>
  <c r="C38" i="10"/>
  <c r="C34" i="10"/>
  <c r="C30" i="10"/>
  <c r="C26" i="10"/>
  <c r="C22" i="10"/>
  <c r="C39" i="10"/>
  <c r="C35" i="10"/>
  <c r="C31" i="10"/>
  <c r="C27" i="10"/>
  <c r="C23" i="10"/>
  <c r="C19" i="10"/>
  <c r="C24" i="10"/>
  <c r="C18" i="10"/>
  <c r="C14" i="10"/>
  <c r="C28" i="10"/>
  <c r="C20" i="10"/>
  <c r="C15" i="10"/>
  <c r="C32" i="10"/>
  <c r="C16" i="10"/>
  <c r="C12" i="10"/>
  <c r="C36" i="10"/>
  <c r="C17" i="10"/>
  <c r="C13" i="10"/>
  <c r="A16" i="10"/>
  <c r="E9" i="13"/>
  <c r="D13" i="13"/>
  <c r="D12" i="13"/>
  <c r="AA36" i="13"/>
  <c r="AA54" i="13" s="1"/>
  <c r="B54" i="13"/>
  <c r="D9" i="11"/>
  <c r="E9" i="11" s="1"/>
  <c r="A18" i="11"/>
  <c r="B65" i="11"/>
  <c r="B65" i="10"/>
  <c r="AJ10" i="9"/>
  <c r="AJ60" i="9"/>
  <c r="AJ59" i="9"/>
  <c r="AJ58" i="9"/>
  <c r="AJ57" i="9"/>
  <c r="AJ56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Z9" i="9"/>
  <c r="AA9" i="9" s="1"/>
  <c r="C9" i="9"/>
  <c r="C8" i="9"/>
  <c r="D8" i="9" s="1"/>
  <c r="E8" i="9" s="1"/>
  <c r="F8" i="9" s="1"/>
  <c r="G8" i="9" s="1"/>
  <c r="H8" i="9" s="1"/>
  <c r="I8" i="9" s="1"/>
  <c r="J8" i="9" s="1"/>
  <c r="K8" i="9" s="1"/>
  <c r="L8" i="9" s="1"/>
  <c r="M8" i="9" s="1"/>
  <c r="N8" i="9" s="1"/>
  <c r="O8" i="9" s="1"/>
  <c r="P8" i="9" s="1"/>
  <c r="Q8" i="9" s="1"/>
  <c r="R8" i="9" s="1"/>
  <c r="S8" i="9" s="1"/>
  <c r="T8" i="9" s="1"/>
  <c r="U8" i="9" s="1"/>
  <c r="V8" i="9" s="1"/>
  <c r="W8" i="9" s="1"/>
  <c r="X8" i="9" s="1"/>
  <c r="Y8" i="9" s="1"/>
  <c r="C6" i="9"/>
  <c r="F6" i="9" s="1"/>
  <c r="R10" i="8"/>
  <c r="R60" i="8"/>
  <c r="R59" i="8"/>
  <c r="R58" i="8"/>
  <c r="R57" i="8"/>
  <c r="R56" i="8"/>
  <c r="R55" i="8"/>
  <c r="R54" i="8"/>
  <c r="R53" i="8"/>
  <c r="R52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I9" i="8"/>
  <c r="C9" i="8"/>
  <c r="C8" i="8"/>
  <c r="C6" i="8"/>
  <c r="F6" i="8" s="1"/>
  <c r="Z60" i="7"/>
  <c r="Z59" i="7"/>
  <c r="Z58" i="7"/>
  <c r="Z57" i="7"/>
  <c r="Z56" i="7"/>
  <c r="Z55" i="7"/>
  <c r="Z54" i="7"/>
  <c r="Z53" i="7"/>
  <c r="Z52" i="7"/>
  <c r="B15" i="7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C28" i="7"/>
  <c r="Z10" i="7"/>
  <c r="Q9" i="7"/>
  <c r="D9" i="7"/>
  <c r="D8" i="7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C6" i="7"/>
  <c r="F6" i="7" s="1"/>
  <c r="AA9" i="6"/>
  <c r="D8" i="6"/>
  <c r="E8" i="6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C27" i="6"/>
  <c r="AJ10" i="6"/>
  <c r="D9" i="6"/>
  <c r="E9" i="6" s="1"/>
  <c r="C6" i="6"/>
  <c r="F6" i="6" s="1"/>
  <c r="D9" i="5"/>
  <c r="B15" i="5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F8" i="5"/>
  <c r="G8" i="5" s="1"/>
  <c r="H8" i="5" s="1"/>
  <c r="I8" i="5" s="1"/>
  <c r="J8" i="5" s="1"/>
  <c r="K8" i="5" s="1"/>
  <c r="L8" i="5" s="1"/>
  <c r="M8" i="5" s="1"/>
  <c r="N8" i="5" s="1"/>
  <c r="C6" i="5"/>
  <c r="F6" i="5" s="1"/>
  <c r="F9" i="4"/>
  <c r="O65" i="4"/>
  <c r="X60" i="4"/>
  <c r="X59" i="4"/>
  <c r="X58" i="4"/>
  <c r="X57" i="4"/>
  <c r="X56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C6" i="4"/>
  <c r="F6" i="4" s="1"/>
  <c r="J52" i="1"/>
  <c r="J53" i="1"/>
  <c r="J54" i="1"/>
  <c r="J55" i="1"/>
  <c r="J56" i="1"/>
  <c r="J57" i="1"/>
  <c r="J58" i="1"/>
  <c r="J59" i="1"/>
  <c r="J60" i="1"/>
  <c r="E10" i="1"/>
  <c r="I65" i="1"/>
  <c r="F65" i="1"/>
  <c r="C10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C6" i="1"/>
  <c r="AA45" i="9" l="1"/>
  <c r="AA37" i="9"/>
  <c r="AA29" i="9"/>
  <c r="AA21" i="9"/>
  <c r="AA13" i="9"/>
  <c r="AA44" i="9"/>
  <c r="AA36" i="9"/>
  <c r="AA28" i="9"/>
  <c r="AA20" i="9"/>
  <c r="AA51" i="9"/>
  <c r="AA43" i="9"/>
  <c r="AA35" i="9"/>
  <c r="AA27" i="9"/>
  <c r="AA19" i="9"/>
  <c r="AA50" i="9"/>
  <c r="AA42" i="9"/>
  <c r="AA34" i="9"/>
  <c r="AA26" i="9"/>
  <c r="AA18" i="9"/>
  <c r="AA49" i="9"/>
  <c r="AA41" i="9"/>
  <c r="AA33" i="9"/>
  <c r="AA25" i="9"/>
  <c r="AA17" i="9"/>
  <c r="AA48" i="9"/>
  <c r="AA40" i="9"/>
  <c r="AA32" i="9"/>
  <c r="AA24" i="9"/>
  <c r="AA16" i="9"/>
  <c r="AA47" i="9"/>
  <c r="AA39" i="9"/>
  <c r="AA31" i="9"/>
  <c r="AA23" i="9"/>
  <c r="AA15" i="9"/>
  <c r="AA46" i="9"/>
  <c r="AA38" i="9"/>
  <c r="AA30" i="9"/>
  <c r="AA22" i="9"/>
  <c r="AA14" i="9"/>
  <c r="AB9" i="9"/>
  <c r="D14" i="13"/>
  <c r="D54" i="13" s="1"/>
  <c r="I51" i="11"/>
  <c r="S51" i="11" s="1"/>
  <c r="E46" i="11"/>
  <c r="E42" i="11"/>
  <c r="E38" i="11"/>
  <c r="E34" i="11"/>
  <c r="E30" i="11"/>
  <c r="E26" i="11"/>
  <c r="E22" i="11"/>
  <c r="E18" i="11"/>
  <c r="E14" i="11"/>
  <c r="E39" i="11"/>
  <c r="E31" i="11"/>
  <c r="E23" i="11"/>
  <c r="E45" i="11"/>
  <c r="E41" i="11"/>
  <c r="E37" i="11"/>
  <c r="E33" i="11"/>
  <c r="E29" i="11"/>
  <c r="E25" i="11"/>
  <c r="E21" i="11"/>
  <c r="E17" i="11"/>
  <c r="E13" i="11"/>
  <c r="E43" i="11"/>
  <c r="E35" i="11"/>
  <c r="E27" i="11"/>
  <c r="E19" i="11"/>
  <c r="E44" i="11"/>
  <c r="E40" i="11"/>
  <c r="E36" i="11"/>
  <c r="E32" i="11"/>
  <c r="E28" i="11"/>
  <c r="E24" i="11"/>
  <c r="E20" i="11"/>
  <c r="E16" i="11"/>
  <c r="E12" i="11"/>
  <c r="E15" i="11"/>
  <c r="D44" i="11"/>
  <c r="D40" i="11"/>
  <c r="D36" i="11"/>
  <c r="D32" i="11"/>
  <c r="D28" i="11"/>
  <c r="D24" i="11"/>
  <c r="D20" i="11"/>
  <c r="D16" i="11"/>
  <c r="D12" i="11"/>
  <c r="D43" i="11"/>
  <c r="D39" i="11"/>
  <c r="D35" i="11"/>
  <c r="D31" i="11"/>
  <c r="D27" i="11"/>
  <c r="D23" i="11"/>
  <c r="D19" i="11"/>
  <c r="D15" i="11"/>
  <c r="D42" i="11"/>
  <c r="D38" i="11"/>
  <c r="D34" i="11"/>
  <c r="D30" i="11"/>
  <c r="D26" i="11"/>
  <c r="D22" i="11"/>
  <c r="D18" i="11"/>
  <c r="D14" i="11"/>
  <c r="D45" i="11"/>
  <c r="D29" i="11"/>
  <c r="D13" i="11"/>
  <c r="D41" i="11"/>
  <c r="D25" i="11"/>
  <c r="D37" i="11"/>
  <c r="D21" i="11"/>
  <c r="D33" i="11"/>
  <c r="D17" i="11"/>
  <c r="A17" i="10"/>
  <c r="N51" i="10"/>
  <c r="W51" i="10" s="1"/>
  <c r="C26" i="9"/>
  <c r="C22" i="9"/>
  <c r="C18" i="9"/>
  <c r="C14" i="9"/>
  <c r="C25" i="9"/>
  <c r="C21" i="9"/>
  <c r="C17" i="9"/>
  <c r="C13" i="9"/>
  <c r="C24" i="9"/>
  <c r="C20" i="9"/>
  <c r="C16" i="9"/>
  <c r="C12" i="9"/>
  <c r="C27" i="9"/>
  <c r="C23" i="9"/>
  <c r="C19" i="9"/>
  <c r="C15" i="9"/>
  <c r="Z49" i="9"/>
  <c r="Z45" i="9"/>
  <c r="Z41" i="9"/>
  <c r="Z37" i="9"/>
  <c r="Z33" i="9"/>
  <c r="Z29" i="9"/>
  <c r="Z25" i="9"/>
  <c r="Z21" i="9"/>
  <c r="Z17" i="9"/>
  <c r="Z13" i="9"/>
  <c r="Z48" i="9"/>
  <c r="Z44" i="9"/>
  <c r="Z40" i="9"/>
  <c r="Z36" i="9"/>
  <c r="Z32" i="9"/>
  <c r="Z28" i="9"/>
  <c r="Z24" i="9"/>
  <c r="Z20" i="9"/>
  <c r="Z16" i="9"/>
  <c r="Z12" i="9"/>
  <c r="Z47" i="9"/>
  <c r="Z43" i="9"/>
  <c r="Z39" i="9"/>
  <c r="Z35" i="9"/>
  <c r="Z31" i="9"/>
  <c r="Z27" i="9"/>
  <c r="Z23" i="9"/>
  <c r="Z19" i="9"/>
  <c r="Z15" i="9"/>
  <c r="Z46" i="9"/>
  <c r="Z30" i="9"/>
  <c r="Z14" i="9"/>
  <c r="Z42" i="9"/>
  <c r="Z26" i="9"/>
  <c r="Z38" i="9"/>
  <c r="Z22" i="9"/>
  <c r="Z34" i="9"/>
  <c r="Z18" i="9"/>
  <c r="Z50" i="9"/>
  <c r="C41" i="8"/>
  <c r="C37" i="8"/>
  <c r="C33" i="8"/>
  <c r="C29" i="8"/>
  <c r="C25" i="8"/>
  <c r="C21" i="8"/>
  <c r="C17" i="8"/>
  <c r="C13" i="8"/>
  <c r="C44" i="8"/>
  <c r="C40" i="8"/>
  <c r="C36" i="8"/>
  <c r="C32" i="8"/>
  <c r="C28" i="8"/>
  <c r="C24" i="8"/>
  <c r="C20" i="8"/>
  <c r="C16" i="8"/>
  <c r="C12" i="8"/>
  <c r="C43" i="8"/>
  <c r="C39" i="8"/>
  <c r="C35" i="8"/>
  <c r="C31" i="8"/>
  <c r="C27" i="8"/>
  <c r="C23" i="8"/>
  <c r="C19" i="8"/>
  <c r="C15" i="8"/>
  <c r="C30" i="8"/>
  <c r="C14" i="8"/>
  <c r="C42" i="8"/>
  <c r="C26" i="8"/>
  <c r="C18" i="8"/>
  <c r="C38" i="8"/>
  <c r="C22" i="8"/>
  <c r="C34" i="8"/>
  <c r="I48" i="8"/>
  <c r="I32" i="8"/>
  <c r="I16" i="8"/>
  <c r="I17" i="8"/>
  <c r="I35" i="8"/>
  <c r="I19" i="8"/>
  <c r="I13" i="8"/>
  <c r="I38" i="8"/>
  <c r="I22" i="8"/>
  <c r="I37" i="8"/>
  <c r="I20" i="8"/>
  <c r="I39" i="8"/>
  <c r="I42" i="8"/>
  <c r="I44" i="8"/>
  <c r="I28" i="8"/>
  <c r="I12" i="8"/>
  <c r="I47" i="8"/>
  <c r="I31" i="8"/>
  <c r="I15" i="8"/>
  <c r="I50" i="8"/>
  <c r="I34" i="8"/>
  <c r="I18" i="8"/>
  <c r="I25" i="8"/>
  <c r="I33" i="8"/>
  <c r="I29" i="8"/>
  <c r="I26" i="8"/>
  <c r="I40" i="8"/>
  <c r="I24" i="8"/>
  <c r="I41" i="8"/>
  <c r="I43" i="8"/>
  <c r="I27" i="8"/>
  <c r="I45" i="8"/>
  <c r="I46" i="8"/>
  <c r="I30" i="8"/>
  <c r="I14" i="8"/>
  <c r="I21" i="8"/>
  <c r="I36" i="8"/>
  <c r="I23" i="8"/>
  <c r="I49" i="8"/>
  <c r="D25" i="7"/>
  <c r="D21" i="7"/>
  <c r="D17" i="7"/>
  <c r="D13" i="7"/>
  <c r="D18" i="7"/>
  <c r="D28" i="7"/>
  <c r="D24" i="7"/>
  <c r="D20" i="7"/>
  <c r="D16" i="7"/>
  <c r="D12" i="7"/>
  <c r="D14" i="7"/>
  <c r="D27" i="7"/>
  <c r="D23" i="7"/>
  <c r="D19" i="7"/>
  <c r="D15" i="7"/>
  <c r="D26" i="7"/>
  <c r="D22" i="7"/>
  <c r="Q48" i="7"/>
  <c r="Q32" i="7"/>
  <c r="Q16" i="7"/>
  <c r="Q39" i="7"/>
  <c r="Q23" i="7"/>
  <c r="Q46" i="7"/>
  <c r="Q30" i="7"/>
  <c r="Q14" i="7"/>
  <c r="Q37" i="7"/>
  <c r="Q33" i="7"/>
  <c r="Q40" i="7"/>
  <c r="Q31" i="7"/>
  <c r="Q22" i="7"/>
  <c r="Q25" i="7"/>
  <c r="Q44" i="7"/>
  <c r="Q28" i="7"/>
  <c r="Q12" i="7"/>
  <c r="Q35" i="7"/>
  <c r="Q19" i="7"/>
  <c r="Q42" i="7"/>
  <c r="Q26" i="7"/>
  <c r="Q41" i="7"/>
  <c r="Q21" i="7"/>
  <c r="Q17" i="7"/>
  <c r="Q47" i="7"/>
  <c r="Q38" i="7"/>
  <c r="Q29" i="7"/>
  <c r="Q36" i="7"/>
  <c r="Q20" i="7"/>
  <c r="Q43" i="7"/>
  <c r="Q27" i="7"/>
  <c r="Q50" i="7"/>
  <c r="Q34" i="7"/>
  <c r="Q18" i="7"/>
  <c r="Q13" i="7"/>
  <c r="Q49" i="7"/>
  <c r="Q24" i="7"/>
  <c r="Q15" i="7"/>
  <c r="Q45" i="7"/>
  <c r="E25" i="6"/>
  <c r="E21" i="6"/>
  <c r="E17" i="6"/>
  <c r="E13" i="6"/>
  <c r="E28" i="6"/>
  <c r="E24" i="6"/>
  <c r="E20" i="6"/>
  <c r="E16" i="6"/>
  <c r="E12" i="6"/>
  <c r="E22" i="6"/>
  <c r="E14" i="6"/>
  <c r="E27" i="6"/>
  <c r="E23" i="6"/>
  <c r="E19" i="6"/>
  <c r="E15" i="6"/>
  <c r="E26" i="6"/>
  <c r="E18" i="6"/>
  <c r="AA50" i="6"/>
  <c r="AA46" i="6"/>
  <c r="AA42" i="6"/>
  <c r="AA38" i="6"/>
  <c r="AA34" i="6"/>
  <c r="AA30" i="6"/>
  <c r="AA26" i="6"/>
  <c r="AA22" i="6"/>
  <c r="AA18" i="6"/>
  <c r="AA14" i="6"/>
  <c r="AA49" i="6"/>
  <c r="AA45" i="6"/>
  <c r="AA41" i="6"/>
  <c r="AA37" i="6"/>
  <c r="AA33" i="6"/>
  <c r="AA29" i="6"/>
  <c r="AA25" i="6"/>
  <c r="AA21" i="6"/>
  <c r="AA17" i="6"/>
  <c r="AA13" i="6"/>
  <c r="AA48" i="6"/>
  <c r="AA44" i="6"/>
  <c r="AA40" i="6"/>
  <c r="AA36" i="6"/>
  <c r="AA32" i="6"/>
  <c r="AA28" i="6"/>
  <c r="AA24" i="6"/>
  <c r="AA20" i="6"/>
  <c r="AA16" i="6"/>
  <c r="AA12" i="6"/>
  <c r="AA47" i="6"/>
  <c r="AA31" i="6"/>
  <c r="AA15" i="6"/>
  <c r="AA43" i="6"/>
  <c r="AA27" i="6"/>
  <c r="AA39" i="6"/>
  <c r="AA23" i="6"/>
  <c r="AA35" i="6"/>
  <c r="AA19" i="6"/>
  <c r="D25" i="6"/>
  <c r="D21" i="6"/>
  <c r="D17" i="6"/>
  <c r="D13" i="6"/>
  <c r="D24" i="6"/>
  <c r="D20" i="6"/>
  <c r="D16" i="6"/>
  <c r="D12" i="6"/>
  <c r="D22" i="6"/>
  <c r="D14" i="6"/>
  <c r="D27" i="6"/>
  <c r="D23" i="6"/>
  <c r="D19" i="6"/>
  <c r="D15" i="6"/>
  <c r="D26" i="6"/>
  <c r="D18" i="6"/>
  <c r="F35" i="4"/>
  <c r="F42" i="4"/>
  <c r="F26" i="4"/>
  <c r="F21" i="4"/>
  <c r="F32" i="4"/>
  <c r="F14" i="4"/>
  <c r="F44" i="4"/>
  <c r="F45" i="4"/>
  <c r="F46" i="4"/>
  <c r="F31" i="4"/>
  <c r="F38" i="4"/>
  <c r="F41" i="4"/>
  <c r="F17" i="4"/>
  <c r="F24" i="4"/>
  <c r="F37" i="4"/>
  <c r="F12" i="4"/>
  <c r="F15" i="4"/>
  <c r="F43" i="4"/>
  <c r="F27" i="4"/>
  <c r="F34" i="4"/>
  <c r="F33" i="4"/>
  <c r="F13" i="4"/>
  <c r="F22" i="4"/>
  <c r="F19" i="4"/>
  <c r="F28" i="4"/>
  <c r="F36" i="4"/>
  <c r="F39" i="4"/>
  <c r="F40" i="4"/>
  <c r="F20" i="4"/>
  <c r="F25" i="4"/>
  <c r="F16" i="4"/>
  <c r="F23" i="4"/>
  <c r="F18" i="4"/>
  <c r="F30" i="4"/>
  <c r="F29" i="4"/>
  <c r="E41" i="1"/>
  <c r="E37" i="1"/>
  <c r="E33" i="1"/>
  <c r="E29" i="1"/>
  <c r="E25" i="1"/>
  <c r="E21" i="1"/>
  <c r="E17" i="1"/>
  <c r="E13" i="1"/>
  <c r="E42" i="1"/>
  <c r="E38" i="1"/>
  <c r="E34" i="1"/>
  <c r="E30" i="1"/>
  <c r="E18" i="1"/>
  <c r="E14" i="1"/>
  <c r="E44" i="1"/>
  <c r="E40" i="1"/>
  <c r="E36" i="1"/>
  <c r="E32" i="1"/>
  <c r="E28" i="1"/>
  <c r="E24" i="1"/>
  <c r="E20" i="1"/>
  <c r="J20" i="1" s="1"/>
  <c r="E16" i="1"/>
  <c r="E12" i="1"/>
  <c r="E22" i="1"/>
  <c r="E43" i="1"/>
  <c r="E39" i="1"/>
  <c r="E35" i="1"/>
  <c r="E31" i="1"/>
  <c r="E27" i="1"/>
  <c r="E23" i="1"/>
  <c r="E19" i="1"/>
  <c r="E15" i="1"/>
  <c r="E26" i="1"/>
  <c r="C48" i="1"/>
  <c r="J48" i="1" s="1"/>
  <c r="C44" i="1"/>
  <c r="C40" i="1"/>
  <c r="J40" i="1" s="1"/>
  <c r="C36" i="1"/>
  <c r="C32" i="1"/>
  <c r="C28" i="1"/>
  <c r="C24" i="1"/>
  <c r="C20" i="1"/>
  <c r="C16" i="1"/>
  <c r="C12" i="1"/>
  <c r="J12" i="1" s="1"/>
  <c r="E7" i="25" s="1"/>
  <c r="C23" i="1"/>
  <c r="C15" i="1"/>
  <c r="C41" i="1"/>
  <c r="C25" i="1"/>
  <c r="C13" i="1"/>
  <c r="J13" i="1" s="1"/>
  <c r="F7" i="25" s="1"/>
  <c r="C47" i="1"/>
  <c r="J47" i="1" s="1"/>
  <c r="C43" i="1"/>
  <c r="C39" i="1"/>
  <c r="C35" i="1"/>
  <c r="C31" i="1"/>
  <c r="C27" i="1"/>
  <c r="C19" i="1"/>
  <c r="C45" i="1"/>
  <c r="C33" i="1"/>
  <c r="C21" i="1"/>
  <c r="C50" i="1"/>
  <c r="J50" i="1" s="1"/>
  <c r="C46" i="1"/>
  <c r="J46" i="1" s="1"/>
  <c r="C42" i="1"/>
  <c r="C38" i="1"/>
  <c r="C34" i="1"/>
  <c r="C30" i="1"/>
  <c r="C26" i="1"/>
  <c r="C22" i="1"/>
  <c r="C18" i="1"/>
  <c r="C14" i="1"/>
  <c r="C49" i="1"/>
  <c r="J49" i="1" s="1"/>
  <c r="C37" i="1"/>
  <c r="J37" i="1" s="1"/>
  <c r="C29" i="1"/>
  <c r="C17" i="1"/>
  <c r="E14" i="13"/>
  <c r="E13" i="13"/>
  <c r="E12" i="13"/>
  <c r="F9" i="13"/>
  <c r="D56" i="5"/>
  <c r="D52" i="5"/>
  <c r="D48" i="5"/>
  <c r="D44" i="5"/>
  <c r="D40" i="5"/>
  <c r="D36" i="5"/>
  <c r="D32" i="5"/>
  <c r="D28" i="5"/>
  <c r="D24" i="5"/>
  <c r="D20" i="5"/>
  <c r="D16" i="5"/>
  <c r="D12" i="5"/>
  <c r="D57" i="5"/>
  <c r="D51" i="5"/>
  <c r="D46" i="5"/>
  <c r="D41" i="5"/>
  <c r="D35" i="5"/>
  <c r="D30" i="5"/>
  <c r="D25" i="5"/>
  <c r="D19" i="5"/>
  <c r="D14" i="5"/>
  <c r="D58" i="5"/>
  <c r="D53" i="5"/>
  <c r="D47" i="5"/>
  <c r="D42" i="5"/>
  <c r="D37" i="5"/>
  <c r="D31" i="5"/>
  <c r="D26" i="5"/>
  <c r="D21" i="5"/>
  <c r="D15" i="5"/>
  <c r="D55" i="5"/>
  <c r="D45" i="5"/>
  <c r="D34" i="5"/>
  <c r="D23" i="5"/>
  <c r="D13" i="5"/>
  <c r="D50" i="5"/>
  <c r="D39" i="5"/>
  <c r="D29" i="5"/>
  <c r="D18" i="5"/>
  <c r="D59" i="5"/>
  <c r="D49" i="5"/>
  <c r="D38" i="5"/>
  <c r="D27" i="5"/>
  <c r="D17" i="5"/>
  <c r="D54" i="5"/>
  <c r="D43" i="5"/>
  <c r="D33" i="5"/>
  <c r="D22" i="5"/>
  <c r="C75" i="5"/>
  <c r="E9" i="5"/>
  <c r="C45" i="11"/>
  <c r="C65" i="11" s="1"/>
  <c r="F6" i="1"/>
  <c r="G9" i="4"/>
  <c r="C54" i="13"/>
  <c r="F9" i="11"/>
  <c r="A19" i="11"/>
  <c r="D9" i="9"/>
  <c r="J21" i="1"/>
  <c r="J10" i="1"/>
  <c r="J19" i="1"/>
  <c r="L7" i="25" s="1"/>
  <c r="D44" i="1"/>
  <c r="B28" i="1"/>
  <c r="B44" i="8"/>
  <c r="B65" i="8" s="1"/>
  <c r="D9" i="8"/>
  <c r="D8" i="8"/>
  <c r="E8" i="8" s="1"/>
  <c r="F8" i="8" s="1"/>
  <c r="G8" i="8" s="1"/>
  <c r="H8" i="8" s="1"/>
  <c r="F9" i="7"/>
  <c r="F8" i="6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F9" i="6"/>
  <c r="C65" i="6"/>
  <c r="X10" i="5"/>
  <c r="E46" i="4"/>
  <c r="E65" i="4" s="1"/>
  <c r="C44" i="4"/>
  <c r="C65" i="4" s="1"/>
  <c r="X10" i="4"/>
  <c r="AB25" i="9" l="1"/>
  <c r="AB48" i="9"/>
  <c r="AB24" i="9"/>
  <c r="AB39" i="9"/>
  <c r="AB15" i="9"/>
  <c r="AB36" i="9"/>
  <c r="AB23" i="9"/>
  <c r="AB44" i="9"/>
  <c r="AB46" i="9"/>
  <c r="AB38" i="9"/>
  <c r="AB30" i="9"/>
  <c r="AB22" i="9"/>
  <c r="AB14" i="9"/>
  <c r="AB45" i="9"/>
  <c r="AB37" i="9"/>
  <c r="AB29" i="9"/>
  <c r="AB20" i="9"/>
  <c r="AB21" i="9"/>
  <c r="AB52" i="9"/>
  <c r="AB51" i="9"/>
  <c r="AB43" i="9"/>
  <c r="AB35" i="9"/>
  <c r="AB27" i="9"/>
  <c r="AB19" i="9"/>
  <c r="AB50" i="9"/>
  <c r="AB42" i="9"/>
  <c r="AB34" i="9"/>
  <c r="AB26" i="9"/>
  <c r="AB18" i="9"/>
  <c r="AB49" i="9"/>
  <c r="AB41" i="9"/>
  <c r="AB33" i="9"/>
  <c r="AB17" i="9"/>
  <c r="AB40" i="9"/>
  <c r="AB32" i="9"/>
  <c r="AB16" i="9"/>
  <c r="AB47" i="9"/>
  <c r="AB31" i="9"/>
  <c r="AB28" i="9"/>
  <c r="AC9" i="9"/>
  <c r="AA52" i="9"/>
  <c r="C28" i="9"/>
  <c r="C65" i="9" s="1"/>
  <c r="J43" i="1"/>
  <c r="J27" i="1"/>
  <c r="J41" i="1"/>
  <c r="J24" i="1"/>
  <c r="J34" i="1"/>
  <c r="J14" i="1"/>
  <c r="G7" i="25" s="1"/>
  <c r="J23" i="1"/>
  <c r="J15" i="1"/>
  <c r="H7" i="25" s="1"/>
  <c r="J18" i="1"/>
  <c r="K7" i="25" s="1"/>
  <c r="J39" i="1"/>
  <c r="J25" i="1"/>
  <c r="D46" i="11"/>
  <c r="D65" i="11" s="1"/>
  <c r="F47" i="11"/>
  <c r="F43" i="11"/>
  <c r="F39" i="11"/>
  <c r="F35" i="11"/>
  <c r="F31" i="11"/>
  <c r="F27" i="11"/>
  <c r="F23" i="11"/>
  <c r="F19" i="11"/>
  <c r="F15" i="11"/>
  <c r="F36" i="11"/>
  <c r="F28" i="11"/>
  <c r="F20" i="11"/>
  <c r="F12" i="11"/>
  <c r="F46" i="11"/>
  <c r="F42" i="11"/>
  <c r="F38" i="11"/>
  <c r="F34" i="11"/>
  <c r="F30" i="11"/>
  <c r="F26" i="11"/>
  <c r="F22" i="11"/>
  <c r="F18" i="11"/>
  <c r="F14" i="11"/>
  <c r="F40" i="11"/>
  <c r="F32" i="11"/>
  <c r="F24" i="11"/>
  <c r="F16" i="11"/>
  <c r="F45" i="11"/>
  <c r="F41" i="11"/>
  <c r="F37" i="11"/>
  <c r="F33" i="11"/>
  <c r="F29" i="11"/>
  <c r="F25" i="11"/>
  <c r="F21" i="11"/>
  <c r="F17" i="11"/>
  <c r="F13" i="11"/>
  <c r="F44" i="11"/>
  <c r="I65" i="11"/>
  <c r="N65" i="10"/>
  <c r="A18" i="10"/>
  <c r="Z51" i="9"/>
  <c r="D25" i="9"/>
  <c r="D21" i="9"/>
  <c r="D17" i="9"/>
  <c r="D13" i="9"/>
  <c r="D28" i="9"/>
  <c r="D24" i="9"/>
  <c r="D20" i="9"/>
  <c r="D16" i="9"/>
  <c r="D12" i="9"/>
  <c r="D27" i="9"/>
  <c r="D23" i="9"/>
  <c r="D19" i="9"/>
  <c r="D15" i="9"/>
  <c r="D26" i="9"/>
  <c r="D22" i="9"/>
  <c r="D18" i="9"/>
  <c r="D14" i="9"/>
  <c r="D44" i="8"/>
  <c r="D40" i="8"/>
  <c r="D36" i="8"/>
  <c r="D32" i="8"/>
  <c r="D28" i="8"/>
  <c r="D24" i="8"/>
  <c r="D20" i="8"/>
  <c r="D16" i="8"/>
  <c r="D12" i="8"/>
  <c r="D45" i="8"/>
  <c r="D33" i="8"/>
  <c r="D43" i="8"/>
  <c r="D39" i="8"/>
  <c r="D35" i="8"/>
  <c r="D31" i="8"/>
  <c r="D27" i="8"/>
  <c r="D23" i="8"/>
  <c r="D19" i="8"/>
  <c r="D15" i="8"/>
  <c r="D41" i="8"/>
  <c r="D25" i="8"/>
  <c r="D42" i="8"/>
  <c r="D38" i="8"/>
  <c r="D34" i="8"/>
  <c r="D30" i="8"/>
  <c r="D26" i="8"/>
  <c r="D22" i="8"/>
  <c r="D18" i="8"/>
  <c r="D14" i="8"/>
  <c r="D37" i="8"/>
  <c r="D29" i="8"/>
  <c r="D13" i="8"/>
  <c r="D17" i="8"/>
  <c r="D21" i="8"/>
  <c r="I51" i="8"/>
  <c r="R51" i="8" s="1"/>
  <c r="F37" i="7"/>
  <c r="F33" i="7"/>
  <c r="F29" i="7"/>
  <c r="F25" i="7"/>
  <c r="F21" i="7"/>
  <c r="F17" i="7"/>
  <c r="F13" i="7"/>
  <c r="F38" i="7"/>
  <c r="F22" i="7"/>
  <c r="F36" i="7"/>
  <c r="F32" i="7"/>
  <c r="F28" i="7"/>
  <c r="F24" i="7"/>
  <c r="F20" i="7"/>
  <c r="F16" i="7"/>
  <c r="F12" i="7"/>
  <c r="F30" i="7"/>
  <c r="F18" i="7"/>
  <c r="F39" i="7"/>
  <c r="F35" i="7"/>
  <c r="F31" i="7"/>
  <c r="F27" i="7"/>
  <c r="F23" i="7"/>
  <c r="F19" i="7"/>
  <c r="F15" i="7"/>
  <c r="F34" i="7"/>
  <c r="F26" i="7"/>
  <c r="F14" i="7"/>
  <c r="Q51" i="7"/>
  <c r="D28" i="6"/>
  <c r="D65" i="6" s="1"/>
  <c r="F28" i="6"/>
  <c r="F24" i="6"/>
  <c r="F20" i="6"/>
  <c r="F16" i="6"/>
  <c r="F12" i="6"/>
  <c r="F27" i="6"/>
  <c r="F23" i="6"/>
  <c r="F19" i="6"/>
  <c r="F15" i="6"/>
  <c r="F29" i="6"/>
  <c r="F21" i="6"/>
  <c r="F13" i="6"/>
  <c r="F26" i="6"/>
  <c r="F22" i="6"/>
  <c r="F18" i="6"/>
  <c r="F14" i="6"/>
  <c r="F25" i="6"/>
  <c r="F17" i="6"/>
  <c r="AA51" i="6"/>
  <c r="AA65" i="6" s="1"/>
  <c r="G9" i="6"/>
  <c r="H9" i="6" s="1"/>
  <c r="E29" i="6"/>
  <c r="E65" i="6" s="1"/>
  <c r="F47" i="4"/>
  <c r="F65" i="4" s="1"/>
  <c r="G40" i="4"/>
  <c r="G24" i="4"/>
  <c r="G35" i="4"/>
  <c r="G38" i="4"/>
  <c r="G14" i="4"/>
  <c r="G37" i="4"/>
  <c r="G34" i="4"/>
  <c r="G25" i="4"/>
  <c r="G41" i="4"/>
  <c r="G36" i="4"/>
  <c r="G45" i="4"/>
  <c r="G31" i="4"/>
  <c r="G30" i="4"/>
  <c r="G46" i="4"/>
  <c r="G29" i="4"/>
  <c r="G16" i="4"/>
  <c r="G21" i="4"/>
  <c r="G33" i="4"/>
  <c r="G32" i="4"/>
  <c r="G43" i="4"/>
  <c r="G27" i="4"/>
  <c r="G22" i="4"/>
  <c r="G42" i="4"/>
  <c r="G19" i="4"/>
  <c r="G26" i="4"/>
  <c r="G13" i="4"/>
  <c r="G17" i="4"/>
  <c r="G39" i="4"/>
  <c r="G15" i="4"/>
  <c r="G28" i="4"/>
  <c r="G47" i="4"/>
  <c r="G23" i="4"/>
  <c r="G20" i="4"/>
  <c r="G44" i="4"/>
  <c r="G18" i="4"/>
  <c r="G12" i="4"/>
  <c r="J33" i="1"/>
  <c r="J44" i="1"/>
  <c r="J17" i="1"/>
  <c r="J7" i="25" s="1"/>
  <c r="J35" i="1"/>
  <c r="J31" i="1"/>
  <c r="J29" i="1"/>
  <c r="D65" i="1"/>
  <c r="E15" i="13"/>
  <c r="E54" i="13" s="1"/>
  <c r="F12" i="13"/>
  <c r="F15" i="13"/>
  <c r="F13" i="13"/>
  <c r="F14" i="13"/>
  <c r="G9" i="13"/>
  <c r="E59" i="5"/>
  <c r="E55" i="5"/>
  <c r="E51" i="5"/>
  <c r="E47" i="5"/>
  <c r="E43" i="5"/>
  <c r="E39" i="5"/>
  <c r="E35" i="5"/>
  <c r="E31" i="5"/>
  <c r="E27" i="5"/>
  <c r="E23" i="5"/>
  <c r="E19" i="5"/>
  <c r="E15" i="5"/>
  <c r="E56" i="5"/>
  <c r="E50" i="5"/>
  <c r="E45" i="5"/>
  <c r="E40" i="5"/>
  <c r="E34" i="5"/>
  <c r="E29" i="5"/>
  <c r="E24" i="5"/>
  <c r="E18" i="5"/>
  <c r="E13" i="5"/>
  <c r="E57" i="5"/>
  <c r="E52" i="5"/>
  <c r="E46" i="5"/>
  <c r="E41" i="5"/>
  <c r="E36" i="5"/>
  <c r="E30" i="5"/>
  <c r="E25" i="5"/>
  <c r="E20" i="5"/>
  <c r="E14" i="5"/>
  <c r="E60" i="5"/>
  <c r="E49" i="5"/>
  <c r="E38" i="5"/>
  <c r="E28" i="5"/>
  <c r="E17" i="5"/>
  <c r="E54" i="5"/>
  <c r="E44" i="5"/>
  <c r="E33" i="5"/>
  <c r="E22" i="5"/>
  <c r="E12" i="5"/>
  <c r="E53" i="5"/>
  <c r="E42" i="5"/>
  <c r="E32" i="5"/>
  <c r="E21" i="5"/>
  <c r="E58" i="5"/>
  <c r="E48" i="5"/>
  <c r="E37" i="5"/>
  <c r="E26" i="5"/>
  <c r="E16" i="5"/>
  <c r="D60" i="5"/>
  <c r="D75" i="5" s="1"/>
  <c r="F9" i="5"/>
  <c r="E47" i="11"/>
  <c r="D29" i="7"/>
  <c r="H9" i="4"/>
  <c r="A20" i="11"/>
  <c r="G9" i="11"/>
  <c r="E9" i="9"/>
  <c r="E45" i="1"/>
  <c r="E65" i="1" s="1"/>
  <c r="J16" i="1"/>
  <c r="I7" i="25" s="1"/>
  <c r="J26" i="1"/>
  <c r="J22" i="1"/>
  <c r="J38" i="1"/>
  <c r="C51" i="1"/>
  <c r="J51" i="1" s="1"/>
  <c r="J32" i="1"/>
  <c r="J28" i="1"/>
  <c r="J30" i="1"/>
  <c r="J42" i="1"/>
  <c r="J36" i="1"/>
  <c r="B65" i="1"/>
  <c r="C45" i="8"/>
  <c r="E9" i="8"/>
  <c r="E39" i="7"/>
  <c r="C65" i="7"/>
  <c r="G9" i="7"/>
  <c r="D45" i="4"/>
  <c r="AC20" i="9" l="1"/>
  <c r="AC42" i="9"/>
  <c r="AC41" i="9"/>
  <c r="AC25" i="9"/>
  <c r="AC38" i="9"/>
  <c r="AC48" i="9"/>
  <c r="AC40" i="9"/>
  <c r="AC32" i="9"/>
  <c r="AC24" i="9"/>
  <c r="AC16" i="9"/>
  <c r="AC47" i="9"/>
  <c r="AC39" i="9"/>
  <c r="AC23" i="9"/>
  <c r="AC31" i="9"/>
  <c r="AC30" i="9"/>
  <c r="AC53" i="9"/>
  <c r="AC45" i="9"/>
  <c r="AC37" i="9"/>
  <c r="AC29" i="9"/>
  <c r="AC21" i="9"/>
  <c r="AC52" i="9"/>
  <c r="AC44" i="9"/>
  <c r="AC36" i="9"/>
  <c r="AC28" i="9"/>
  <c r="AC51" i="9"/>
  <c r="AC43" i="9"/>
  <c r="AC35" i="9"/>
  <c r="AC27" i="9"/>
  <c r="AC19" i="9"/>
  <c r="AC50" i="9"/>
  <c r="AC34" i="9"/>
  <c r="AC26" i="9"/>
  <c r="AC18" i="9"/>
  <c r="AC49" i="9"/>
  <c r="AC33" i="9"/>
  <c r="AC17" i="9"/>
  <c r="AC46" i="9"/>
  <c r="AC22" i="9"/>
  <c r="AD9" i="9"/>
  <c r="AB53" i="9"/>
  <c r="I65" i="8"/>
  <c r="F16" i="13"/>
  <c r="F54" i="13" s="1"/>
  <c r="F48" i="11"/>
  <c r="G47" i="11"/>
  <c r="G43" i="11"/>
  <c r="G39" i="11"/>
  <c r="G35" i="11"/>
  <c r="G31" i="11"/>
  <c r="G27" i="11"/>
  <c r="G23" i="11"/>
  <c r="G19" i="11"/>
  <c r="G15" i="11"/>
  <c r="G48" i="11"/>
  <c r="G40" i="11"/>
  <c r="G32" i="11"/>
  <c r="G24" i="11"/>
  <c r="G20" i="11"/>
  <c r="G12" i="11"/>
  <c r="G46" i="11"/>
  <c r="G42" i="11"/>
  <c r="G38" i="11"/>
  <c r="G34" i="11"/>
  <c r="G30" i="11"/>
  <c r="G26" i="11"/>
  <c r="G22" i="11"/>
  <c r="G18" i="11"/>
  <c r="G14" i="11"/>
  <c r="G44" i="11"/>
  <c r="G36" i="11"/>
  <c r="G28" i="11"/>
  <c r="G16" i="11"/>
  <c r="G45" i="11"/>
  <c r="G41" i="11"/>
  <c r="G37" i="11"/>
  <c r="G33" i="11"/>
  <c r="G29" i="11"/>
  <c r="G25" i="11"/>
  <c r="G21" i="11"/>
  <c r="G17" i="11"/>
  <c r="G13" i="11"/>
  <c r="A19" i="10"/>
  <c r="D29" i="9"/>
  <c r="D65" i="9" s="1"/>
  <c r="E27" i="9"/>
  <c r="E23" i="9"/>
  <c r="E19" i="9"/>
  <c r="E15" i="9"/>
  <c r="E26" i="9"/>
  <c r="E22" i="9"/>
  <c r="E18" i="9"/>
  <c r="E14" i="9"/>
  <c r="E29" i="9"/>
  <c r="E25" i="9"/>
  <c r="E21" i="9"/>
  <c r="E17" i="9"/>
  <c r="E13" i="9"/>
  <c r="E28" i="9"/>
  <c r="E24" i="9"/>
  <c r="E20" i="9"/>
  <c r="E16" i="9"/>
  <c r="E12" i="9"/>
  <c r="Z65" i="9"/>
  <c r="E46" i="8"/>
  <c r="E42" i="8"/>
  <c r="E38" i="8"/>
  <c r="E34" i="8"/>
  <c r="E30" i="8"/>
  <c r="E26" i="8"/>
  <c r="E22" i="8"/>
  <c r="E18" i="8"/>
  <c r="E14" i="8"/>
  <c r="E39" i="8"/>
  <c r="E27" i="8"/>
  <c r="E45" i="8"/>
  <c r="E41" i="8"/>
  <c r="E37" i="8"/>
  <c r="E33" i="8"/>
  <c r="E29" i="8"/>
  <c r="E25" i="8"/>
  <c r="E21" i="8"/>
  <c r="E17" i="8"/>
  <c r="E13" i="8"/>
  <c r="E35" i="8"/>
  <c r="E19" i="8"/>
  <c r="E44" i="8"/>
  <c r="E40" i="8"/>
  <c r="E36" i="8"/>
  <c r="E32" i="8"/>
  <c r="E28" i="8"/>
  <c r="E24" i="8"/>
  <c r="E20" i="8"/>
  <c r="E16" i="8"/>
  <c r="E12" i="8"/>
  <c r="E43" i="8"/>
  <c r="E31" i="8"/>
  <c r="E23" i="8"/>
  <c r="E15" i="8"/>
  <c r="G37" i="7"/>
  <c r="G33" i="7"/>
  <c r="G29" i="7"/>
  <c r="G25" i="7"/>
  <c r="G21" i="7"/>
  <c r="G17" i="7"/>
  <c r="G13" i="7"/>
  <c r="G38" i="7"/>
  <c r="G22" i="7"/>
  <c r="G40" i="7"/>
  <c r="G36" i="7"/>
  <c r="G32" i="7"/>
  <c r="G28" i="7"/>
  <c r="G24" i="7"/>
  <c r="G20" i="7"/>
  <c r="G16" i="7"/>
  <c r="G12" i="7"/>
  <c r="G34" i="7"/>
  <c r="G18" i="7"/>
  <c r="G39" i="7"/>
  <c r="G35" i="7"/>
  <c r="G31" i="7"/>
  <c r="G27" i="7"/>
  <c r="G23" i="7"/>
  <c r="G19" i="7"/>
  <c r="G15" i="7"/>
  <c r="G30" i="7"/>
  <c r="G26" i="7"/>
  <c r="G14" i="7"/>
  <c r="Z51" i="7"/>
  <c r="Q65" i="7"/>
  <c r="H30" i="6"/>
  <c r="H26" i="6"/>
  <c r="H22" i="6"/>
  <c r="H18" i="6"/>
  <c r="H14" i="6"/>
  <c r="H29" i="6"/>
  <c r="H25" i="6"/>
  <c r="H21" i="6"/>
  <c r="H17" i="6"/>
  <c r="H13" i="6"/>
  <c r="H28" i="6"/>
  <c r="H24" i="6"/>
  <c r="H20" i="6"/>
  <c r="H16" i="6"/>
  <c r="H12" i="6"/>
  <c r="H23" i="6"/>
  <c r="H19" i="6"/>
  <c r="H31" i="6"/>
  <c r="H15" i="6"/>
  <c r="H27" i="6"/>
  <c r="G29" i="6"/>
  <c r="G28" i="6"/>
  <c r="G27" i="6"/>
  <c r="G26" i="6"/>
  <c r="G22" i="6"/>
  <c r="G18" i="6"/>
  <c r="G14" i="6"/>
  <c r="G25" i="6"/>
  <c r="G21" i="6"/>
  <c r="G17" i="6"/>
  <c r="G13" i="6"/>
  <c r="G30" i="6"/>
  <c r="G19" i="6"/>
  <c r="G24" i="6"/>
  <c r="G20" i="6"/>
  <c r="G16" i="6"/>
  <c r="G12" i="6"/>
  <c r="G23" i="6"/>
  <c r="G15" i="6"/>
  <c r="F30" i="6"/>
  <c r="F65" i="6" s="1"/>
  <c r="H33" i="4"/>
  <c r="H44" i="4"/>
  <c r="H28" i="4"/>
  <c r="H35" i="4"/>
  <c r="H39" i="4"/>
  <c r="H20" i="4"/>
  <c r="H21" i="4"/>
  <c r="H38" i="4"/>
  <c r="H18" i="4"/>
  <c r="H45" i="4"/>
  <c r="H29" i="4"/>
  <c r="H40" i="4"/>
  <c r="H24" i="4"/>
  <c r="H27" i="4"/>
  <c r="H42" i="4"/>
  <c r="H16" i="4"/>
  <c r="H13" i="4"/>
  <c r="H30" i="4"/>
  <c r="H14" i="4"/>
  <c r="H41" i="4"/>
  <c r="H36" i="4"/>
  <c r="H19" i="4"/>
  <c r="H12" i="4"/>
  <c r="H22" i="4"/>
  <c r="H37" i="4"/>
  <c r="H32" i="4"/>
  <c r="H15" i="4"/>
  <c r="H31" i="4"/>
  <c r="H48" i="4"/>
  <c r="H25" i="4"/>
  <c r="H47" i="4"/>
  <c r="H34" i="4"/>
  <c r="H23" i="4"/>
  <c r="H46" i="4"/>
  <c r="H43" i="4"/>
  <c r="H26" i="4"/>
  <c r="H17" i="4"/>
  <c r="G16" i="13"/>
  <c r="G12" i="13"/>
  <c r="G15" i="13"/>
  <c r="G14" i="13"/>
  <c r="G13" i="13"/>
  <c r="H9" i="13"/>
  <c r="F59" i="5"/>
  <c r="F55" i="5"/>
  <c r="F51" i="5"/>
  <c r="F58" i="5"/>
  <c r="F54" i="5"/>
  <c r="F50" i="5"/>
  <c r="F46" i="5"/>
  <c r="F42" i="5"/>
  <c r="F38" i="5"/>
  <c r="F34" i="5"/>
  <c r="F30" i="5"/>
  <c r="F26" i="5"/>
  <c r="F22" i="5"/>
  <c r="F18" i="5"/>
  <c r="F14" i="5"/>
  <c r="F57" i="5"/>
  <c r="F49" i="5"/>
  <c r="F44" i="5"/>
  <c r="F39" i="5"/>
  <c r="F33" i="5"/>
  <c r="F28" i="5"/>
  <c r="F23" i="5"/>
  <c r="F17" i="5"/>
  <c r="F12" i="5"/>
  <c r="F60" i="5"/>
  <c r="F52" i="5"/>
  <c r="F45" i="5"/>
  <c r="F40" i="5"/>
  <c r="F35" i="5"/>
  <c r="F29" i="5"/>
  <c r="F24" i="5"/>
  <c r="F19" i="5"/>
  <c r="F13" i="5"/>
  <c r="F56" i="5"/>
  <c r="F43" i="5"/>
  <c r="F32" i="5"/>
  <c r="F21" i="5"/>
  <c r="F48" i="5"/>
  <c r="F37" i="5"/>
  <c r="F27" i="5"/>
  <c r="F16" i="5"/>
  <c r="F61" i="5"/>
  <c r="F47" i="5"/>
  <c r="F36" i="5"/>
  <c r="F25" i="5"/>
  <c r="F15" i="5"/>
  <c r="F53" i="5"/>
  <c r="F41" i="5"/>
  <c r="F31" i="5"/>
  <c r="F20" i="5"/>
  <c r="J45" i="1"/>
  <c r="G9" i="5"/>
  <c r="E61" i="5"/>
  <c r="F40" i="7"/>
  <c r="F65" i="7" s="1"/>
  <c r="E65" i="7"/>
  <c r="G48" i="4"/>
  <c r="I9" i="4"/>
  <c r="E65" i="11"/>
  <c r="H9" i="11"/>
  <c r="A21" i="11"/>
  <c r="F9" i="9"/>
  <c r="C65" i="1"/>
  <c r="D46" i="8"/>
  <c r="D65" i="8" s="1"/>
  <c r="F9" i="8"/>
  <c r="C65" i="8"/>
  <c r="H9" i="7"/>
  <c r="D65" i="7"/>
  <c r="I9" i="6"/>
  <c r="D65" i="4"/>
  <c r="AC55" i="9" l="1"/>
  <c r="AD54" i="9"/>
  <c r="AD36" i="9"/>
  <c r="AD43" i="9"/>
  <c r="AD19" i="9"/>
  <c r="AJ19" i="9" s="1"/>
  <c r="AD24" i="9"/>
  <c r="AD21" i="9"/>
  <c r="AD32" i="9"/>
  <c r="AD52" i="9"/>
  <c r="AJ52" i="9" s="1"/>
  <c r="AD51" i="9"/>
  <c r="AJ51" i="9" s="1"/>
  <c r="AD50" i="9"/>
  <c r="AD42" i="9"/>
  <c r="AD34" i="9"/>
  <c r="AD26" i="9"/>
  <c r="AD18" i="9"/>
  <c r="AD41" i="9"/>
  <c r="AD33" i="9"/>
  <c r="AD25" i="9"/>
  <c r="AD17" i="9"/>
  <c r="AD16" i="9"/>
  <c r="AD49" i="9"/>
  <c r="AD48" i="9"/>
  <c r="AD47" i="9"/>
  <c r="AD39" i="9"/>
  <c r="AD31" i="9"/>
  <c r="AD23" i="9"/>
  <c r="AD46" i="9"/>
  <c r="AD38" i="9"/>
  <c r="AD30" i="9"/>
  <c r="AD22" i="9"/>
  <c r="AD53" i="9"/>
  <c r="AJ53" i="9" s="1"/>
  <c r="AD45" i="9"/>
  <c r="AD37" i="9"/>
  <c r="AD29" i="9"/>
  <c r="AD44" i="9"/>
  <c r="AD28" i="9"/>
  <c r="AD20" i="9"/>
  <c r="AD35" i="9"/>
  <c r="AD27" i="9"/>
  <c r="AD40" i="9"/>
  <c r="AJ54" i="9"/>
  <c r="E75" i="5"/>
  <c r="H46" i="11"/>
  <c r="H42" i="11"/>
  <c r="H38" i="11"/>
  <c r="H34" i="11"/>
  <c r="H30" i="11"/>
  <c r="H26" i="11"/>
  <c r="H22" i="11"/>
  <c r="H18" i="11"/>
  <c r="H14" i="11"/>
  <c r="H43" i="11"/>
  <c r="H35" i="11"/>
  <c r="H27" i="11"/>
  <c r="H19" i="11"/>
  <c r="H49" i="11"/>
  <c r="H45" i="11"/>
  <c r="H41" i="11"/>
  <c r="H37" i="11"/>
  <c r="H33" i="11"/>
  <c r="H29" i="11"/>
  <c r="H25" i="11"/>
  <c r="H21" i="11"/>
  <c r="H17" i="11"/>
  <c r="H13" i="11"/>
  <c r="H47" i="11"/>
  <c r="H39" i="11"/>
  <c r="H31" i="11"/>
  <c r="H23" i="11"/>
  <c r="H15" i="11"/>
  <c r="H48" i="11"/>
  <c r="H44" i="11"/>
  <c r="H40" i="11"/>
  <c r="H36" i="11"/>
  <c r="H32" i="11"/>
  <c r="H28" i="11"/>
  <c r="H24" i="11"/>
  <c r="H20" i="11"/>
  <c r="H16" i="11"/>
  <c r="H12" i="11"/>
  <c r="A20" i="10"/>
  <c r="F28" i="9"/>
  <c r="F24" i="9"/>
  <c r="F20" i="9"/>
  <c r="F16" i="9"/>
  <c r="F12" i="9"/>
  <c r="F27" i="9"/>
  <c r="F23" i="9"/>
  <c r="F19" i="9"/>
  <c r="F15" i="9"/>
  <c r="F30" i="9"/>
  <c r="F26" i="9"/>
  <c r="F22" i="9"/>
  <c r="F18" i="9"/>
  <c r="F14" i="9"/>
  <c r="F29" i="9"/>
  <c r="F25" i="9"/>
  <c r="F21" i="9"/>
  <c r="F17" i="9"/>
  <c r="F13" i="9"/>
  <c r="E30" i="9"/>
  <c r="E65" i="9" s="1"/>
  <c r="F47" i="8"/>
  <c r="F43" i="8"/>
  <c r="F39" i="8"/>
  <c r="F35" i="8"/>
  <c r="F31" i="8"/>
  <c r="F27" i="8"/>
  <c r="F23" i="8"/>
  <c r="F19" i="8"/>
  <c r="F15" i="8"/>
  <c r="F40" i="8"/>
  <c r="F32" i="8"/>
  <c r="F20" i="8"/>
  <c r="F46" i="8"/>
  <c r="F42" i="8"/>
  <c r="F38" i="8"/>
  <c r="F34" i="8"/>
  <c r="F30" i="8"/>
  <c r="F26" i="8"/>
  <c r="F22" i="8"/>
  <c r="F18" i="8"/>
  <c r="F14" i="8"/>
  <c r="F28" i="8"/>
  <c r="F12" i="8"/>
  <c r="F45" i="8"/>
  <c r="F41" i="8"/>
  <c r="F37" i="8"/>
  <c r="F33" i="8"/>
  <c r="F29" i="8"/>
  <c r="F25" i="8"/>
  <c r="F21" i="8"/>
  <c r="F17" i="8"/>
  <c r="F13" i="8"/>
  <c r="F44" i="8"/>
  <c r="F36" i="8"/>
  <c r="F24" i="8"/>
  <c r="F16" i="8"/>
  <c r="H38" i="7"/>
  <c r="H34" i="7"/>
  <c r="H30" i="7"/>
  <c r="H26" i="7"/>
  <c r="H22" i="7"/>
  <c r="H18" i="7"/>
  <c r="H41" i="7"/>
  <c r="H37" i="7"/>
  <c r="H33" i="7"/>
  <c r="H29" i="7"/>
  <c r="H25" i="7"/>
  <c r="H21" i="7"/>
  <c r="H40" i="7"/>
  <c r="H36" i="7"/>
  <c r="H32" i="7"/>
  <c r="H28" i="7"/>
  <c r="H24" i="7"/>
  <c r="H20" i="7"/>
  <c r="H27" i="7"/>
  <c r="H16" i="7"/>
  <c r="H12" i="7"/>
  <c r="H31" i="7"/>
  <c r="H39" i="7"/>
  <c r="H23" i="7"/>
  <c r="H15" i="7"/>
  <c r="H17" i="7"/>
  <c r="H35" i="7"/>
  <c r="H19" i="7"/>
  <c r="H14" i="7"/>
  <c r="H13" i="7"/>
  <c r="H32" i="6"/>
  <c r="H65" i="6" s="1"/>
  <c r="I30" i="6"/>
  <c r="I26" i="6"/>
  <c r="I22" i="6"/>
  <c r="I18" i="6"/>
  <c r="I14" i="6"/>
  <c r="I29" i="6"/>
  <c r="I25" i="6"/>
  <c r="I21" i="6"/>
  <c r="I17" i="6"/>
  <c r="I13" i="6"/>
  <c r="I32" i="6"/>
  <c r="I28" i="6"/>
  <c r="I24" i="6"/>
  <c r="I20" i="6"/>
  <c r="I16" i="6"/>
  <c r="I12" i="6"/>
  <c r="I19" i="6"/>
  <c r="I23" i="6"/>
  <c r="I31" i="6"/>
  <c r="I15" i="6"/>
  <c r="I27" i="6"/>
  <c r="G31" i="6"/>
  <c r="G65" i="6" s="1"/>
  <c r="I42" i="4"/>
  <c r="I26" i="4"/>
  <c r="I33" i="4"/>
  <c r="I32" i="4"/>
  <c r="I12" i="4"/>
  <c r="I23" i="4"/>
  <c r="I47" i="4"/>
  <c r="I18" i="4"/>
  <c r="I35" i="4"/>
  <c r="I38" i="4"/>
  <c r="I46" i="4"/>
  <c r="I29" i="4"/>
  <c r="I24" i="4"/>
  <c r="I48" i="4"/>
  <c r="I21" i="4"/>
  <c r="I44" i="4"/>
  <c r="I14" i="4"/>
  <c r="I15" i="4"/>
  <c r="I34" i="4"/>
  <c r="I25" i="4"/>
  <c r="I39" i="4"/>
  <c r="I43" i="4"/>
  <c r="I36" i="4"/>
  <c r="I30" i="4"/>
  <c r="I40" i="4"/>
  <c r="I31" i="4"/>
  <c r="I28" i="4"/>
  <c r="I22" i="4"/>
  <c r="I49" i="4"/>
  <c r="I41" i="4"/>
  <c r="I20" i="4"/>
  <c r="I17" i="4"/>
  <c r="I27" i="4"/>
  <c r="I45" i="4"/>
  <c r="I37" i="4"/>
  <c r="I16" i="4"/>
  <c r="I13" i="4"/>
  <c r="I19" i="4"/>
  <c r="H15" i="13"/>
  <c r="H14" i="13"/>
  <c r="H17" i="13"/>
  <c r="H16" i="13"/>
  <c r="H12" i="13"/>
  <c r="H13" i="13"/>
  <c r="I9" i="13"/>
  <c r="G17" i="13"/>
  <c r="G54" i="13" s="1"/>
  <c r="G61" i="5"/>
  <c r="G57" i="5"/>
  <c r="G53" i="5"/>
  <c r="G49" i="5"/>
  <c r="G45" i="5"/>
  <c r="G41" i="5"/>
  <c r="G37" i="5"/>
  <c r="G33" i="5"/>
  <c r="G29" i="5"/>
  <c r="G25" i="5"/>
  <c r="G21" i="5"/>
  <c r="G17" i="5"/>
  <c r="G13" i="5"/>
  <c r="G60" i="5"/>
  <c r="G56" i="5"/>
  <c r="G52" i="5"/>
  <c r="G48" i="5"/>
  <c r="G44" i="5"/>
  <c r="G40" i="5"/>
  <c r="G36" i="5"/>
  <c r="G32" i="5"/>
  <c r="G28" i="5"/>
  <c r="G24" i="5"/>
  <c r="G20" i="5"/>
  <c r="G16" i="5"/>
  <c r="G12" i="5"/>
  <c r="G55" i="5"/>
  <c r="G47" i="5"/>
  <c r="G39" i="5"/>
  <c r="G31" i="5"/>
  <c r="G23" i="5"/>
  <c r="G15" i="5"/>
  <c r="G58" i="5"/>
  <c r="G50" i="5"/>
  <c r="G42" i="5"/>
  <c r="G34" i="5"/>
  <c r="G26" i="5"/>
  <c r="G18" i="5"/>
  <c r="G54" i="5"/>
  <c r="G38" i="5"/>
  <c r="G22" i="5"/>
  <c r="G62" i="5"/>
  <c r="G46" i="5"/>
  <c r="G30" i="5"/>
  <c r="G14" i="5"/>
  <c r="G59" i="5"/>
  <c r="G43" i="5"/>
  <c r="G27" i="5"/>
  <c r="G51" i="5"/>
  <c r="G35" i="5"/>
  <c r="G19" i="5"/>
  <c r="F62" i="5"/>
  <c r="H9" i="5"/>
  <c r="G49" i="11"/>
  <c r="G41" i="7"/>
  <c r="G65" i="7" s="1"/>
  <c r="H49" i="4"/>
  <c r="G65" i="4"/>
  <c r="J9" i="4"/>
  <c r="A22" i="11"/>
  <c r="F65" i="11"/>
  <c r="G9" i="9"/>
  <c r="E47" i="8"/>
  <c r="E65" i="8" s="1"/>
  <c r="G9" i="8"/>
  <c r="I9" i="7"/>
  <c r="J9" i="6"/>
  <c r="AD55" i="9" l="1"/>
  <c r="AJ55" i="9" s="1"/>
  <c r="H54" i="13"/>
  <c r="F75" i="5"/>
  <c r="A21" i="10"/>
  <c r="G28" i="9"/>
  <c r="G24" i="9"/>
  <c r="G20" i="9"/>
  <c r="G16" i="9"/>
  <c r="G12" i="9"/>
  <c r="G31" i="9"/>
  <c r="G27" i="9"/>
  <c r="G23" i="9"/>
  <c r="G19" i="9"/>
  <c r="G15" i="9"/>
  <c r="G29" i="9"/>
  <c r="G30" i="9"/>
  <c r="G26" i="9"/>
  <c r="G22" i="9"/>
  <c r="G18" i="9"/>
  <c r="G14" i="9"/>
  <c r="G25" i="9"/>
  <c r="G21" i="9"/>
  <c r="G17" i="9"/>
  <c r="G13" i="9"/>
  <c r="H9" i="9"/>
  <c r="F31" i="9"/>
  <c r="F65" i="9" s="1"/>
  <c r="G47" i="8"/>
  <c r="G43" i="8"/>
  <c r="G39" i="8"/>
  <c r="G35" i="8"/>
  <c r="G31" i="8"/>
  <c r="G27" i="8"/>
  <c r="G23" i="8"/>
  <c r="G19" i="8"/>
  <c r="G15" i="8"/>
  <c r="G44" i="8"/>
  <c r="G32" i="8"/>
  <c r="G20" i="8"/>
  <c r="G46" i="8"/>
  <c r="G42" i="8"/>
  <c r="G38" i="8"/>
  <c r="G34" i="8"/>
  <c r="G30" i="8"/>
  <c r="G26" i="8"/>
  <c r="G22" i="8"/>
  <c r="G18" i="8"/>
  <c r="G14" i="8"/>
  <c r="G40" i="8"/>
  <c r="G24" i="8"/>
  <c r="G12" i="8"/>
  <c r="G45" i="8"/>
  <c r="G41" i="8"/>
  <c r="G37" i="8"/>
  <c r="G33" i="8"/>
  <c r="G29" i="8"/>
  <c r="G25" i="8"/>
  <c r="G21" i="8"/>
  <c r="G17" i="8"/>
  <c r="G13" i="8"/>
  <c r="G48" i="8"/>
  <c r="G36" i="8"/>
  <c r="G28" i="8"/>
  <c r="G16" i="8"/>
  <c r="I40" i="7"/>
  <c r="I36" i="7"/>
  <c r="I32" i="7"/>
  <c r="I28" i="7"/>
  <c r="I24" i="7"/>
  <c r="I20" i="7"/>
  <c r="I16" i="7"/>
  <c r="I12" i="7"/>
  <c r="I39" i="7"/>
  <c r="I35" i="7"/>
  <c r="I31" i="7"/>
  <c r="I27" i="7"/>
  <c r="I23" i="7"/>
  <c r="I19" i="7"/>
  <c r="I15" i="7"/>
  <c r="I42" i="7"/>
  <c r="I38" i="7"/>
  <c r="I34" i="7"/>
  <c r="I30" i="7"/>
  <c r="I26" i="7"/>
  <c r="I22" i="7"/>
  <c r="I18" i="7"/>
  <c r="I14" i="7"/>
  <c r="I29" i="7"/>
  <c r="I13" i="7"/>
  <c r="I33" i="7"/>
  <c r="I41" i="7"/>
  <c r="I25" i="7"/>
  <c r="I37" i="7"/>
  <c r="I21" i="7"/>
  <c r="I17" i="7"/>
  <c r="I33" i="6"/>
  <c r="I65" i="6" s="1"/>
  <c r="J33" i="6"/>
  <c r="J29" i="6"/>
  <c r="J25" i="6"/>
  <c r="J21" i="6"/>
  <c r="J17" i="6"/>
  <c r="J13" i="6"/>
  <c r="J32" i="6"/>
  <c r="J28" i="6"/>
  <c r="J24" i="6"/>
  <c r="J20" i="6"/>
  <c r="J16" i="6"/>
  <c r="J12" i="6"/>
  <c r="J31" i="6"/>
  <c r="J27" i="6"/>
  <c r="J23" i="6"/>
  <c r="J19" i="6"/>
  <c r="J15" i="6"/>
  <c r="J30" i="6"/>
  <c r="J14" i="6"/>
  <c r="J26" i="6"/>
  <c r="J18" i="6"/>
  <c r="J22" i="6"/>
  <c r="J48" i="4"/>
  <c r="J31" i="4"/>
  <c r="J45" i="4"/>
  <c r="J30" i="4"/>
  <c r="J29" i="4"/>
  <c r="J50" i="4"/>
  <c r="J22" i="4"/>
  <c r="J47" i="4"/>
  <c r="J24" i="4"/>
  <c r="J12" i="4"/>
  <c r="J43" i="4"/>
  <c r="J27" i="4"/>
  <c r="J42" i="4"/>
  <c r="J26" i="4"/>
  <c r="J21" i="4"/>
  <c r="J44" i="4"/>
  <c r="J18" i="4"/>
  <c r="J40" i="4"/>
  <c r="J16" i="4"/>
  <c r="J33" i="4"/>
  <c r="J39" i="4"/>
  <c r="J23" i="4"/>
  <c r="J38" i="4"/>
  <c r="J46" i="4"/>
  <c r="J17" i="4"/>
  <c r="J36" i="4"/>
  <c r="J14" i="4"/>
  <c r="J25" i="4"/>
  <c r="J32" i="4"/>
  <c r="J19" i="4"/>
  <c r="J37" i="4"/>
  <c r="J15" i="4"/>
  <c r="J34" i="4"/>
  <c r="J41" i="4"/>
  <c r="J35" i="4"/>
  <c r="J13" i="4"/>
  <c r="J20" i="4"/>
  <c r="J49" i="4"/>
  <c r="J28" i="4"/>
  <c r="H18" i="13"/>
  <c r="I17" i="13"/>
  <c r="I13" i="13"/>
  <c r="I16" i="13"/>
  <c r="I12" i="13"/>
  <c r="I18" i="13"/>
  <c r="I14" i="13"/>
  <c r="I15" i="13"/>
  <c r="J9" i="13"/>
  <c r="H62" i="5"/>
  <c r="H58" i="5"/>
  <c r="H54" i="5"/>
  <c r="H50" i="5"/>
  <c r="H46" i="5"/>
  <c r="H42" i="5"/>
  <c r="H38" i="5"/>
  <c r="H34" i="5"/>
  <c r="H30" i="5"/>
  <c r="H26" i="5"/>
  <c r="H22" i="5"/>
  <c r="H18" i="5"/>
  <c r="H14" i="5"/>
  <c r="H61" i="5"/>
  <c r="H57" i="5"/>
  <c r="H53" i="5"/>
  <c r="H49" i="5"/>
  <c r="H45" i="5"/>
  <c r="H41" i="5"/>
  <c r="H37" i="5"/>
  <c r="H33" i="5"/>
  <c r="H29" i="5"/>
  <c r="H25" i="5"/>
  <c r="H21" i="5"/>
  <c r="H17" i="5"/>
  <c r="H13" i="5"/>
  <c r="H60" i="5"/>
  <c r="H52" i="5"/>
  <c r="H44" i="5"/>
  <c r="H36" i="5"/>
  <c r="H28" i="5"/>
  <c r="H20" i="5"/>
  <c r="H12" i="5"/>
  <c r="H63" i="5"/>
  <c r="H55" i="5"/>
  <c r="H47" i="5"/>
  <c r="H39" i="5"/>
  <c r="H31" i="5"/>
  <c r="H23" i="5"/>
  <c r="H15" i="5"/>
  <c r="H51" i="5"/>
  <c r="H35" i="5"/>
  <c r="H19" i="5"/>
  <c r="H59" i="5"/>
  <c r="H43" i="5"/>
  <c r="H27" i="5"/>
  <c r="H56" i="5"/>
  <c r="H40" i="5"/>
  <c r="H24" i="5"/>
  <c r="H48" i="5"/>
  <c r="H32" i="5"/>
  <c r="H16" i="5"/>
  <c r="G63" i="5"/>
  <c r="I9" i="5"/>
  <c r="H42" i="7"/>
  <c r="H65" i="7" s="1"/>
  <c r="I50" i="4"/>
  <c r="K9" i="4"/>
  <c r="H65" i="4"/>
  <c r="A23" i="11"/>
  <c r="H50" i="11"/>
  <c r="G65" i="11"/>
  <c r="F48" i="8"/>
  <c r="F65" i="8" s="1"/>
  <c r="H9" i="8"/>
  <c r="J9" i="7"/>
  <c r="K9" i="6"/>
  <c r="G75" i="5" l="1"/>
  <c r="A22" i="10"/>
  <c r="H30" i="9"/>
  <c r="H29" i="9"/>
  <c r="H25" i="9"/>
  <c r="H32" i="9"/>
  <c r="H28" i="9"/>
  <c r="H24" i="9"/>
  <c r="H20" i="9"/>
  <c r="H26" i="9"/>
  <c r="H19" i="9"/>
  <c r="H15" i="9"/>
  <c r="H12" i="9"/>
  <c r="H23" i="9"/>
  <c r="H18" i="9"/>
  <c r="H14" i="9"/>
  <c r="H31" i="9"/>
  <c r="H22" i="9"/>
  <c r="H17" i="9"/>
  <c r="H13" i="9"/>
  <c r="H27" i="9"/>
  <c r="H21" i="9"/>
  <c r="H16" i="9"/>
  <c r="I9" i="9"/>
  <c r="G32" i="9"/>
  <c r="G65" i="9"/>
  <c r="H46" i="8"/>
  <c r="H42" i="8"/>
  <c r="H38" i="8"/>
  <c r="H34" i="8"/>
  <c r="H30" i="8"/>
  <c r="H26" i="8"/>
  <c r="H22" i="8"/>
  <c r="H18" i="8"/>
  <c r="H14" i="8"/>
  <c r="H43" i="8"/>
  <c r="H27" i="8"/>
  <c r="H15" i="8"/>
  <c r="H49" i="8"/>
  <c r="H45" i="8"/>
  <c r="H41" i="8"/>
  <c r="H37" i="8"/>
  <c r="H33" i="8"/>
  <c r="H29" i="8"/>
  <c r="H25" i="8"/>
  <c r="H21" i="8"/>
  <c r="H17" i="8"/>
  <c r="H13" i="8"/>
  <c r="H35" i="8"/>
  <c r="H19" i="8"/>
  <c r="H48" i="8"/>
  <c r="H44" i="8"/>
  <c r="H40" i="8"/>
  <c r="H36" i="8"/>
  <c r="H32" i="8"/>
  <c r="H28" i="8"/>
  <c r="H24" i="8"/>
  <c r="H20" i="8"/>
  <c r="H16" i="8"/>
  <c r="H12" i="8"/>
  <c r="H47" i="8"/>
  <c r="H39" i="8"/>
  <c r="H31" i="8"/>
  <c r="H23" i="8"/>
  <c r="J41" i="7"/>
  <c r="J37" i="7"/>
  <c r="J33" i="7"/>
  <c r="J29" i="7"/>
  <c r="J25" i="7"/>
  <c r="J21" i="7"/>
  <c r="J17" i="7"/>
  <c r="J13" i="7"/>
  <c r="J40" i="7"/>
  <c r="J36" i="7"/>
  <c r="J32" i="7"/>
  <c r="J28" i="7"/>
  <c r="J24" i="7"/>
  <c r="J20" i="7"/>
  <c r="J16" i="7"/>
  <c r="J12" i="7"/>
  <c r="J43" i="7"/>
  <c r="J39" i="7"/>
  <c r="J35" i="7"/>
  <c r="J31" i="7"/>
  <c r="J27" i="7"/>
  <c r="J23" i="7"/>
  <c r="J19" i="7"/>
  <c r="J15" i="7"/>
  <c r="J30" i="7"/>
  <c r="J14" i="7"/>
  <c r="J42" i="7"/>
  <c r="J26" i="7"/>
  <c r="J18" i="7"/>
  <c r="J38" i="7"/>
  <c r="J22" i="7"/>
  <c r="J34" i="7"/>
  <c r="K31" i="6"/>
  <c r="K27" i="6"/>
  <c r="K23" i="6"/>
  <c r="K19" i="6"/>
  <c r="K15" i="6"/>
  <c r="K34" i="6"/>
  <c r="K30" i="6"/>
  <c r="K26" i="6"/>
  <c r="K22" i="6"/>
  <c r="K18" i="6"/>
  <c r="K14" i="6"/>
  <c r="K33" i="6"/>
  <c r="K29" i="6"/>
  <c r="K25" i="6"/>
  <c r="K21" i="6"/>
  <c r="K17" i="6"/>
  <c r="K13" i="6"/>
  <c r="K24" i="6"/>
  <c r="K20" i="6"/>
  <c r="K28" i="6"/>
  <c r="K32" i="6"/>
  <c r="K16" i="6"/>
  <c r="K12" i="6"/>
  <c r="J34" i="6"/>
  <c r="J65" i="6" s="1"/>
  <c r="K40" i="4"/>
  <c r="K24" i="4"/>
  <c r="K39" i="4"/>
  <c r="K23" i="4"/>
  <c r="K26" i="4"/>
  <c r="K45" i="4"/>
  <c r="K19" i="4"/>
  <c r="K20" i="4"/>
  <c r="K17" i="4"/>
  <c r="K21" i="4"/>
  <c r="K50" i="4"/>
  <c r="K36" i="4"/>
  <c r="K51" i="4"/>
  <c r="K35" i="4"/>
  <c r="K48" i="4"/>
  <c r="K22" i="4"/>
  <c r="K41" i="4"/>
  <c r="K15" i="4"/>
  <c r="K12" i="4"/>
  <c r="K30" i="4"/>
  <c r="K46" i="4"/>
  <c r="K32" i="4"/>
  <c r="K47" i="4"/>
  <c r="K31" i="4"/>
  <c r="K42" i="4"/>
  <c r="K18" i="4"/>
  <c r="K33" i="4"/>
  <c r="K38" i="4"/>
  <c r="K13" i="4"/>
  <c r="K16" i="4"/>
  <c r="K44" i="4"/>
  <c r="K28" i="4"/>
  <c r="K43" i="4"/>
  <c r="K27" i="4"/>
  <c r="K34" i="4"/>
  <c r="K14" i="4"/>
  <c r="K25" i="4"/>
  <c r="K37" i="4"/>
  <c r="K29" i="4"/>
  <c r="K49" i="4"/>
  <c r="J18" i="13"/>
  <c r="J14" i="13"/>
  <c r="J17" i="13"/>
  <c r="J13" i="13"/>
  <c r="J12" i="13"/>
  <c r="J19" i="13"/>
  <c r="J15" i="13"/>
  <c r="J16" i="13"/>
  <c r="K9" i="13"/>
  <c r="I19" i="13"/>
  <c r="I54" i="13" s="1"/>
  <c r="I62" i="5"/>
  <c r="I46" i="5"/>
  <c r="I30" i="5"/>
  <c r="I14" i="5"/>
  <c r="I49" i="5"/>
  <c r="I33" i="5"/>
  <c r="I17" i="5"/>
  <c r="I48" i="5"/>
  <c r="I16" i="5"/>
  <c r="I35" i="5"/>
  <c r="I47" i="5"/>
  <c r="I20" i="5"/>
  <c r="I58" i="5"/>
  <c r="I42" i="5"/>
  <c r="I26" i="5"/>
  <c r="I61" i="5"/>
  <c r="I45" i="5"/>
  <c r="I29" i="5"/>
  <c r="I13" i="5"/>
  <c r="I40" i="5"/>
  <c r="I59" i="5"/>
  <c r="I27" i="5"/>
  <c r="I31" i="5"/>
  <c r="I23" i="5"/>
  <c r="I60" i="5"/>
  <c r="I54" i="5"/>
  <c r="I38" i="5"/>
  <c r="I22" i="5"/>
  <c r="I57" i="5"/>
  <c r="I41" i="5"/>
  <c r="I25" i="5"/>
  <c r="I64" i="5"/>
  <c r="I32" i="5"/>
  <c r="I51" i="5"/>
  <c r="I19" i="5"/>
  <c r="I15" i="5"/>
  <c r="I52" i="5"/>
  <c r="I44" i="5"/>
  <c r="I50" i="5"/>
  <c r="I34" i="5"/>
  <c r="I18" i="5"/>
  <c r="I53" i="5"/>
  <c r="I37" i="5"/>
  <c r="I21" i="5"/>
  <c r="I56" i="5"/>
  <c r="I24" i="5"/>
  <c r="I43" i="5"/>
  <c r="I63" i="5"/>
  <c r="I55" i="5"/>
  <c r="I36" i="5"/>
  <c r="I28" i="5"/>
  <c r="I39" i="5"/>
  <c r="I12" i="5"/>
  <c r="H64" i="5"/>
  <c r="J9" i="5"/>
  <c r="I43" i="7"/>
  <c r="L9" i="4"/>
  <c r="J51" i="4"/>
  <c r="I65" i="4"/>
  <c r="A24" i="11"/>
  <c r="H65" i="11"/>
  <c r="G49" i="8"/>
  <c r="G65" i="8" s="1"/>
  <c r="K9" i="7"/>
  <c r="L9" i="6"/>
  <c r="H75" i="5" l="1"/>
  <c r="A23" i="10"/>
  <c r="H33" i="9"/>
  <c r="I32" i="9"/>
  <c r="I28" i="9"/>
  <c r="I24" i="9"/>
  <c r="I20" i="9"/>
  <c r="I16" i="9"/>
  <c r="I12" i="9"/>
  <c r="I31" i="9"/>
  <c r="I27" i="9"/>
  <c r="I23" i="9"/>
  <c r="I19" i="9"/>
  <c r="I15" i="9"/>
  <c r="I30" i="9"/>
  <c r="I26" i="9"/>
  <c r="I22" i="9"/>
  <c r="I18" i="9"/>
  <c r="I14" i="9"/>
  <c r="I33" i="9"/>
  <c r="I17" i="9"/>
  <c r="I29" i="9"/>
  <c r="I13" i="9"/>
  <c r="I25" i="9"/>
  <c r="I21" i="9"/>
  <c r="J9" i="9"/>
  <c r="H65" i="9"/>
  <c r="J44" i="7"/>
  <c r="K41" i="7"/>
  <c r="K25" i="7"/>
  <c r="K44" i="7"/>
  <c r="K28" i="7"/>
  <c r="K12" i="7"/>
  <c r="K31" i="7"/>
  <c r="K15" i="7"/>
  <c r="K42" i="7"/>
  <c r="K22" i="7"/>
  <c r="K40" i="7"/>
  <c r="K24" i="7"/>
  <c r="K27" i="7"/>
  <c r="K30" i="7"/>
  <c r="K26" i="7"/>
  <c r="K23" i="7"/>
  <c r="K34" i="7"/>
  <c r="K29" i="7"/>
  <c r="K32" i="7"/>
  <c r="K16" i="7"/>
  <c r="K18" i="7"/>
  <c r="K37" i="7"/>
  <c r="K21" i="7"/>
  <c r="K43" i="7"/>
  <c r="K13" i="7"/>
  <c r="K35" i="7"/>
  <c r="K33" i="7"/>
  <c r="K17" i="7"/>
  <c r="K36" i="7"/>
  <c r="K20" i="7"/>
  <c r="K39" i="7"/>
  <c r="K14" i="7"/>
  <c r="K19" i="7"/>
  <c r="K38" i="7"/>
  <c r="K35" i="6"/>
  <c r="K65" i="6" s="1"/>
  <c r="L32" i="6"/>
  <c r="L28" i="6"/>
  <c r="L24" i="6"/>
  <c r="L20" i="6"/>
  <c r="L16" i="6"/>
  <c r="L12" i="6"/>
  <c r="L35" i="6"/>
  <c r="L31" i="6"/>
  <c r="L27" i="6"/>
  <c r="L23" i="6"/>
  <c r="L19" i="6"/>
  <c r="L15" i="6"/>
  <c r="L34" i="6"/>
  <c r="L30" i="6"/>
  <c r="L26" i="6"/>
  <c r="L22" i="6"/>
  <c r="L18" i="6"/>
  <c r="L14" i="6"/>
  <c r="L33" i="6"/>
  <c r="L17" i="6"/>
  <c r="L29" i="6"/>
  <c r="L13" i="6"/>
  <c r="L25" i="6"/>
  <c r="L21" i="6"/>
  <c r="L47" i="4"/>
  <c r="L29" i="4"/>
  <c r="L44" i="4"/>
  <c r="L28" i="4"/>
  <c r="L31" i="4"/>
  <c r="L43" i="4"/>
  <c r="L20" i="4"/>
  <c r="L35" i="4"/>
  <c r="L34" i="4"/>
  <c r="L14" i="4"/>
  <c r="L41" i="4"/>
  <c r="L25" i="4"/>
  <c r="L40" i="4"/>
  <c r="L24" i="4"/>
  <c r="L23" i="4"/>
  <c r="L46" i="4"/>
  <c r="L16" i="4"/>
  <c r="L17" i="4"/>
  <c r="L42" i="4"/>
  <c r="L27" i="4"/>
  <c r="L37" i="4"/>
  <c r="L52" i="4"/>
  <c r="L36" i="4"/>
  <c r="L49" i="4"/>
  <c r="L19" i="4"/>
  <c r="L38" i="4"/>
  <c r="L12" i="4"/>
  <c r="L50" i="4"/>
  <c r="L26" i="4"/>
  <c r="L13" i="4"/>
  <c r="L33" i="4"/>
  <c r="L15" i="4"/>
  <c r="L22" i="4"/>
  <c r="L51" i="4"/>
  <c r="L39" i="4"/>
  <c r="L21" i="4"/>
  <c r="L48" i="4"/>
  <c r="L30" i="4"/>
  <c r="L18" i="4"/>
  <c r="L32" i="4"/>
  <c r="L45" i="4"/>
  <c r="K18" i="13"/>
  <c r="K14" i="13"/>
  <c r="K17" i="13"/>
  <c r="K13" i="13"/>
  <c r="K20" i="13"/>
  <c r="K12" i="13"/>
  <c r="K19" i="13"/>
  <c r="K15" i="13"/>
  <c r="K16" i="13"/>
  <c r="L9" i="13"/>
  <c r="J20" i="13"/>
  <c r="J54" i="13" s="1"/>
  <c r="J63" i="5"/>
  <c r="J59" i="5"/>
  <c r="J55" i="5"/>
  <c r="J51" i="5"/>
  <c r="J47" i="5"/>
  <c r="J43" i="5"/>
  <c r="J39" i="5"/>
  <c r="J35" i="5"/>
  <c r="J31" i="5"/>
  <c r="J27" i="5"/>
  <c r="J23" i="5"/>
  <c r="J19" i="5"/>
  <c r="J15" i="5"/>
  <c r="J62" i="5"/>
  <c r="J58" i="5"/>
  <c r="J54" i="5"/>
  <c r="J50" i="5"/>
  <c r="J46" i="5"/>
  <c r="J42" i="5"/>
  <c r="J38" i="5"/>
  <c r="J34" i="5"/>
  <c r="J30" i="5"/>
  <c r="J26" i="5"/>
  <c r="J22" i="5"/>
  <c r="J18" i="5"/>
  <c r="J14" i="5"/>
  <c r="J61" i="5"/>
  <c r="J53" i="5"/>
  <c r="J45" i="5"/>
  <c r="J37" i="5"/>
  <c r="J29" i="5"/>
  <c r="J21" i="5"/>
  <c r="J13" i="5"/>
  <c r="J60" i="5"/>
  <c r="J52" i="5"/>
  <c r="J44" i="5"/>
  <c r="J36" i="5"/>
  <c r="J28" i="5"/>
  <c r="J20" i="5"/>
  <c r="J12" i="5"/>
  <c r="J57" i="5"/>
  <c r="J41" i="5"/>
  <c r="J25" i="5"/>
  <c r="J64" i="5"/>
  <c r="J48" i="5"/>
  <c r="J32" i="5"/>
  <c r="J16" i="5"/>
  <c r="J56" i="5"/>
  <c r="J40" i="5"/>
  <c r="J65" i="5"/>
  <c r="J24" i="5"/>
  <c r="J49" i="5"/>
  <c r="J17" i="5"/>
  <c r="J33" i="5"/>
  <c r="I65" i="5"/>
  <c r="I75" i="5" s="1"/>
  <c r="K9" i="5"/>
  <c r="K52" i="4"/>
  <c r="M9" i="4"/>
  <c r="J65" i="4"/>
  <c r="A25" i="11"/>
  <c r="H50" i="8"/>
  <c r="H65" i="8" s="1"/>
  <c r="L9" i="7"/>
  <c r="I65" i="7"/>
  <c r="M9" i="6"/>
  <c r="K54" i="13" l="1"/>
  <c r="A24" i="10"/>
  <c r="J33" i="9"/>
  <c r="J29" i="9"/>
  <c r="J25" i="9"/>
  <c r="J21" i="9"/>
  <c r="J17" i="9"/>
  <c r="J13" i="9"/>
  <c r="J32" i="9"/>
  <c r="J28" i="9"/>
  <c r="J24" i="9"/>
  <c r="J20" i="9"/>
  <c r="J16" i="9"/>
  <c r="J12" i="9"/>
  <c r="J31" i="9"/>
  <c r="J27" i="9"/>
  <c r="J23" i="9"/>
  <c r="J19" i="9"/>
  <c r="J15" i="9"/>
  <c r="J26" i="9"/>
  <c r="J22" i="9"/>
  <c r="J34" i="9"/>
  <c r="J18" i="9"/>
  <c r="J30" i="9"/>
  <c r="J14" i="9"/>
  <c r="K9" i="9"/>
  <c r="I34" i="9"/>
  <c r="I65" i="9" s="1"/>
  <c r="L44" i="7"/>
  <c r="L40" i="7"/>
  <c r="L36" i="7"/>
  <c r="L32" i="7"/>
  <c r="L28" i="7"/>
  <c r="L24" i="7"/>
  <c r="L20" i="7"/>
  <c r="L16" i="7"/>
  <c r="L12" i="7"/>
  <c r="L43" i="7"/>
  <c r="L39" i="7"/>
  <c r="L35" i="7"/>
  <c r="L31" i="7"/>
  <c r="L27" i="7"/>
  <c r="L23" i="7"/>
  <c r="L19" i="7"/>
  <c r="L15" i="7"/>
  <c r="L42" i="7"/>
  <c r="L38" i="7"/>
  <c r="L34" i="7"/>
  <c r="L30" i="7"/>
  <c r="L26" i="7"/>
  <c r="L22" i="7"/>
  <c r="L18" i="7"/>
  <c r="L14" i="7"/>
  <c r="L45" i="7"/>
  <c r="L29" i="7"/>
  <c r="L13" i="7"/>
  <c r="L33" i="7"/>
  <c r="L41" i="7"/>
  <c r="L25" i="7"/>
  <c r="L37" i="7"/>
  <c r="L21" i="7"/>
  <c r="L17" i="7"/>
  <c r="M36" i="6"/>
  <c r="M32" i="6"/>
  <c r="M28" i="6"/>
  <c r="M24" i="6"/>
  <c r="M20" i="6"/>
  <c r="M16" i="6"/>
  <c r="M12" i="6"/>
  <c r="M35" i="6"/>
  <c r="M31" i="6"/>
  <c r="M27" i="6"/>
  <c r="M23" i="6"/>
  <c r="M19" i="6"/>
  <c r="M15" i="6"/>
  <c r="M34" i="6"/>
  <c r="M30" i="6"/>
  <c r="M26" i="6"/>
  <c r="M22" i="6"/>
  <c r="M18" i="6"/>
  <c r="M14" i="6"/>
  <c r="M25" i="6"/>
  <c r="M21" i="6"/>
  <c r="M13" i="6"/>
  <c r="M33" i="6"/>
  <c r="M17" i="6"/>
  <c r="M29" i="6"/>
  <c r="N9" i="6"/>
  <c r="L36" i="6"/>
  <c r="L65" i="6" s="1"/>
  <c r="M42" i="4"/>
  <c r="M26" i="4"/>
  <c r="M37" i="4"/>
  <c r="M48" i="4"/>
  <c r="M16" i="4"/>
  <c r="M53" i="4"/>
  <c r="M27" i="4"/>
  <c r="M52" i="4"/>
  <c r="M18" i="4"/>
  <c r="M19" i="4"/>
  <c r="M38" i="4"/>
  <c r="M51" i="4"/>
  <c r="M33" i="4"/>
  <c r="M36" i="4"/>
  <c r="M12" i="4"/>
  <c r="M45" i="4"/>
  <c r="M21" i="4"/>
  <c r="M32" i="4"/>
  <c r="M49" i="4"/>
  <c r="M24" i="4"/>
  <c r="M34" i="4"/>
  <c r="M29" i="4"/>
  <c r="M44" i="4"/>
  <c r="M17" i="4"/>
  <c r="M39" i="4"/>
  <c r="M30" i="4"/>
  <c r="M25" i="4"/>
  <c r="M40" i="4"/>
  <c r="M13" i="4"/>
  <c r="M23" i="4"/>
  <c r="M50" i="4"/>
  <c r="M47" i="4"/>
  <c r="M28" i="4"/>
  <c r="M43" i="4"/>
  <c r="M22" i="4"/>
  <c r="M31" i="4"/>
  <c r="M46" i="4"/>
  <c r="M41" i="4"/>
  <c r="M20" i="4"/>
  <c r="M35" i="4"/>
  <c r="M14" i="4"/>
  <c r="M15" i="4"/>
  <c r="L21" i="13"/>
  <c r="L17" i="13"/>
  <c r="L13" i="13"/>
  <c r="L20" i="13"/>
  <c r="L16" i="13"/>
  <c r="L12" i="13"/>
  <c r="L19" i="13"/>
  <c r="L18" i="13"/>
  <c r="L14" i="13"/>
  <c r="L15" i="13"/>
  <c r="M9" i="13"/>
  <c r="K21" i="13"/>
  <c r="K65" i="5"/>
  <c r="K61" i="5"/>
  <c r="K57" i="5"/>
  <c r="K53" i="5"/>
  <c r="K49" i="5"/>
  <c r="K45" i="5"/>
  <c r="K41" i="5"/>
  <c r="K37" i="5"/>
  <c r="K33" i="5"/>
  <c r="K29" i="5"/>
  <c r="K25" i="5"/>
  <c r="K21" i="5"/>
  <c r="K17" i="5"/>
  <c r="K13" i="5"/>
  <c r="K64" i="5"/>
  <c r="K60" i="5"/>
  <c r="K56" i="5"/>
  <c r="K52" i="5"/>
  <c r="K48" i="5"/>
  <c r="K44" i="5"/>
  <c r="K40" i="5"/>
  <c r="K36" i="5"/>
  <c r="K32" i="5"/>
  <c r="K28" i="5"/>
  <c r="K24" i="5"/>
  <c r="K20" i="5"/>
  <c r="K16" i="5"/>
  <c r="K12" i="5"/>
  <c r="K63" i="5"/>
  <c r="K55" i="5"/>
  <c r="K47" i="5"/>
  <c r="K39" i="5"/>
  <c r="K31" i="5"/>
  <c r="K23" i="5"/>
  <c r="K15" i="5"/>
  <c r="K62" i="5"/>
  <c r="K54" i="5"/>
  <c r="K46" i="5"/>
  <c r="K38" i="5"/>
  <c r="K30" i="5"/>
  <c r="K22" i="5"/>
  <c r="K14" i="5"/>
  <c r="K51" i="5"/>
  <c r="K35" i="5"/>
  <c r="K19" i="5"/>
  <c r="K58" i="5"/>
  <c r="K42" i="5"/>
  <c r="K26" i="5"/>
  <c r="K66" i="5"/>
  <c r="K50" i="5"/>
  <c r="K34" i="5"/>
  <c r="K18" i="5"/>
  <c r="K43" i="5"/>
  <c r="K27" i="5"/>
  <c r="K59" i="5"/>
  <c r="J66" i="5"/>
  <c r="L9" i="5"/>
  <c r="K45" i="7"/>
  <c r="L53" i="4"/>
  <c r="N9" i="4"/>
  <c r="K65" i="4"/>
  <c r="A26" i="11"/>
  <c r="M9" i="7"/>
  <c r="J65" i="7"/>
  <c r="J75" i="5" l="1"/>
  <c r="A25" i="10"/>
  <c r="K33" i="9"/>
  <c r="K29" i="9"/>
  <c r="K25" i="9"/>
  <c r="K21" i="9"/>
  <c r="K17" i="9"/>
  <c r="K13" i="9"/>
  <c r="K32" i="9"/>
  <c r="K28" i="9"/>
  <c r="K24" i="9"/>
  <c r="K20" i="9"/>
  <c r="K16" i="9"/>
  <c r="K12" i="9"/>
  <c r="K35" i="9"/>
  <c r="K31" i="9"/>
  <c r="K27" i="9"/>
  <c r="K23" i="9"/>
  <c r="K19" i="9"/>
  <c r="K15" i="9"/>
  <c r="K34" i="9"/>
  <c r="K18" i="9"/>
  <c r="K30" i="9"/>
  <c r="K14" i="9"/>
  <c r="K26" i="9"/>
  <c r="K22" i="9"/>
  <c r="L9" i="9"/>
  <c r="J35" i="9"/>
  <c r="J65" i="9" s="1"/>
  <c r="M46" i="7"/>
  <c r="M42" i="7"/>
  <c r="M38" i="7"/>
  <c r="M34" i="7"/>
  <c r="M30" i="7"/>
  <c r="M26" i="7"/>
  <c r="M22" i="7"/>
  <c r="M18" i="7"/>
  <c r="M14" i="7"/>
  <c r="M45" i="7"/>
  <c r="M41" i="7"/>
  <c r="M37" i="7"/>
  <c r="M33" i="7"/>
  <c r="M29" i="7"/>
  <c r="M25" i="7"/>
  <c r="M21" i="7"/>
  <c r="M17" i="7"/>
  <c r="M13" i="7"/>
  <c r="M44" i="7"/>
  <c r="M40" i="7"/>
  <c r="M36" i="7"/>
  <c r="M32" i="7"/>
  <c r="M28" i="7"/>
  <c r="M24" i="7"/>
  <c r="M20" i="7"/>
  <c r="M16" i="7"/>
  <c r="M12" i="7"/>
  <c r="M43" i="7"/>
  <c r="M27" i="7"/>
  <c r="M39" i="7"/>
  <c r="M23" i="7"/>
  <c r="M31" i="7"/>
  <c r="M35" i="7"/>
  <c r="M19" i="7"/>
  <c r="M15" i="7"/>
  <c r="N35" i="6"/>
  <c r="N19" i="6"/>
  <c r="N26" i="6"/>
  <c r="N37" i="6"/>
  <c r="N21" i="6"/>
  <c r="N16" i="6"/>
  <c r="N24" i="6"/>
  <c r="N32" i="6"/>
  <c r="N31" i="6"/>
  <c r="N15" i="6"/>
  <c r="N22" i="6"/>
  <c r="N33" i="6"/>
  <c r="N17" i="6"/>
  <c r="N28" i="6"/>
  <c r="N36" i="6"/>
  <c r="N30" i="6"/>
  <c r="N25" i="6"/>
  <c r="N27" i="6"/>
  <c r="N34" i="6"/>
  <c r="N18" i="6"/>
  <c r="N29" i="6"/>
  <c r="N13" i="6"/>
  <c r="N12" i="6"/>
  <c r="N23" i="6"/>
  <c r="N14" i="6"/>
  <c r="N20" i="6"/>
  <c r="O9" i="6"/>
  <c r="M37" i="6"/>
  <c r="N43" i="4"/>
  <c r="X43" i="4" s="1"/>
  <c r="N27" i="4"/>
  <c r="X27" i="4" s="1"/>
  <c r="N45" i="4"/>
  <c r="X45" i="4" s="1"/>
  <c r="N30" i="4"/>
  <c r="X30" i="4" s="1"/>
  <c r="N41" i="4"/>
  <c r="X41" i="4" s="1"/>
  <c r="N17" i="4"/>
  <c r="X17" i="4" s="1"/>
  <c r="J8" i="25" s="1"/>
  <c r="N51" i="4"/>
  <c r="N22" i="4"/>
  <c r="X22" i="4" s="1"/>
  <c r="N29" i="4"/>
  <c r="X29" i="4" s="1"/>
  <c r="N36" i="4"/>
  <c r="X36" i="4" s="1"/>
  <c r="N52" i="4"/>
  <c r="X52" i="4" s="1"/>
  <c r="N39" i="4"/>
  <c r="X39" i="4" s="1"/>
  <c r="N23" i="4"/>
  <c r="X23" i="4" s="1"/>
  <c r="N42" i="4"/>
  <c r="X42" i="4" s="1"/>
  <c r="N26" i="4"/>
  <c r="N33" i="4"/>
  <c r="X33" i="4" s="1"/>
  <c r="N13" i="4"/>
  <c r="X13" i="4" s="1"/>
  <c r="F8" i="25" s="1"/>
  <c r="N40" i="4"/>
  <c r="X40" i="4" s="1"/>
  <c r="N18" i="4"/>
  <c r="X18" i="4" s="1"/>
  <c r="K8" i="25" s="1"/>
  <c r="N19" i="4"/>
  <c r="X19" i="4" s="1"/>
  <c r="L8" i="25" s="1"/>
  <c r="N16" i="4"/>
  <c r="X16" i="4" s="1"/>
  <c r="I8" i="25" s="1"/>
  <c r="N48" i="4"/>
  <c r="X48" i="4" s="1"/>
  <c r="N35" i="4"/>
  <c r="N53" i="4"/>
  <c r="X53" i="4" s="1"/>
  <c r="N38" i="4"/>
  <c r="X38" i="4" s="1"/>
  <c r="N54" i="4"/>
  <c r="N25" i="4"/>
  <c r="X25" i="4" s="1"/>
  <c r="N50" i="4"/>
  <c r="X50" i="4" s="1"/>
  <c r="N32" i="4"/>
  <c r="X32" i="4" s="1"/>
  <c r="N14" i="4"/>
  <c r="X14" i="4" s="1"/>
  <c r="G8" i="25" s="1"/>
  <c r="N15" i="4"/>
  <c r="X15" i="4" s="1"/>
  <c r="H8" i="25" s="1"/>
  <c r="N28" i="4"/>
  <c r="X28" i="4" s="1"/>
  <c r="N44" i="4"/>
  <c r="X44" i="4" s="1"/>
  <c r="N31" i="4"/>
  <c r="X31" i="4" s="1"/>
  <c r="N49" i="4"/>
  <c r="X49" i="4" s="1"/>
  <c r="N34" i="4"/>
  <c r="X34" i="4" s="1"/>
  <c r="N46" i="4"/>
  <c r="X46" i="4" s="1"/>
  <c r="N21" i="4"/>
  <c r="X21" i="4" s="1"/>
  <c r="N37" i="4"/>
  <c r="X37" i="4" s="1"/>
  <c r="N24" i="4"/>
  <c r="X24" i="4" s="1"/>
  <c r="N47" i="4"/>
  <c r="X47" i="4" s="1"/>
  <c r="N20" i="4"/>
  <c r="X20" i="4" s="1"/>
  <c r="N12" i="4"/>
  <c r="L22" i="13"/>
  <c r="L54" i="13" s="1"/>
  <c r="M19" i="13"/>
  <c r="M15" i="13"/>
  <c r="M22" i="13"/>
  <c r="M18" i="13"/>
  <c r="M14" i="13"/>
  <c r="M17" i="13"/>
  <c r="M16" i="13"/>
  <c r="M20" i="13"/>
  <c r="M12" i="13"/>
  <c r="M21" i="13"/>
  <c r="M13" i="13"/>
  <c r="N9" i="13"/>
  <c r="K67" i="5"/>
  <c r="L66" i="5"/>
  <c r="L62" i="5"/>
  <c r="L58" i="5"/>
  <c r="L54" i="5"/>
  <c r="L50" i="5"/>
  <c r="L46" i="5"/>
  <c r="L42" i="5"/>
  <c r="L38" i="5"/>
  <c r="L34" i="5"/>
  <c r="L30" i="5"/>
  <c r="L26" i="5"/>
  <c r="L22" i="5"/>
  <c r="L18" i="5"/>
  <c r="L14" i="5"/>
  <c r="L65" i="5"/>
  <c r="L61" i="5"/>
  <c r="L57" i="5"/>
  <c r="L53" i="5"/>
  <c r="L49" i="5"/>
  <c r="L45" i="5"/>
  <c r="L41" i="5"/>
  <c r="L37" i="5"/>
  <c r="L33" i="5"/>
  <c r="L29" i="5"/>
  <c r="L25" i="5"/>
  <c r="L21" i="5"/>
  <c r="L17" i="5"/>
  <c r="L13" i="5"/>
  <c r="L64" i="5"/>
  <c r="L56" i="5"/>
  <c r="L48" i="5"/>
  <c r="L40" i="5"/>
  <c r="L32" i="5"/>
  <c r="L24" i="5"/>
  <c r="L16" i="5"/>
  <c r="L63" i="5"/>
  <c r="L55" i="5"/>
  <c r="L47" i="5"/>
  <c r="L39" i="5"/>
  <c r="L31" i="5"/>
  <c r="L23" i="5"/>
  <c r="L15" i="5"/>
  <c r="L60" i="5"/>
  <c r="L44" i="5"/>
  <c r="L28" i="5"/>
  <c r="L12" i="5"/>
  <c r="L67" i="5"/>
  <c r="L51" i="5"/>
  <c r="L35" i="5"/>
  <c r="L19" i="5"/>
  <c r="L59" i="5"/>
  <c r="L43" i="5"/>
  <c r="L27" i="5"/>
  <c r="L52" i="5"/>
  <c r="L20" i="5"/>
  <c r="L36" i="5"/>
  <c r="M9" i="5"/>
  <c r="L46" i="7"/>
  <c r="M54" i="4"/>
  <c r="M65" i="4" s="1"/>
  <c r="L65" i="4"/>
  <c r="X51" i="4"/>
  <c r="X35" i="4"/>
  <c r="X26" i="4"/>
  <c r="S47" i="11"/>
  <c r="A27" i="11"/>
  <c r="S44" i="11"/>
  <c r="S39" i="11"/>
  <c r="S35" i="11"/>
  <c r="S31" i="11"/>
  <c r="S27" i="11"/>
  <c r="S42" i="11"/>
  <c r="S41" i="11"/>
  <c r="S36" i="11"/>
  <c r="S32" i="11"/>
  <c r="S28" i="11"/>
  <c r="S48" i="11"/>
  <c r="S43" i="11"/>
  <c r="S40" i="11"/>
  <c r="S37" i="11"/>
  <c r="S33" i="11"/>
  <c r="S29" i="11"/>
  <c r="S25" i="11"/>
  <c r="S46" i="11"/>
  <c r="S45" i="11"/>
  <c r="S38" i="11"/>
  <c r="S34" i="11"/>
  <c r="S30" i="11"/>
  <c r="S26" i="11"/>
  <c r="S23" i="11"/>
  <c r="S19" i="11"/>
  <c r="L15" i="25" s="1"/>
  <c r="S15" i="11"/>
  <c r="H15" i="25" s="1"/>
  <c r="S24" i="11"/>
  <c r="S20" i="11"/>
  <c r="S16" i="11"/>
  <c r="I15" i="25" s="1"/>
  <c r="S13" i="11"/>
  <c r="F15" i="25" s="1"/>
  <c r="S21" i="11"/>
  <c r="S17" i="11"/>
  <c r="J15" i="25" s="1"/>
  <c r="S22" i="11"/>
  <c r="S18" i="11"/>
  <c r="K15" i="25" s="1"/>
  <c r="S14" i="11"/>
  <c r="G15" i="25" s="1"/>
  <c r="S49" i="11"/>
  <c r="N9" i="7"/>
  <c r="K65" i="7"/>
  <c r="AJ58" i="6"/>
  <c r="AJ56" i="6"/>
  <c r="AJ54" i="6"/>
  <c r="AJ52" i="6"/>
  <c r="AJ59" i="6"/>
  <c r="AJ57" i="6"/>
  <c r="AJ55" i="6"/>
  <c r="AJ53" i="6"/>
  <c r="AJ51" i="6"/>
  <c r="AJ60" i="6"/>
  <c r="K75" i="5" l="1"/>
  <c r="A26" i="10"/>
  <c r="K36" i="9"/>
  <c r="L36" i="9"/>
  <c r="L32" i="9"/>
  <c r="L28" i="9"/>
  <c r="L24" i="9"/>
  <c r="L20" i="9"/>
  <c r="L16" i="9"/>
  <c r="L12" i="9"/>
  <c r="L35" i="9"/>
  <c r="L31" i="9"/>
  <c r="L27" i="9"/>
  <c r="L23" i="9"/>
  <c r="L19" i="9"/>
  <c r="L15" i="9"/>
  <c r="L34" i="9"/>
  <c r="L30" i="9"/>
  <c r="L26" i="9"/>
  <c r="L22" i="9"/>
  <c r="L18" i="9"/>
  <c r="L14" i="9"/>
  <c r="L25" i="9"/>
  <c r="L21" i="9"/>
  <c r="L33" i="9"/>
  <c r="L17" i="9"/>
  <c r="L29" i="9"/>
  <c r="L13" i="9"/>
  <c r="M9" i="9"/>
  <c r="N47" i="7"/>
  <c r="N43" i="7"/>
  <c r="N39" i="7"/>
  <c r="N35" i="7"/>
  <c r="N31" i="7"/>
  <c r="N27" i="7"/>
  <c r="N23" i="7"/>
  <c r="N19" i="7"/>
  <c r="N15" i="7"/>
  <c r="N46" i="7"/>
  <c r="N42" i="7"/>
  <c r="N38" i="7"/>
  <c r="N34" i="7"/>
  <c r="N30" i="7"/>
  <c r="N26" i="7"/>
  <c r="N22" i="7"/>
  <c r="N18" i="7"/>
  <c r="N14" i="7"/>
  <c r="N45" i="7"/>
  <c r="N41" i="7"/>
  <c r="N37" i="7"/>
  <c r="N33" i="7"/>
  <c r="N29" i="7"/>
  <c r="N25" i="7"/>
  <c r="N21" i="7"/>
  <c r="N17" i="7"/>
  <c r="N13" i="7"/>
  <c r="N40" i="7"/>
  <c r="N24" i="7"/>
  <c r="N28" i="7"/>
  <c r="N36" i="7"/>
  <c r="N20" i="7"/>
  <c r="N32" i="7"/>
  <c r="N16" i="7"/>
  <c r="N44" i="7"/>
  <c r="N12" i="7"/>
  <c r="O37" i="6"/>
  <c r="O33" i="6"/>
  <c r="O29" i="6"/>
  <c r="O25" i="6"/>
  <c r="O21" i="6"/>
  <c r="O17" i="6"/>
  <c r="O13" i="6"/>
  <c r="O36" i="6"/>
  <c r="O32" i="6"/>
  <c r="O28" i="6"/>
  <c r="O24" i="6"/>
  <c r="O20" i="6"/>
  <c r="O16" i="6"/>
  <c r="O12" i="6"/>
  <c r="O35" i="6"/>
  <c r="O31" i="6"/>
  <c r="O27" i="6"/>
  <c r="O23" i="6"/>
  <c r="O19" i="6"/>
  <c r="O15" i="6"/>
  <c r="O38" i="6"/>
  <c r="O22" i="6"/>
  <c r="O34" i="6"/>
  <c r="O18" i="6"/>
  <c r="O26" i="6"/>
  <c r="O30" i="6"/>
  <c r="O14" i="6"/>
  <c r="P9" i="6"/>
  <c r="N38" i="6"/>
  <c r="N65" i="6" s="1"/>
  <c r="M65" i="6"/>
  <c r="M23" i="13"/>
  <c r="M54" i="13" s="1"/>
  <c r="N20" i="13"/>
  <c r="N16" i="13"/>
  <c r="N12" i="13"/>
  <c r="N23" i="13"/>
  <c r="N19" i="13"/>
  <c r="N15" i="13"/>
  <c r="N22" i="13"/>
  <c r="N14" i="13"/>
  <c r="N21" i="13"/>
  <c r="N13" i="13"/>
  <c r="N17" i="13"/>
  <c r="N18" i="13"/>
  <c r="O9" i="13"/>
  <c r="M66" i="5"/>
  <c r="M62" i="5"/>
  <c r="M58" i="5"/>
  <c r="M54" i="5"/>
  <c r="M50" i="5"/>
  <c r="M46" i="5"/>
  <c r="M42" i="5"/>
  <c r="M38" i="5"/>
  <c r="M34" i="5"/>
  <c r="M30" i="5"/>
  <c r="M26" i="5"/>
  <c r="M22" i="5"/>
  <c r="M18" i="5"/>
  <c r="M14" i="5"/>
  <c r="M65" i="5"/>
  <c r="M61" i="5"/>
  <c r="M57" i="5"/>
  <c r="M53" i="5"/>
  <c r="M49" i="5"/>
  <c r="M45" i="5"/>
  <c r="M41" i="5"/>
  <c r="M37" i="5"/>
  <c r="M33" i="5"/>
  <c r="M29" i="5"/>
  <c r="M25" i="5"/>
  <c r="M21" i="5"/>
  <c r="M17" i="5"/>
  <c r="M13" i="5"/>
  <c r="M64" i="5"/>
  <c r="M56" i="5"/>
  <c r="M48" i="5"/>
  <c r="M40" i="5"/>
  <c r="M32" i="5"/>
  <c r="M24" i="5"/>
  <c r="M16" i="5"/>
  <c r="M63" i="5"/>
  <c r="M55" i="5"/>
  <c r="M47" i="5"/>
  <c r="M39" i="5"/>
  <c r="M31" i="5"/>
  <c r="M23" i="5"/>
  <c r="M15" i="5"/>
  <c r="M68" i="5"/>
  <c r="M52" i="5"/>
  <c r="M36" i="5"/>
  <c r="M20" i="5"/>
  <c r="M59" i="5"/>
  <c r="M43" i="5"/>
  <c r="M27" i="5"/>
  <c r="M67" i="5"/>
  <c r="M51" i="5"/>
  <c r="M35" i="5"/>
  <c r="M19" i="5"/>
  <c r="M60" i="5"/>
  <c r="M28" i="5"/>
  <c r="M12" i="5"/>
  <c r="M44" i="5"/>
  <c r="L68" i="5"/>
  <c r="N9" i="5"/>
  <c r="M47" i="7"/>
  <c r="X54" i="4"/>
  <c r="N55" i="4"/>
  <c r="X55" i="4" s="1"/>
  <c r="X12" i="4"/>
  <c r="S50" i="11"/>
  <c r="S12" i="11"/>
  <c r="E15" i="25" s="1"/>
  <c r="A28" i="11"/>
  <c r="D9" i="10"/>
  <c r="O9" i="7"/>
  <c r="L65" i="7"/>
  <c r="L75" i="5" l="1"/>
  <c r="D38" i="10"/>
  <c r="D34" i="10"/>
  <c r="D30" i="10"/>
  <c r="D26" i="10"/>
  <c r="D22" i="10"/>
  <c r="D40" i="10"/>
  <c r="D39" i="10"/>
  <c r="D35" i="10"/>
  <c r="D31" i="10"/>
  <c r="D27" i="10"/>
  <c r="D23" i="10"/>
  <c r="D36" i="10"/>
  <c r="D32" i="10"/>
  <c r="D28" i="10"/>
  <c r="D24" i="10"/>
  <c r="D20" i="10"/>
  <c r="D37" i="10"/>
  <c r="D21" i="10"/>
  <c r="D15" i="10"/>
  <c r="D14" i="10"/>
  <c r="D25" i="10"/>
  <c r="D19" i="10"/>
  <c r="D16" i="10"/>
  <c r="D12" i="10"/>
  <c r="D29" i="10"/>
  <c r="D17" i="10"/>
  <c r="D13" i="10"/>
  <c r="D33" i="10"/>
  <c r="D18" i="10"/>
  <c r="A27" i="10"/>
  <c r="L37" i="9"/>
  <c r="L65" i="9" s="1"/>
  <c r="K65" i="9"/>
  <c r="M22" i="9"/>
  <c r="M33" i="9"/>
  <c r="M17" i="9"/>
  <c r="M28" i="9"/>
  <c r="M12" i="9"/>
  <c r="M23" i="9"/>
  <c r="M37" i="9"/>
  <c r="M16" i="9"/>
  <c r="M34" i="9"/>
  <c r="M18" i="9"/>
  <c r="M29" i="9"/>
  <c r="M13" i="9"/>
  <c r="M24" i="9"/>
  <c r="M31" i="9"/>
  <c r="M35" i="9"/>
  <c r="M32" i="9"/>
  <c r="M30" i="9"/>
  <c r="M14" i="9"/>
  <c r="M25" i="9"/>
  <c r="M36" i="9"/>
  <c r="M20" i="9"/>
  <c r="M15" i="9"/>
  <c r="M19" i="9"/>
  <c r="M26" i="9"/>
  <c r="M21" i="9"/>
  <c r="M27" i="9"/>
  <c r="N9" i="9"/>
  <c r="O47" i="7"/>
  <c r="O43" i="7"/>
  <c r="O39" i="7"/>
  <c r="O35" i="7"/>
  <c r="O31" i="7"/>
  <c r="O27" i="7"/>
  <c r="O23" i="7"/>
  <c r="O19" i="7"/>
  <c r="O15" i="7"/>
  <c r="O46" i="7"/>
  <c r="O42" i="7"/>
  <c r="O38" i="7"/>
  <c r="O34" i="7"/>
  <c r="O30" i="7"/>
  <c r="O26" i="7"/>
  <c r="O22" i="7"/>
  <c r="O18" i="7"/>
  <c r="O14" i="7"/>
  <c r="O45" i="7"/>
  <c r="O41" i="7"/>
  <c r="O37" i="7"/>
  <c r="O33" i="7"/>
  <c r="O29" i="7"/>
  <c r="O25" i="7"/>
  <c r="O21" i="7"/>
  <c r="O17" i="7"/>
  <c r="O13" i="7"/>
  <c r="O36" i="7"/>
  <c r="O20" i="7"/>
  <c r="O48" i="7"/>
  <c r="O32" i="7"/>
  <c r="O16" i="7"/>
  <c r="O24" i="7"/>
  <c r="O44" i="7"/>
  <c r="O28" i="7"/>
  <c r="O12" i="7"/>
  <c r="O40" i="7"/>
  <c r="P38" i="6"/>
  <c r="P34" i="6"/>
  <c r="P30" i="6"/>
  <c r="P26" i="6"/>
  <c r="P22" i="6"/>
  <c r="P18" i="6"/>
  <c r="P14" i="6"/>
  <c r="P37" i="6"/>
  <c r="P33" i="6"/>
  <c r="P29" i="6"/>
  <c r="P25" i="6"/>
  <c r="P21" i="6"/>
  <c r="P17" i="6"/>
  <c r="P13" i="6"/>
  <c r="P36" i="6"/>
  <c r="P32" i="6"/>
  <c r="P28" i="6"/>
  <c r="P24" i="6"/>
  <c r="P20" i="6"/>
  <c r="P16" i="6"/>
  <c r="P12" i="6"/>
  <c r="P27" i="6"/>
  <c r="P39" i="6"/>
  <c r="P23" i="6"/>
  <c r="P31" i="6"/>
  <c r="P35" i="6"/>
  <c r="P19" i="6"/>
  <c r="P15" i="6"/>
  <c r="Q9" i="6"/>
  <c r="O39" i="6"/>
  <c r="M69" i="5"/>
  <c r="M75" i="5" s="1"/>
  <c r="N24" i="13"/>
  <c r="N54" i="13" s="1"/>
  <c r="O24" i="13"/>
  <c r="O20" i="13"/>
  <c r="O16" i="13"/>
  <c r="O12" i="13"/>
  <c r="O23" i="13"/>
  <c r="O19" i="13"/>
  <c r="O15" i="13"/>
  <c r="O18" i="13"/>
  <c r="O17" i="13"/>
  <c r="O21" i="13"/>
  <c r="O13" i="13"/>
  <c r="O22" i="13"/>
  <c r="O14" i="13"/>
  <c r="P9" i="13"/>
  <c r="N69" i="5"/>
  <c r="N65" i="5"/>
  <c r="X65" i="5" s="1"/>
  <c r="N61" i="5"/>
  <c r="X61" i="5" s="1"/>
  <c r="N57" i="5"/>
  <c r="X57" i="5" s="1"/>
  <c r="N53" i="5"/>
  <c r="X53" i="5" s="1"/>
  <c r="N49" i="5"/>
  <c r="X49" i="5" s="1"/>
  <c r="N45" i="5"/>
  <c r="X45" i="5" s="1"/>
  <c r="N41" i="5"/>
  <c r="X41" i="5" s="1"/>
  <c r="N37" i="5"/>
  <c r="X37" i="5" s="1"/>
  <c r="N33" i="5"/>
  <c r="N29" i="5"/>
  <c r="N25" i="5"/>
  <c r="X25" i="5" s="1"/>
  <c r="N21" i="5"/>
  <c r="N17" i="5"/>
  <c r="X17" i="5" s="1"/>
  <c r="J9" i="25" s="1"/>
  <c r="N13" i="5"/>
  <c r="X13" i="5" s="1"/>
  <c r="F9" i="25" s="1"/>
  <c r="N68" i="5"/>
  <c r="X68" i="5" s="1"/>
  <c r="N64" i="5"/>
  <c r="X64" i="5" s="1"/>
  <c r="N60" i="5"/>
  <c r="X60" i="5" s="1"/>
  <c r="N56" i="5"/>
  <c r="N52" i="5"/>
  <c r="X52" i="5" s="1"/>
  <c r="N48" i="5"/>
  <c r="X48" i="5" s="1"/>
  <c r="N44" i="5"/>
  <c r="X44" i="5" s="1"/>
  <c r="N40" i="5"/>
  <c r="X40" i="5" s="1"/>
  <c r="N36" i="5"/>
  <c r="X36" i="5" s="1"/>
  <c r="N32" i="5"/>
  <c r="N28" i="5"/>
  <c r="N24" i="5"/>
  <c r="N20" i="5"/>
  <c r="X20" i="5" s="1"/>
  <c r="N16" i="5"/>
  <c r="X16" i="5" s="1"/>
  <c r="I9" i="25" s="1"/>
  <c r="N12" i="5"/>
  <c r="N63" i="5"/>
  <c r="X63" i="5" s="1"/>
  <c r="N55" i="5"/>
  <c r="X55" i="5" s="1"/>
  <c r="N47" i="5"/>
  <c r="X47" i="5" s="1"/>
  <c r="N39" i="5"/>
  <c r="N31" i="5"/>
  <c r="X31" i="5" s="1"/>
  <c r="N23" i="5"/>
  <c r="X23" i="5" s="1"/>
  <c r="N15" i="5"/>
  <c r="X15" i="5" s="1"/>
  <c r="H9" i="25" s="1"/>
  <c r="N62" i="5"/>
  <c r="X62" i="5" s="1"/>
  <c r="N54" i="5"/>
  <c r="X54" i="5" s="1"/>
  <c r="N46" i="5"/>
  <c r="X46" i="5" s="1"/>
  <c r="N38" i="5"/>
  <c r="X38" i="5" s="1"/>
  <c r="N30" i="5"/>
  <c r="X30" i="5" s="1"/>
  <c r="N22" i="5"/>
  <c r="X22" i="5" s="1"/>
  <c r="N14" i="5"/>
  <c r="X14" i="5" s="1"/>
  <c r="G9" i="25" s="1"/>
  <c r="N59" i="5"/>
  <c r="X59" i="5" s="1"/>
  <c r="N43" i="5"/>
  <c r="X43" i="5" s="1"/>
  <c r="N27" i="5"/>
  <c r="X27" i="5" s="1"/>
  <c r="N66" i="5"/>
  <c r="X66" i="5" s="1"/>
  <c r="N50" i="5"/>
  <c r="X50" i="5" s="1"/>
  <c r="N34" i="5"/>
  <c r="X34" i="5" s="1"/>
  <c r="N18" i="5"/>
  <c r="X18" i="5" s="1"/>
  <c r="K9" i="25" s="1"/>
  <c r="N58" i="5"/>
  <c r="X58" i="5" s="1"/>
  <c r="N42" i="5"/>
  <c r="X42" i="5" s="1"/>
  <c r="N26" i="5"/>
  <c r="X26" i="5" s="1"/>
  <c r="N67" i="5"/>
  <c r="X67" i="5" s="1"/>
  <c r="N19" i="5"/>
  <c r="X19" i="5" s="1"/>
  <c r="L9" i="25" s="1"/>
  <c r="N51" i="5"/>
  <c r="X51" i="5" s="1"/>
  <c r="N35" i="5"/>
  <c r="X33" i="5"/>
  <c r="X32" i="5"/>
  <c r="X29" i="5"/>
  <c r="X28" i="5"/>
  <c r="X39" i="5"/>
  <c r="X24" i="5"/>
  <c r="X35" i="5"/>
  <c r="X21" i="5"/>
  <c r="C40" i="10"/>
  <c r="C65" i="10" s="1"/>
  <c r="N48" i="7"/>
  <c r="N65" i="4"/>
  <c r="E8" i="25"/>
  <c r="A29" i="11"/>
  <c r="E9" i="10"/>
  <c r="R47" i="8"/>
  <c r="R42" i="8"/>
  <c r="R39" i="8"/>
  <c r="R37" i="8"/>
  <c r="R35" i="8"/>
  <c r="R33" i="8"/>
  <c r="R31" i="8"/>
  <c r="R29" i="8"/>
  <c r="R45" i="8"/>
  <c r="R44" i="8"/>
  <c r="R43" i="8"/>
  <c r="R38" i="8"/>
  <c r="R36" i="8"/>
  <c r="R34" i="8"/>
  <c r="R32" i="8"/>
  <c r="R30" i="8"/>
  <c r="R41" i="8"/>
  <c r="R40" i="8"/>
  <c r="R28" i="8"/>
  <c r="R27" i="8"/>
  <c r="R26" i="8"/>
  <c r="R25" i="8"/>
  <c r="R24" i="8"/>
  <c r="R23" i="8"/>
  <c r="R22" i="8"/>
  <c r="R21" i="8"/>
  <c r="R20" i="8"/>
  <c r="R19" i="8"/>
  <c r="L12" i="25" s="1"/>
  <c r="R18" i="8"/>
  <c r="K12" i="25" s="1"/>
  <c r="R17" i="8"/>
  <c r="J12" i="25" s="1"/>
  <c r="R16" i="8"/>
  <c r="I12" i="25" s="1"/>
  <c r="R15" i="8"/>
  <c r="H12" i="25" s="1"/>
  <c r="R14" i="8"/>
  <c r="G12" i="25" s="1"/>
  <c r="R13" i="8"/>
  <c r="F12" i="25" s="1"/>
  <c r="R48" i="8"/>
  <c r="R46" i="8"/>
  <c r="M65" i="7"/>
  <c r="P9" i="7"/>
  <c r="X69" i="5" l="1"/>
  <c r="A28" i="10"/>
  <c r="E40" i="10"/>
  <c r="E39" i="10"/>
  <c r="E35" i="10"/>
  <c r="E31" i="10"/>
  <c r="E27" i="10"/>
  <c r="E23" i="10"/>
  <c r="E36" i="10"/>
  <c r="E32" i="10"/>
  <c r="E28" i="10"/>
  <c r="E24" i="10"/>
  <c r="E37" i="10"/>
  <c r="E33" i="10"/>
  <c r="E29" i="10"/>
  <c r="E25" i="10"/>
  <c r="E21" i="10"/>
  <c r="E34" i="10"/>
  <c r="E20" i="10"/>
  <c r="E19" i="10"/>
  <c r="E16" i="10"/>
  <c r="E12" i="10"/>
  <c r="E41" i="10"/>
  <c r="E38" i="10"/>
  <c r="E22" i="10"/>
  <c r="E17" i="10"/>
  <c r="E13" i="10"/>
  <c r="E30" i="10"/>
  <c r="E15" i="10"/>
  <c r="E26" i="10"/>
  <c r="E18" i="10"/>
  <c r="E14" i="10"/>
  <c r="N15" i="9"/>
  <c r="N26" i="9"/>
  <c r="N37" i="9"/>
  <c r="N21" i="9"/>
  <c r="N32" i="9"/>
  <c r="N16" i="9"/>
  <c r="N35" i="9"/>
  <c r="N38" i="9"/>
  <c r="N22" i="9"/>
  <c r="N33" i="9"/>
  <c r="N17" i="9"/>
  <c r="N28" i="9"/>
  <c r="N27" i="9"/>
  <c r="N19" i="9"/>
  <c r="N34" i="9"/>
  <c r="N18" i="9"/>
  <c r="N29" i="9"/>
  <c r="N13" i="9"/>
  <c r="N24" i="9"/>
  <c r="N12" i="9"/>
  <c r="N31" i="9"/>
  <c r="N30" i="9"/>
  <c r="N14" i="9"/>
  <c r="N25" i="9"/>
  <c r="N36" i="9"/>
  <c r="N20" i="9"/>
  <c r="N23" i="9"/>
  <c r="O9" i="9"/>
  <c r="M38" i="9"/>
  <c r="M65" i="9" s="1"/>
  <c r="P46" i="7"/>
  <c r="P42" i="7"/>
  <c r="P38" i="7"/>
  <c r="P34" i="7"/>
  <c r="P30" i="7"/>
  <c r="P26" i="7"/>
  <c r="P22" i="7"/>
  <c r="P18" i="7"/>
  <c r="P14" i="7"/>
  <c r="P49" i="7"/>
  <c r="P45" i="7"/>
  <c r="P41" i="7"/>
  <c r="P37" i="7"/>
  <c r="P33" i="7"/>
  <c r="P29" i="7"/>
  <c r="P25" i="7"/>
  <c r="P21" i="7"/>
  <c r="P17" i="7"/>
  <c r="P13" i="7"/>
  <c r="P48" i="7"/>
  <c r="P44" i="7"/>
  <c r="P40" i="7"/>
  <c r="P36" i="7"/>
  <c r="P32" i="7"/>
  <c r="P28" i="7"/>
  <c r="P24" i="7"/>
  <c r="P20" i="7"/>
  <c r="P16" i="7"/>
  <c r="P12" i="7"/>
  <c r="P47" i="7"/>
  <c r="P31" i="7"/>
  <c r="P15" i="7"/>
  <c r="P19" i="7"/>
  <c r="P43" i="7"/>
  <c r="P27" i="7"/>
  <c r="P39" i="7"/>
  <c r="P23" i="7"/>
  <c r="P35" i="7"/>
  <c r="O65" i="6"/>
  <c r="Q38" i="6"/>
  <c r="Q34" i="6"/>
  <c r="Q30" i="6"/>
  <c r="Q26" i="6"/>
  <c r="Q22" i="6"/>
  <c r="Q18" i="6"/>
  <c r="Q14" i="6"/>
  <c r="Q37" i="6"/>
  <c r="Q33" i="6"/>
  <c r="Q29" i="6"/>
  <c r="Q25" i="6"/>
  <c r="Q21" i="6"/>
  <c r="Q17" i="6"/>
  <c r="Q13" i="6"/>
  <c r="Q40" i="6"/>
  <c r="Q36" i="6"/>
  <c r="Q32" i="6"/>
  <c r="Q28" i="6"/>
  <c r="Q24" i="6"/>
  <c r="Q20" i="6"/>
  <c r="Q16" i="6"/>
  <c r="Q12" i="6"/>
  <c r="Q31" i="6"/>
  <c r="Q15" i="6"/>
  <c r="Q27" i="6"/>
  <c r="Q39" i="6"/>
  <c r="Q23" i="6"/>
  <c r="Q35" i="6"/>
  <c r="Q19" i="6"/>
  <c r="R9" i="6"/>
  <c r="P40" i="6"/>
  <c r="P65" i="6" s="1"/>
  <c r="P23" i="13"/>
  <c r="P19" i="13"/>
  <c r="P15" i="13"/>
  <c r="P22" i="13"/>
  <c r="P18" i="13"/>
  <c r="P14" i="13"/>
  <c r="P21" i="13"/>
  <c r="P13" i="13"/>
  <c r="P20" i="13"/>
  <c r="P12" i="13"/>
  <c r="P24" i="13"/>
  <c r="P16" i="13"/>
  <c r="P25" i="13"/>
  <c r="P17" i="13"/>
  <c r="Q9" i="13"/>
  <c r="O25" i="13"/>
  <c r="O54" i="13" s="1"/>
  <c r="N70" i="5"/>
  <c r="X12" i="5"/>
  <c r="E9" i="25" s="1"/>
  <c r="D41" i="10"/>
  <c r="D65" i="10" s="1"/>
  <c r="O49" i="7"/>
  <c r="O65" i="7" s="1"/>
  <c r="A30" i="11"/>
  <c r="F9" i="10"/>
  <c r="R49" i="8"/>
  <c r="R50" i="8"/>
  <c r="R12" i="8"/>
  <c r="E12" i="25" s="1"/>
  <c r="Z12" i="7"/>
  <c r="E11" i="25" s="1"/>
  <c r="N65" i="7"/>
  <c r="N75" i="5" l="1"/>
  <c r="X70" i="5"/>
  <c r="F42" i="10"/>
  <c r="F36" i="10"/>
  <c r="F32" i="10"/>
  <c r="F28" i="10"/>
  <c r="F24" i="10"/>
  <c r="F41" i="10"/>
  <c r="F37" i="10"/>
  <c r="F33" i="10"/>
  <c r="F29" i="10"/>
  <c r="F25" i="10"/>
  <c r="F21" i="10"/>
  <c r="F40" i="10"/>
  <c r="F38" i="10"/>
  <c r="F34" i="10"/>
  <c r="F30" i="10"/>
  <c r="F26" i="10"/>
  <c r="F22" i="10"/>
  <c r="F31" i="10"/>
  <c r="F17" i="10"/>
  <c r="F13" i="10"/>
  <c r="F27" i="10"/>
  <c r="F19" i="10"/>
  <c r="F35" i="10"/>
  <c r="F18" i="10"/>
  <c r="F14" i="10"/>
  <c r="F20" i="10"/>
  <c r="F16" i="10"/>
  <c r="F12" i="10"/>
  <c r="F39" i="10"/>
  <c r="F23" i="10"/>
  <c r="F15" i="10"/>
  <c r="A29" i="10"/>
  <c r="O36" i="9"/>
  <c r="O32" i="9"/>
  <c r="O28" i="9"/>
  <c r="O24" i="9"/>
  <c r="O20" i="9"/>
  <c r="O16" i="9"/>
  <c r="O12" i="9"/>
  <c r="O39" i="9"/>
  <c r="O35" i="9"/>
  <c r="O31" i="9"/>
  <c r="O27" i="9"/>
  <c r="O23" i="9"/>
  <c r="O19" i="9"/>
  <c r="O15" i="9"/>
  <c r="O38" i="9"/>
  <c r="O34" i="9"/>
  <c r="O30" i="9"/>
  <c r="O26" i="9"/>
  <c r="O22" i="9"/>
  <c r="O18" i="9"/>
  <c r="O14" i="9"/>
  <c r="O25" i="9"/>
  <c r="O37" i="9"/>
  <c r="O21" i="9"/>
  <c r="O33" i="9"/>
  <c r="O17" i="9"/>
  <c r="O29" i="9"/>
  <c r="O13" i="9"/>
  <c r="P9" i="9"/>
  <c r="N39" i="9"/>
  <c r="R40" i="6"/>
  <c r="R36" i="6"/>
  <c r="R32" i="6"/>
  <c r="R28" i="6"/>
  <c r="R24" i="6"/>
  <c r="R20" i="6"/>
  <c r="R39" i="6"/>
  <c r="R35" i="6"/>
  <c r="R31" i="6"/>
  <c r="R27" i="6"/>
  <c r="R23" i="6"/>
  <c r="R19" i="6"/>
  <c r="R38" i="6"/>
  <c r="R34" i="6"/>
  <c r="R30" i="6"/>
  <c r="R26" i="6"/>
  <c r="R22" i="6"/>
  <c r="R18" i="6"/>
  <c r="R33" i="6"/>
  <c r="R17" i="6"/>
  <c r="R13" i="6"/>
  <c r="R29" i="6"/>
  <c r="R16" i="6"/>
  <c r="R12" i="6"/>
  <c r="R41" i="6"/>
  <c r="R25" i="6"/>
  <c r="R15" i="6"/>
  <c r="R21" i="6"/>
  <c r="R14" i="6"/>
  <c r="R37" i="6"/>
  <c r="S9" i="6"/>
  <c r="Q41" i="6"/>
  <c r="P26" i="13"/>
  <c r="P54" i="13" s="1"/>
  <c r="Q25" i="13"/>
  <c r="Q21" i="13"/>
  <c r="Q17" i="13"/>
  <c r="Q13" i="13"/>
  <c r="Q24" i="13"/>
  <c r="Q20" i="13"/>
  <c r="Q16" i="13"/>
  <c r="Q12" i="13"/>
  <c r="Q23" i="13"/>
  <c r="Q15" i="13"/>
  <c r="Q22" i="13"/>
  <c r="Q14" i="13"/>
  <c r="Q26" i="13"/>
  <c r="Q18" i="13"/>
  <c r="Q19" i="13"/>
  <c r="R9" i="13"/>
  <c r="E42" i="10"/>
  <c r="E65" i="10" s="1"/>
  <c r="A31" i="11"/>
  <c r="G9" i="10"/>
  <c r="P50" i="7"/>
  <c r="P65" i="7" s="1"/>
  <c r="A30" i="10" l="1"/>
  <c r="G43" i="10"/>
  <c r="G37" i="10"/>
  <c r="G33" i="10"/>
  <c r="G29" i="10"/>
  <c r="G25" i="10"/>
  <c r="G21" i="10"/>
  <c r="G42" i="10"/>
  <c r="G38" i="10"/>
  <c r="G34" i="10"/>
  <c r="G30" i="10"/>
  <c r="G26" i="10"/>
  <c r="G22" i="10"/>
  <c r="G41" i="10"/>
  <c r="G39" i="10"/>
  <c r="G35" i="10"/>
  <c r="G31" i="10"/>
  <c r="G27" i="10"/>
  <c r="G23" i="10"/>
  <c r="G19" i="10"/>
  <c r="G40" i="10"/>
  <c r="G28" i="10"/>
  <c r="G18" i="10"/>
  <c r="G14" i="10"/>
  <c r="G32" i="10"/>
  <c r="G15" i="10"/>
  <c r="G24" i="10"/>
  <c r="G17" i="10"/>
  <c r="G36" i="10"/>
  <c r="G20" i="10"/>
  <c r="G16" i="10"/>
  <c r="G12" i="10"/>
  <c r="G13" i="10"/>
  <c r="O40" i="9"/>
  <c r="O65" i="9" s="1"/>
  <c r="N65" i="9"/>
  <c r="P39" i="9"/>
  <c r="P35" i="9"/>
  <c r="P31" i="9"/>
  <c r="P27" i="9"/>
  <c r="P23" i="9"/>
  <c r="P19" i="9"/>
  <c r="P15" i="9"/>
  <c r="P38" i="9"/>
  <c r="P34" i="9"/>
  <c r="P30" i="9"/>
  <c r="P26" i="9"/>
  <c r="P22" i="9"/>
  <c r="P18" i="9"/>
  <c r="P14" i="9"/>
  <c r="P37" i="9"/>
  <c r="P33" i="9"/>
  <c r="P29" i="9"/>
  <c r="P25" i="9"/>
  <c r="P21" i="9"/>
  <c r="P17" i="9"/>
  <c r="P13" i="9"/>
  <c r="P28" i="9"/>
  <c r="P12" i="9"/>
  <c r="P40" i="9"/>
  <c r="P24" i="9"/>
  <c r="P36" i="9"/>
  <c r="P20" i="9"/>
  <c r="P32" i="9"/>
  <c r="P16" i="9"/>
  <c r="Q9" i="9"/>
  <c r="S42" i="6"/>
  <c r="S38" i="6"/>
  <c r="S34" i="6"/>
  <c r="S30" i="6"/>
  <c r="S26" i="6"/>
  <c r="S22" i="6"/>
  <c r="S18" i="6"/>
  <c r="S14" i="6"/>
  <c r="S41" i="6"/>
  <c r="S37" i="6"/>
  <c r="S33" i="6"/>
  <c r="S29" i="6"/>
  <c r="S25" i="6"/>
  <c r="S21" i="6"/>
  <c r="S17" i="6"/>
  <c r="S13" i="6"/>
  <c r="S40" i="6"/>
  <c r="S36" i="6"/>
  <c r="S32" i="6"/>
  <c r="S28" i="6"/>
  <c r="S24" i="6"/>
  <c r="S20" i="6"/>
  <c r="S16" i="6"/>
  <c r="S12" i="6"/>
  <c r="S35" i="6"/>
  <c r="S19" i="6"/>
  <c r="S31" i="6"/>
  <c r="S15" i="6"/>
  <c r="S27" i="6"/>
  <c r="S39" i="6"/>
  <c r="S23" i="6"/>
  <c r="T9" i="6"/>
  <c r="R42" i="6"/>
  <c r="R65" i="6" s="1"/>
  <c r="Q65" i="6"/>
  <c r="R26" i="13"/>
  <c r="R22" i="13"/>
  <c r="R18" i="13"/>
  <c r="R14" i="13"/>
  <c r="R25" i="13"/>
  <c r="R21" i="13"/>
  <c r="R17" i="13"/>
  <c r="R13" i="13"/>
  <c r="R24" i="13"/>
  <c r="R16" i="13"/>
  <c r="R23" i="13"/>
  <c r="R15" i="13"/>
  <c r="R27" i="13"/>
  <c r="R19" i="13"/>
  <c r="R20" i="13"/>
  <c r="R12" i="13"/>
  <c r="S9" i="13"/>
  <c r="Q27" i="13"/>
  <c r="Q54" i="13" s="1"/>
  <c r="F43" i="10"/>
  <c r="F65" i="10" s="1"/>
  <c r="A32" i="11"/>
  <c r="H9" i="10"/>
  <c r="Z47" i="7"/>
  <c r="Z42" i="7"/>
  <c r="Z39" i="7"/>
  <c r="Z45" i="7"/>
  <c r="Z37" i="7"/>
  <c r="Z36" i="7"/>
  <c r="Z46" i="7"/>
  <c r="Z43" i="7"/>
  <c r="Z38" i="7"/>
  <c r="Z35" i="7"/>
  <c r="Z30" i="7"/>
  <c r="Z31" i="7"/>
  <c r="Z28" i="7"/>
  <c r="Z48" i="7"/>
  <c r="Z32" i="7"/>
  <c r="Z27" i="7"/>
  <c r="Z25" i="7"/>
  <c r="Z23" i="7"/>
  <c r="Z21" i="7"/>
  <c r="Z40" i="7"/>
  <c r="Z34" i="7"/>
  <c r="Z29" i="7"/>
  <c r="Z24" i="7"/>
  <c r="Z14" i="7"/>
  <c r="G11" i="25" s="1"/>
  <c r="Z26" i="7"/>
  <c r="Z22" i="7"/>
  <c r="Z20" i="7"/>
  <c r="Z18" i="7"/>
  <c r="K11" i="25" s="1"/>
  <c r="Z16" i="7"/>
  <c r="I11" i="25" s="1"/>
  <c r="Z13" i="7"/>
  <c r="F11" i="25" s="1"/>
  <c r="Z41" i="7"/>
  <c r="Z33" i="7"/>
  <c r="Z19" i="7"/>
  <c r="L11" i="25" s="1"/>
  <c r="Z17" i="7"/>
  <c r="J11" i="25" s="1"/>
  <c r="Z15" i="7"/>
  <c r="H11" i="25" s="1"/>
  <c r="Z44" i="7"/>
  <c r="Z49" i="7"/>
  <c r="H38" i="10" l="1"/>
  <c r="H22" i="10"/>
  <c r="H35" i="10"/>
  <c r="H36" i="10"/>
  <c r="H20" i="10"/>
  <c r="H37" i="10"/>
  <c r="H16" i="10"/>
  <c r="H33" i="10"/>
  <c r="H14" i="10"/>
  <c r="H23" i="10"/>
  <c r="H15" i="10"/>
  <c r="H18" i="10"/>
  <c r="H34" i="10"/>
  <c r="H44" i="10"/>
  <c r="H31" i="10"/>
  <c r="H32" i="10"/>
  <c r="H41" i="10"/>
  <c r="H21" i="10"/>
  <c r="H12" i="10"/>
  <c r="H19" i="10"/>
  <c r="H40" i="10"/>
  <c r="H24" i="10"/>
  <c r="H13" i="10"/>
  <c r="H30" i="10"/>
  <c r="H42" i="10"/>
  <c r="H27" i="10"/>
  <c r="H28" i="10"/>
  <c r="H25" i="10"/>
  <c r="H43" i="10"/>
  <c r="H39" i="10"/>
  <c r="H17" i="10"/>
  <c r="H26" i="10"/>
  <c r="H29" i="10"/>
  <c r="A31" i="10"/>
  <c r="P41" i="9"/>
  <c r="Q38" i="9"/>
  <c r="Q34" i="9"/>
  <c r="Q30" i="9"/>
  <c r="Q26" i="9"/>
  <c r="Q41" i="9"/>
  <c r="Q36" i="9"/>
  <c r="Q31" i="9"/>
  <c r="Q25" i="9"/>
  <c r="Q21" i="9"/>
  <c r="Q17" i="9"/>
  <c r="Q13" i="9"/>
  <c r="Q40" i="9"/>
  <c r="Q35" i="9"/>
  <c r="Q29" i="9"/>
  <c r="Q24" i="9"/>
  <c r="Q20" i="9"/>
  <c r="Q16" i="9"/>
  <c r="Q12" i="9"/>
  <c r="Q39" i="9"/>
  <c r="Q33" i="9"/>
  <c r="Q28" i="9"/>
  <c r="Q23" i="9"/>
  <c r="Q19" i="9"/>
  <c r="Q15" i="9"/>
  <c r="Q32" i="9"/>
  <c r="Q14" i="9"/>
  <c r="Q27" i="9"/>
  <c r="Q22" i="9"/>
  <c r="Q37" i="9"/>
  <c r="Q18" i="9"/>
  <c r="R9" i="9"/>
  <c r="T43" i="6"/>
  <c r="T39" i="6"/>
  <c r="T35" i="6"/>
  <c r="T31" i="6"/>
  <c r="T27" i="6"/>
  <c r="T23" i="6"/>
  <c r="T19" i="6"/>
  <c r="T15" i="6"/>
  <c r="T42" i="6"/>
  <c r="T38" i="6"/>
  <c r="T34" i="6"/>
  <c r="T30" i="6"/>
  <c r="T26" i="6"/>
  <c r="T22" i="6"/>
  <c r="T18" i="6"/>
  <c r="T14" i="6"/>
  <c r="T41" i="6"/>
  <c r="T37" i="6"/>
  <c r="T33" i="6"/>
  <c r="T29" i="6"/>
  <c r="T25" i="6"/>
  <c r="T21" i="6"/>
  <c r="T17" i="6"/>
  <c r="T13" i="6"/>
  <c r="T36" i="6"/>
  <c r="T20" i="6"/>
  <c r="T32" i="6"/>
  <c r="T16" i="6"/>
  <c r="T28" i="6"/>
  <c r="T12" i="6"/>
  <c r="T24" i="6"/>
  <c r="T40" i="6"/>
  <c r="U9" i="6"/>
  <c r="S43" i="6"/>
  <c r="S65" i="6" s="1"/>
  <c r="S26" i="13"/>
  <c r="S22" i="13"/>
  <c r="S18" i="13"/>
  <c r="S14" i="13"/>
  <c r="S25" i="13"/>
  <c r="S21" i="13"/>
  <c r="S17" i="13"/>
  <c r="S13" i="13"/>
  <c r="S24" i="13"/>
  <c r="S16" i="13"/>
  <c r="S23" i="13"/>
  <c r="S15" i="13"/>
  <c r="S27" i="13"/>
  <c r="S19" i="13"/>
  <c r="S28" i="13"/>
  <c r="S20" i="13"/>
  <c r="S12" i="13"/>
  <c r="T9" i="13"/>
  <c r="R28" i="13"/>
  <c r="R54" i="13" s="1"/>
  <c r="G44" i="10"/>
  <c r="G65" i="10" s="1"/>
  <c r="A33" i="11"/>
  <c r="I9" i="10"/>
  <c r="Z50" i="7"/>
  <c r="A32" i="10" l="1"/>
  <c r="I44" i="10"/>
  <c r="I42" i="10"/>
  <c r="I40" i="10"/>
  <c r="I35" i="10"/>
  <c r="I31" i="10"/>
  <c r="I27" i="10"/>
  <c r="I23" i="10"/>
  <c r="I36" i="10"/>
  <c r="I32" i="10"/>
  <c r="I28" i="10"/>
  <c r="I24" i="10"/>
  <c r="I20" i="10"/>
  <c r="I45" i="10"/>
  <c r="I43" i="10"/>
  <c r="I41" i="10"/>
  <c r="I39" i="10"/>
  <c r="I37" i="10"/>
  <c r="I33" i="10"/>
  <c r="I29" i="10"/>
  <c r="I25" i="10"/>
  <c r="I21" i="10"/>
  <c r="I38" i="10"/>
  <c r="I22" i="10"/>
  <c r="I16" i="10"/>
  <c r="I12" i="10"/>
  <c r="I26" i="10"/>
  <c r="I19" i="10"/>
  <c r="I17" i="10"/>
  <c r="I13" i="10"/>
  <c r="I34" i="10"/>
  <c r="I30" i="10"/>
  <c r="I18" i="10"/>
  <c r="I14" i="10"/>
  <c r="I15" i="10"/>
  <c r="Q42" i="9"/>
  <c r="Q65" i="9" s="1"/>
  <c r="R41" i="9"/>
  <c r="R37" i="9"/>
  <c r="R40" i="9"/>
  <c r="R36" i="9"/>
  <c r="R39" i="9"/>
  <c r="R35" i="9"/>
  <c r="R31" i="9"/>
  <c r="R27" i="9"/>
  <c r="R23" i="9"/>
  <c r="R19" i="9"/>
  <c r="R15" i="9"/>
  <c r="R42" i="9"/>
  <c r="R32" i="9"/>
  <c r="R26" i="9"/>
  <c r="R21" i="9"/>
  <c r="R16" i="9"/>
  <c r="R38" i="9"/>
  <c r="R30" i="9"/>
  <c r="R25" i="9"/>
  <c r="R20" i="9"/>
  <c r="R14" i="9"/>
  <c r="R34" i="9"/>
  <c r="R29" i="9"/>
  <c r="R24" i="9"/>
  <c r="R18" i="9"/>
  <c r="R13" i="9"/>
  <c r="R22" i="9"/>
  <c r="R17" i="9"/>
  <c r="R33" i="9"/>
  <c r="R12" i="9"/>
  <c r="R28" i="9"/>
  <c r="S9" i="9"/>
  <c r="P65" i="9"/>
  <c r="U35" i="6"/>
  <c r="U19" i="6"/>
  <c r="U34" i="6"/>
  <c r="U18" i="6"/>
  <c r="U33" i="6"/>
  <c r="U17" i="6"/>
  <c r="U32" i="6"/>
  <c r="U12" i="6"/>
  <c r="U23" i="6"/>
  <c r="U21" i="6"/>
  <c r="U31" i="6"/>
  <c r="U15" i="6"/>
  <c r="U30" i="6"/>
  <c r="U14" i="6"/>
  <c r="U29" i="6"/>
  <c r="U13" i="6"/>
  <c r="U16" i="6"/>
  <c r="U40" i="6"/>
  <c r="U39" i="6"/>
  <c r="U22" i="6"/>
  <c r="U28" i="6"/>
  <c r="U43" i="6"/>
  <c r="U27" i="6"/>
  <c r="U42" i="6"/>
  <c r="U26" i="6"/>
  <c r="U41" i="6"/>
  <c r="U25" i="6"/>
  <c r="U36" i="6"/>
  <c r="U44" i="6"/>
  <c r="U24" i="6"/>
  <c r="U38" i="6"/>
  <c r="U37" i="6"/>
  <c r="U20" i="6"/>
  <c r="V9" i="6"/>
  <c r="T44" i="6"/>
  <c r="T65" i="6" s="1"/>
  <c r="T29" i="13"/>
  <c r="T25" i="13"/>
  <c r="T21" i="13"/>
  <c r="T17" i="13"/>
  <c r="T13" i="13"/>
  <c r="T28" i="13"/>
  <c r="T24" i="13"/>
  <c r="T20" i="13"/>
  <c r="T16" i="13"/>
  <c r="T12" i="13"/>
  <c r="T23" i="13"/>
  <c r="T15" i="13"/>
  <c r="T22" i="13"/>
  <c r="T14" i="13"/>
  <c r="T26" i="13"/>
  <c r="T18" i="13"/>
  <c r="T27" i="13"/>
  <c r="T19" i="13"/>
  <c r="U9" i="13"/>
  <c r="S29" i="13"/>
  <c r="S54" i="13" s="1"/>
  <c r="H45" i="10"/>
  <c r="H65" i="10" s="1"/>
  <c r="A34" i="11"/>
  <c r="J9" i="10"/>
  <c r="I46" i="10" l="1"/>
  <c r="I65" i="10" s="1"/>
  <c r="J46" i="10"/>
  <c r="J36" i="10"/>
  <c r="J32" i="10"/>
  <c r="J28" i="10"/>
  <c r="J24" i="10"/>
  <c r="J20" i="10"/>
  <c r="J45" i="10"/>
  <c r="J43" i="10"/>
  <c r="J41" i="10"/>
  <c r="J39" i="10"/>
  <c r="J37" i="10"/>
  <c r="J33" i="10"/>
  <c r="J29" i="10"/>
  <c r="J25" i="10"/>
  <c r="J21" i="10"/>
  <c r="J38" i="10"/>
  <c r="J34" i="10"/>
  <c r="J30" i="10"/>
  <c r="J26" i="10"/>
  <c r="J22" i="10"/>
  <c r="J35" i="10"/>
  <c r="J19" i="10"/>
  <c r="J17" i="10"/>
  <c r="J13" i="10"/>
  <c r="J44" i="10"/>
  <c r="J31" i="10"/>
  <c r="J12" i="10"/>
  <c r="J40" i="10"/>
  <c r="J23" i="10"/>
  <c r="J18" i="10"/>
  <c r="J14" i="10"/>
  <c r="J42" i="10"/>
  <c r="J27" i="10"/>
  <c r="J15" i="10"/>
  <c r="J16" i="10"/>
  <c r="A33" i="10"/>
  <c r="R43" i="9"/>
  <c r="R65" i="9" s="1"/>
  <c r="S41" i="9"/>
  <c r="S37" i="9"/>
  <c r="S33" i="9"/>
  <c r="S29" i="9"/>
  <c r="S25" i="9"/>
  <c r="S21" i="9"/>
  <c r="S17" i="9"/>
  <c r="S13" i="9"/>
  <c r="S40" i="9"/>
  <c r="S36" i="9"/>
  <c r="S32" i="9"/>
  <c r="S28" i="9"/>
  <c r="S24" i="9"/>
  <c r="S20" i="9"/>
  <c r="S16" i="9"/>
  <c r="S12" i="9"/>
  <c r="S43" i="9"/>
  <c r="S39" i="9"/>
  <c r="S35" i="9"/>
  <c r="S31" i="9"/>
  <c r="S27" i="9"/>
  <c r="S23" i="9"/>
  <c r="S19" i="9"/>
  <c r="S15" i="9"/>
  <c r="S42" i="9"/>
  <c r="S26" i="9"/>
  <c r="S38" i="9"/>
  <c r="S22" i="9"/>
  <c r="S34" i="9"/>
  <c r="S18" i="9"/>
  <c r="S30" i="9"/>
  <c r="S14" i="9"/>
  <c r="T9" i="9"/>
  <c r="V42" i="6"/>
  <c r="V38" i="6"/>
  <c r="V34" i="6"/>
  <c r="V30" i="6"/>
  <c r="V26" i="6"/>
  <c r="V22" i="6"/>
  <c r="V18" i="6"/>
  <c r="V14" i="6"/>
  <c r="V45" i="6"/>
  <c r="V41" i="6"/>
  <c r="V37" i="6"/>
  <c r="V33" i="6"/>
  <c r="V29" i="6"/>
  <c r="V25" i="6"/>
  <c r="V21" i="6"/>
  <c r="V17" i="6"/>
  <c r="V13" i="6"/>
  <c r="V44" i="6"/>
  <c r="V40" i="6"/>
  <c r="V36" i="6"/>
  <c r="V32" i="6"/>
  <c r="V28" i="6"/>
  <c r="V24" i="6"/>
  <c r="V20" i="6"/>
  <c r="V16" i="6"/>
  <c r="V12" i="6"/>
  <c r="V35" i="6"/>
  <c r="V19" i="6"/>
  <c r="V31" i="6"/>
  <c r="V15" i="6"/>
  <c r="V43" i="6"/>
  <c r="V27" i="6"/>
  <c r="V23" i="6"/>
  <c r="V39" i="6"/>
  <c r="W9" i="6"/>
  <c r="U45" i="6"/>
  <c r="U27" i="13"/>
  <c r="U23" i="13"/>
  <c r="U19" i="13"/>
  <c r="U15" i="13"/>
  <c r="U30" i="13"/>
  <c r="U26" i="13"/>
  <c r="U22" i="13"/>
  <c r="U18" i="13"/>
  <c r="U14" i="13"/>
  <c r="U29" i="13"/>
  <c r="U21" i="13"/>
  <c r="U13" i="13"/>
  <c r="U28" i="13"/>
  <c r="U20" i="13"/>
  <c r="U12" i="13"/>
  <c r="U24" i="13"/>
  <c r="U16" i="13"/>
  <c r="U25" i="13"/>
  <c r="U17" i="13"/>
  <c r="V9" i="13"/>
  <c r="T30" i="13"/>
  <c r="T54" i="13" s="1"/>
  <c r="A35" i="11"/>
  <c r="K9" i="10"/>
  <c r="U31" i="13" l="1"/>
  <c r="U54" i="13" s="1"/>
  <c r="A34" i="10"/>
  <c r="K47" i="10"/>
  <c r="K43" i="10"/>
  <c r="K41" i="10"/>
  <c r="K39" i="10"/>
  <c r="K37" i="10"/>
  <c r="K33" i="10"/>
  <c r="K29" i="10"/>
  <c r="K25" i="10"/>
  <c r="K21" i="10"/>
  <c r="K46" i="10"/>
  <c r="K38" i="10"/>
  <c r="K34" i="10"/>
  <c r="K30" i="10"/>
  <c r="K26" i="10"/>
  <c r="K22" i="10"/>
  <c r="K45" i="10"/>
  <c r="K42" i="10"/>
  <c r="K40" i="10"/>
  <c r="K35" i="10"/>
  <c r="K31" i="10"/>
  <c r="K27" i="10"/>
  <c r="K23" i="10"/>
  <c r="K19" i="10"/>
  <c r="K32" i="10"/>
  <c r="K18" i="10"/>
  <c r="K14" i="10"/>
  <c r="K17" i="10"/>
  <c r="K36" i="10"/>
  <c r="K20" i="10"/>
  <c r="K15" i="10"/>
  <c r="K13" i="10"/>
  <c r="K44" i="10"/>
  <c r="K24" i="10"/>
  <c r="K16" i="10"/>
  <c r="K12" i="10"/>
  <c r="K28" i="10"/>
  <c r="T44" i="9"/>
  <c r="T40" i="9"/>
  <c r="T36" i="9"/>
  <c r="T32" i="9"/>
  <c r="T28" i="9"/>
  <c r="T24" i="9"/>
  <c r="T20" i="9"/>
  <c r="T16" i="9"/>
  <c r="T12" i="9"/>
  <c r="T43" i="9"/>
  <c r="T39" i="9"/>
  <c r="T35" i="9"/>
  <c r="T31" i="9"/>
  <c r="T27" i="9"/>
  <c r="T23" i="9"/>
  <c r="T19" i="9"/>
  <c r="T15" i="9"/>
  <c r="T42" i="9"/>
  <c r="T38" i="9"/>
  <c r="T34" i="9"/>
  <c r="T30" i="9"/>
  <c r="T26" i="9"/>
  <c r="T22" i="9"/>
  <c r="T18" i="9"/>
  <c r="T14" i="9"/>
  <c r="T41" i="9"/>
  <c r="T25" i="9"/>
  <c r="T37" i="9"/>
  <c r="T21" i="9"/>
  <c r="T33" i="9"/>
  <c r="T17" i="9"/>
  <c r="T29" i="9"/>
  <c r="T13" i="9"/>
  <c r="U9" i="9"/>
  <c r="S44" i="9"/>
  <c r="W44" i="6"/>
  <c r="W40" i="6"/>
  <c r="W36" i="6"/>
  <c r="W32" i="6"/>
  <c r="W28" i="6"/>
  <c r="W24" i="6"/>
  <c r="W20" i="6"/>
  <c r="W16" i="6"/>
  <c r="W12" i="6"/>
  <c r="W43" i="6"/>
  <c r="W39" i="6"/>
  <c r="W35" i="6"/>
  <c r="W31" i="6"/>
  <c r="W27" i="6"/>
  <c r="W23" i="6"/>
  <c r="W19" i="6"/>
  <c r="W15" i="6"/>
  <c r="W46" i="6"/>
  <c r="W42" i="6"/>
  <c r="W38" i="6"/>
  <c r="W34" i="6"/>
  <c r="W30" i="6"/>
  <c r="W26" i="6"/>
  <c r="W22" i="6"/>
  <c r="W18" i="6"/>
  <c r="W14" i="6"/>
  <c r="W33" i="6"/>
  <c r="W17" i="6"/>
  <c r="W45" i="6"/>
  <c r="W29" i="6"/>
  <c r="W13" i="6"/>
  <c r="W41" i="6"/>
  <c r="W25" i="6"/>
  <c r="W37" i="6"/>
  <c r="W21" i="6"/>
  <c r="X9" i="6"/>
  <c r="U65" i="6"/>
  <c r="V46" i="6"/>
  <c r="V28" i="13"/>
  <c r="V24" i="13"/>
  <c r="V20" i="13"/>
  <c r="V16" i="13"/>
  <c r="V12" i="13"/>
  <c r="V31" i="13"/>
  <c r="V27" i="13"/>
  <c r="V23" i="13"/>
  <c r="V19" i="13"/>
  <c r="V15" i="13"/>
  <c r="V26" i="13"/>
  <c r="V18" i="13"/>
  <c r="V25" i="13"/>
  <c r="V17" i="13"/>
  <c r="V29" i="13"/>
  <c r="V21" i="13"/>
  <c r="V13" i="13"/>
  <c r="V30" i="13"/>
  <c r="V22" i="13"/>
  <c r="V14" i="13"/>
  <c r="W9" i="13"/>
  <c r="J47" i="10"/>
  <c r="J65" i="10" s="1"/>
  <c r="A36" i="11"/>
  <c r="L9" i="10"/>
  <c r="L47" i="10" l="1"/>
  <c r="L38" i="10"/>
  <c r="L34" i="10"/>
  <c r="L30" i="10"/>
  <c r="L26" i="10"/>
  <c r="L22" i="10"/>
  <c r="L46" i="10"/>
  <c r="L42" i="10"/>
  <c r="L40" i="10"/>
  <c r="L35" i="10"/>
  <c r="L31" i="10"/>
  <c r="L27" i="10"/>
  <c r="L23" i="10"/>
  <c r="L45" i="10"/>
  <c r="L36" i="10"/>
  <c r="L32" i="10"/>
  <c r="L28" i="10"/>
  <c r="L24" i="10"/>
  <c r="L20" i="10"/>
  <c r="L48" i="10"/>
  <c r="L43" i="10"/>
  <c r="L29" i="10"/>
  <c r="L15" i="10"/>
  <c r="L14" i="10"/>
  <c r="L44" i="10"/>
  <c r="L33" i="10"/>
  <c r="L16" i="10"/>
  <c r="L12" i="10"/>
  <c r="L39" i="10"/>
  <c r="L37" i="10"/>
  <c r="L21" i="10"/>
  <c r="L17" i="10"/>
  <c r="L13" i="10"/>
  <c r="L41" i="10"/>
  <c r="L25" i="10"/>
  <c r="L19" i="10"/>
  <c r="L18" i="10"/>
  <c r="A35" i="10"/>
  <c r="S65" i="9"/>
  <c r="U42" i="9"/>
  <c r="U38" i="9"/>
  <c r="U34" i="9"/>
  <c r="U30" i="9"/>
  <c r="U26" i="9"/>
  <c r="U22" i="9"/>
  <c r="U18" i="9"/>
  <c r="U14" i="9"/>
  <c r="U45" i="9"/>
  <c r="U41" i="9"/>
  <c r="U37" i="9"/>
  <c r="U33" i="9"/>
  <c r="U29" i="9"/>
  <c r="U25" i="9"/>
  <c r="U21" i="9"/>
  <c r="U17" i="9"/>
  <c r="U13" i="9"/>
  <c r="U44" i="9"/>
  <c r="U40" i="9"/>
  <c r="U36" i="9"/>
  <c r="U32" i="9"/>
  <c r="U28" i="9"/>
  <c r="U24" i="9"/>
  <c r="U20" i="9"/>
  <c r="U16" i="9"/>
  <c r="U12" i="9"/>
  <c r="U39" i="9"/>
  <c r="U23" i="9"/>
  <c r="U35" i="9"/>
  <c r="U19" i="9"/>
  <c r="U31" i="9"/>
  <c r="U15" i="9"/>
  <c r="U27" i="9"/>
  <c r="U43" i="9"/>
  <c r="V9" i="9"/>
  <c r="T45" i="9"/>
  <c r="T65" i="9" s="1"/>
  <c r="W47" i="6"/>
  <c r="W65" i="6" s="1"/>
  <c r="X45" i="6"/>
  <c r="X41" i="6"/>
  <c r="X37" i="6"/>
  <c r="X33" i="6"/>
  <c r="X29" i="6"/>
  <c r="X25" i="6"/>
  <c r="X21" i="6"/>
  <c r="X17" i="6"/>
  <c r="X13" i="6"/>
  <c r="X44" i="6"/>
  <c r="X40" i="6"/>
  <c r="X36" i="6"/>
  <c r="X32" i="6"/>
  <c r="X28" i="6"/>
  <c r="X24" i="6"/>
  <c r="X20" i="6"/>
  <c r="X16" i="6"/>
  <c r="X12" i="6"/>
  <c r="X47" i="6"/>
  <c r="X43" i="6"/>
  <c r="X39" i="6"/>
  <c r="X35" i="6"/>
  <c r="X31" i="6"/>
  <c r="X27" i="6"/>
  <c r="X23" i="6"/>
  <c r="X19" i="6"/>
  <c r="X15" i="6"/>
  <c r="X46" i="6"/>
  <c r="X30" i="6"/>
  <c r="X14" i="6"/>
  <c r="X42" i="6"/>
  <c r="X26" i="6"/>
  <c r="X38" i="6"/>
  <c r="X22" i="6"/>
  <c r="X18" i="6"/>
  <c r="X34" i="6"/>
  <c r="Y9" i="6"/>
  <c r="V65" i="6"/>
  <c r="W32" i="13"/>
  <c r="W28" i="13"/>
  <c r="W24" i="13"/>
  <c r="W20" i="13"/>
  <c r="W16" i="13"/>
  <c r="W12" i="13"/>
  <c r="W30" i="13"/>
  <c r="W31" i="13"/>
  <c r="W27" i="13"/>
  <c r="W23" i="13"/>
  <c r="W19" i="13"/>
  <c r="W15" i="13"/>
  <c r="W26" i="13"/>
  <c r="W22" i="13"/>
  <c r="W14" i="13"/>
  <c r="W21" i="13"/>
  <c r="W13" i="13"/>
  <c r="W25" i="13"/>
  <c r="W17" i="13"/>
  <c r="W29" i="13"/>
  <c r="W18" i="13"/>
  <c r="Y9" i="13"/>
  <c r="V32" i="13"/>
  <c r="V54" i="13" s="1"/>
  <c r="K48" i="10"/>
  <c r="K65" i="10" s="1"/>
  <c r="AC48" i="13"/>
  <c r="AC43" i="13"/>
  <c r="AC41" i="13"/>
  <c r="AC39" i="13"/>
  <c r="AC37" i="13"/>
  <c r="AC46" i="13"/>
  <c r="AC45" i="13"/>
  <c r="AC47" i="13"/>
  <c r="AC44" i="13"/>
  <c r="AC42" i="13"/>
  <c r="AC40" i="13"/>
  <c r="AC38" i="13"/>
  <c r="AC36" i="13"/>
  <c r="A37" i="11"/>
  <c r="M9" i="10"/>
  <c r="M46" i="10" l="1"/>
  <c r="W46" i="10" s="1"/>
  <c r="M42" i="10"/>
  <c r="W42" i="10" s="1"/>
  <c r="M40" i="10"/>
  <c r="W40" i="10" s="1"/>
  <c r="M35" i="10"/>
  <c r="W35" i="10" s="1"/>
  <c r="M31" i="10"/>
  <c r="W31" i="10" s="1"/>
  <c r="M27" i="10"/>
  <c r="W27" i="10" s="1"/>
  <c r="M23" i="10"/>
  <c r="W23" i="10" s="1"/>
  <c r="M49" i="10"/>
  <c r="M45" i="10"/>
  <c r="W45" i="10" s="1"/>
  <c r="M36" i="10"/>
  <c r="W36" i="10" s="1"/>
  <c r="M32" i="10"/>
  <c r="W32" i="10" s="1"/>
  <c r="M28" i="10"/>
  <c r="W28" i="10" s="1"/>
  <c r="M24" i="10"/>
  <c r="M20" i="10"/>
  <c r="W20" i="10" s="1"/>
  <c r="M48" i="10"/>
  <c r="W48" i="10" s="1"/>
  <c r="M44" i="10"/>
  <c r="W44" i="10" s="1"/>
  <c r="M43" i="10"/>
  <c r="W43" i="10" s="1"/>
  <c r="M41" i="10"/>
  <c r="W41" i="10" s="1"/>
  <c r="M39" i="10"/>
  <c r="W39" i="10" s="1"/>
  <c r="M37" i="10"/>
  <c r="W37" i="10" s="1"/>
  <c r="M33" i="10"/>
  <c r="W33" i="10" s="1"/>
  <c r="M29" i="10"/>
  <c r="W29" i="10" s="1"/>
  <c r="M25" i="10"/>
  <c r="W25" i="10" s="1"/>
  <c r="M21" i="10"/>
  <c r="W21" i="10" s="1"/>
  <c r="M26" i="10"/>
  <c r="W26" i="10" s="1"/>
  <c r="M16" i="10"/>
  <c r="W16" i="10" s="1"/>
  <c r="I14" i="25" s="1"/>
  <c r="M12" i="10"/>
  <c r="M15" i="10"/>
  <c r="W15" i="10" s="1"/>
  <c r="H14" i="25" s="1"/>
  <c r="M30" i="10"/>
  <c r="W30" i="10" s="1"/>
  <c r="M17" i="10"/>
  <c r="W17" i="10" s="1"/>
  <c r="J14" i="25" s="1"/>
  <c r="M13" i="10"/>
  <c r="W13" i="10" s="1"/>
  <c r="F14" i="25" s="1"/>
  <c r="M34" i="10"/>
  <c r="W34" i="10" s="1"/>
  <c r="M19" i="10"/>
  <c r="M18" i="10"/>
  <c r="W18" i="10" s="1"/>
  <c r="K14" i="25" s="1"/>
  <c r="M14" i="10"/>
  <c r="W14" i="10" s="1"/>
  <c r="G14" i="25" s="1"/>
  <c r="M47" i="10"/>
  <c r="W47" i="10" s="1"/>
  <c r="M38" i="10"/>
  <c r="W38" i="10" s="1"/>
  <c r="M22" i="10"/>
  <c r="W22" i="10" s="1"/>
  <c r="A36" i="10"/>
  <c r="V43" i="9"/>
  <c r="V39" i="9"/>
  <c r="V35" i="9"/>
  <c r="V31" i="9"/>
  <c r="V27" i="9"/>
  <c r="V23" i="9"/>
  <c r="V19" i="9"/>
  <c r="V15" i="9"/>
  <c r="V46" i="9"/>
  <c r="V42" i="9"/>
  <c r="V38" i="9"/>
  <c r="V34" i="9"/>
  <c r="V30" i="9"/>
  <c r="V26" i="9"/>
  <c r="V22" i="9"/>
  <c r="V18" i="9"/>
  <c r="V14" i="9"/>
  <c r="V45" i="9"/>
  <c r="V41" i="9"/>
  <c r="V37" i="9"/>
  <c r="V33" i="9"/>
  <c r="V29" i="9"/>
  <c r="V25" i="9"/>
  <c r="V21" i="9"/>
  <c r="V17" i="9"/>
  <c r="V13" i="9"/>
  <c r="V36" i="9"/>
  <c r="V20" i="9"/>
  <c r="V32" i="9"/>
  <c r="V16" i="9"/>
  <c r="V44" i="9"/>
  <c r="V28" i="9"/>
  <c r="V12" i="9"/>
  <c r="V40" i="9"/>
  <c r="V24" i="9"/>
  <c r="W9" i="9"/>
  <c r="U46" i="9"/>
  <c r="X48" i="6"/>
  <c r="X65" i="6" s="1"/>
  <c r="Y45" i="6"/>
  <c r="Y41" i="6"/>
  <c r="Y37" i="6"/>
  <c r="Y33" i="6"/>
  <c r="Y29" i="6"/>
  <c r="Y25" i="6"/>
  <c r="Y21" i="6"/>
  <c r="Y17" i="6"/>
  <c r="Y13" i="6"/>
  <c r="Y48" i="6"/>
  <c r="Y44" i="6"/>
  <c r="Y40" i="6"/>
  <c r="Y36" i="6"/>
  <c r="Y32" i="6"/>
  <c r="Y28" i="6"/>
  <c r="Y24" i="6"/>
  <c r="Y20" i="6"/>
  <c r="Y16" i="6"/>
  <c r="Y12" i="6"/>
  <c r="Y47" i="6"/>
  <c r="Y43" i="6"/>
  <c r="Y39" i="6"/>
  <c r="Y35" i="6"/>
  <c r="Y31" i="6"/>
  <c r="Y27" i="6"/>
  <c r="Y23" i="6"/>
  <c r="Y19" i="6"/>
  <c r="Y15" i="6"/>
  <c r="Y42" i="6"/>
  <c r="Y26" i="6"/>
  <c r="Y38" i="6"/>
  <c r="Y22" i="6"/>
  <c r="Y34" i="6"/>
  <c r="Y18" i="6"/>
  <c r="Y46" i="6"/>
  <c r="Y30" i="6"/>
  <c r="Y14" i="6"/>
  <c r="Z9" i="6"/>
  <c r="Y31" i="13"/>
  <c r="Y27" i="13"/>
  <c r="Y23" i="13"/>
  <c r="Y19" i="13"/>
  <c r="Y15" i="13"/>
  <c r="Y33" i="13"/>
  <c r="Y25" i="13"/>
  <c r="Y17" i="13"/>
  <c r="Y30" i="13"/>
  <c r="Y26" i="13"/>
  <c r="Y22" i="13"/>
  <c r="Y18" i="13"/>
  <c r="Y14" i="13"/>
  <c r="Y29" i="13"/>
  <c r="Y21" i="13"/>
  <c r="Y13" i="13"/>
  <c r="Y32" i="13"/>
  <c r="Y16" i="13"/>
  <c r="Y28" i="13"/>
  <c r="Y12" i="13"/>
  <c r="Y20" i="13"/>
  <c r="Y24" i="13"/>
  <c r="Z9" i="13"/>
  <c r="W33" i="13"/>
  <c r="W54" i="13" s="1"/>
  <c r="L49" i="10"/>
  <c r="L65" i="10" s="1"/>
  <c r="AC49" i="13"/>
  <c r="A38" i="11"/>
  <c r="W24" i="10"/>
  <c r="W19" i="10"/>
  <c r="L14" i="25" s="1"/>
  <c r="A37" i="10" l="1"/>
  <c r="V47" i="9"/>
  <c r="V65" i="9" s="1"/>
  <c r="W47" i="9"/>
  <c r="W43" i="9"/>
  <c r="W39" i="9"/>
  <c r="W35" i="9"/>
  <c r="W31" i="9"/>
  <c r="W27" i="9"/>
  <c r="W23" i="9"/>
  <c r="W19" i="9"/>
  <c r="W15" i="9"/>
  <c r="W46" i="9"/>
  <c r="W42" i="9"/>
  <c r="W38" i="9"/>
  <c r="W34" i="9"/>
  <c r="W30" i="9"/>
  <c r="W26" i="9"/>
  <c r="W22" i="9"/>
  <c r="W18" i="9"/>
  <c r="W14" i="9"/>
  <c r="W45" i="9"/>
  <c r="W41" i="9"/>
  <c r="W37" i="9"/>
  <c r="W33" i="9"/>
  <c r="W29" i="9"/>
  <c r="W25" i="9"/>
  <c r="W21" i="9"/>
  <c r="W17" i="9"/>
  <c r="W13" i="9"/>
  <c r="W32" i="9"/>
  <c r="W16" i="9"/>
  <c r="W44" i="9"/>
  <c r="W28" i="9"/>
  <c r="W12" i="9"/>
  <c r="W40" i="9"/>
  <c r="W24" i="9"/>
  <c r="W20" i="9"/>
  <c r="W36" i="9"/>
  <c r="X9" i="9"/>
  <c r="U65" i="9"/>
  <c r="Y49" i="6"/>
  <c r="Z48" i="6"/>
  <c r="AJ48" i="6" s="1"/>
  <c r="Z44" i="6"/>
  <c r="AJ44" i="6" s="1"/>
  <c r="Z40" i="6"/>
  <c r="AJ40" i="6" s="1"/>
  <c r="Z36" i="6"/>
  <c r="AJ36" i="6" s="1"/>
  <c r="Z32" i="6"/>
  <c r="AJ32" i="6" s="1"/>
  <c r="Z28" i="6"/>
  <c r="AJ28" i="6" s="1"/>
  <c r="Z24" i="6"/>
  <c r="AJ24" i="6" s="1"/>
  <c r="Z20" i="6"/>
  <c r="AJ20" i="6" s="1"/>
  <c r="Z16" i="6"/>
  <c r="AJ16" i="6" s="1"/>
  <c r="I10" i="25" s="1"/>
  <c r="Z12" i="6"/>
  <c r="AJ12" i="6" s="1"/>
  <c r="Z47" i="6"/>
  <c r="AJ47" i="6" s="1"/>
  <c r="Z43" i="6"/>
  <c r="AJ43" i="6" s="1"/>
  <c r="Z39" i="6"/>
  <c r="AJ39" i="6" s="1"/>
  <c r="Z35" i="6"/>
  <c r="AJ35" i="6" s="1"/>
  <c r="Z31" i="6"/>
  <c r="AJ31" i="6" s="1"/>
  <c r="Z27" i="6"/>
  <c r="AJ27" i="6" s="1"/>
  <c r="Z23" i="6"/>
  <c r="AJ23" i="6" s="1"/>
  <c r="Z19" i="6"/>
  <c r="AJ19" i="6" s="1"/>
  <c r="L10" i="25" s="1"/>
  <c r="Z15" i="6"/>
  <c r="AJ15" i="6" s="1"/>
  <c r="H10" i="25" s="1"/>
  <c r="Z46" i="6"/>
  <c r="AJ46" i="6" s="1"/>
  <c r="Z42" i="6"/>
  <c r="AJ42" i="6" s="1"/>
  <c r="Z38" i="6"/>
  <c r="AJ38" i="6" s="1"/>
  <c r="Z34" i="6"/>
  <c r="AJ34" i="6" s="1"/>
  <c r="Z30" i="6"/>
  <c r="AJ30" i="6" s="1"/>
  <c r="Z26" i="6"/>
  <c r="AJ26" i="6" s="1"/>
  <c r="Z22" i="6"/>
  <c r="AJ22" i="6" s="1"/>
  <c r="Z18" i="6"/>
  <c r="AJ18" i="6" s="1"/>
  <c r="K10" i="25" s="1"/>
  <c r="Z14" i="6"/>
  <c r="AJ14" i="6" s="1"/>
  <c r="G10" i="25" s="1"/>
  <c r="Z37" i="6"/>
  <c r="AJ37" i="6" s="1"/>
  <c r="Z21" i="6"/>
  <c r="AJ21" i="6" s="1"/>
  <c r="Z49" i="6"/>
  <c r="Z33" i="6"/>
  <c r="AJ33" i="6" s="1"/>
  <c r="Z17" i="6"/>
  <c r="AJ17" i="6" s="1"/>
  <c r="J10" i="25" s="1"/>
  <c r="Z45" i="6"/>
  <c r="AJ45" i="6" s="1"/>
  <c r="Z29" i="6"/>
  <c r="AJ29" i="6" s="1"/>
  <c r="Z13" i="6"/>
  <c r="AJ13" i="6" s="1"/>
  <c r="F10" i="25" s="1"/>
  <c r="Z25" i="6"/>
  <c r="AJ25" i="6" s="1"/>
  <c r="Z41" i="6"/>
  <c r="AJ41" i="6" s="1"/>
  <c r="Y34" i="13"/>
  <c r="Y54" i="13" s="1"/>
  <c r="Z33" i="13"/>
  <c r="AC33" i="13" s="1"/>
  <c r="Z29" i="13"/>
  <c r="AC29" i="13" s="1"/>
  <c r="Z25" i="13"/>
  <c r="AC25" i="13" s="1"/>
  <c r="Z21" i="13"/>
  <c r="AC21" i="13" s="1"/>
  <c r="Z17" i="13"/>
  <c r="AC17" i="13" s="1"/>
  <c r="Z13" i="13"/>
  <c r="AC13" i="13" s="1"/>
  <c r="F16" i="25" s="1"/>
  <c r="Z27" i="13"/>
  <c r="AC27" i="13" s="1"/>
  <c r="Z19" i="13"/>
  <c r="AC19" i="13" s="1"/>
  <c r="Z32" i="13"/>
  <c r="AC32" i="13" s="1"/>
  <c r="Z28" i="13"/>
  <c r="AC28" i="13" s="1"/>
  <c r="Z24" i="13"/>
  <c r="AC24" i="13" s="1"/>
  <c r="Z20" i="13"/>
  <c r="Z16" i="13"/>
  <c r="AC16" i="13" s="1"/>
  <c r="Z12" i="13"/>
  <c r="Z31" i="13"/>
  <c r="AC31" i="13" s="1"/>
  <c r="Z23" i="13"/>
  <c r="AC23" i="13" s="1"/>
  <c r="Z15" i="13"/>
  <c r="AC15" i="13" s="1"/>
  <c r="Z26" i="13"/>
  <c r="AC26" i="13" s="1"/>
  <c r="Z18" i="13"/>
  <c r="AC18" i="13" s="1"/>
  <c r="Z22" i="13"/>
  <c r="AC22" i="13" s="1"/>
  <c r="Z34" i="13"/>
  <c r="Z30" i="13"/>
  <c r="AC30" i="13" s="1"/>
  <c r="Z14" i="13"/>
  <c r="AC14" i="13" s="1"/>
  <c r="G16" i="25" s="1"/>
  <c r="AC20" i="13"/>
  <c r="W12" i="10"/>
  <c r="E14" i="25" s="1"/>
  <c r="M50" i="10"/>
  <c r="M65" i="10" s="1"/>
  <c r="AC50" i="13"/>
  <c r="A39" i="11"/>
  <c r="W49" i="10"/>
  <c r="Z54" i="13" l="1"/>
  <c r="A38" i="10"/>
  <c r="X46" i="9"/>
  <c r="X42" i="9"/>
  <c r="X38" i="9"/>
  <c r="X34" i="9"/>
  <c r="X30" i="9"/>
  <c r="X26" i="9"/>
  <c r="X22" i="9"/>
  <c r="X18" i="9"/>
  <c r="X14" i="9"/>
  <c r="X45" i="9"/>
  <c r="X41" i="9"/>
  <c r="X37" i="9"/>
  <c r="X33" i="9"/>
  <c r="X29" i="9"/>
  <c r="X25" i="9"/>
  <c r="X21" i="9"/>
  <c r="X17" i="9"/>
  <c r="X13" i="9"/>
  <c r="X48" i="9"/>
  <c r="X44" i="9"/>
  <c r="X40" i="9"/>
  <c r="X36" i="9"/>
  <c r="X32" i="9"/>
  <c r="X28" i="9"/>
  <c r="X24" i="9"/>
  <c r="X20" i="9"/>
  <c r="X16" i="9"/>
  <c r="X12" i="9"/>
  <c r="X43" i="9"/>
  <c r="X27" i="9"/>
  <c r="X39" i="9"/>
  <c r="X23" i="9"/>
  <c r="X35" i="9"/>
  <c r="X19" i="9"/>
  <c r="X47" i="9"/>
  <c r="X31" i="9"/>
  <c r="X15" i="9"/>
  <c r="Y9" i="9"/>
  <c r="W48" i="9"/>
  <c r="W65" i="9" s="1"/>
  <c r="Z50" i="6"/>
  <c r="AJ50" i="6" s="1"/>
  <c r="E10" i="25"/>
  <c r="AJ49" i="6"/>
  <c r="Z35" i="13"/>
  <c r="AC35" i="13" s="1"/>
  <c r="AC12" i="13"/>
  <c r="AC34" i="13"/>
  <c r="A40" i="11"/>
  <c r="W50" i="10"/>
  <c r="E16" i="25" l="1"/>
  <c r="AC54" i="13"/>
  <c r="Z65" i="6"/>
  <c r="A39" i="10"/>
  <c r="Y48" i="9"/>
  <c r="AJ48" i="9" s="1"/>
  <c r="Y44" i="9"/>
  <c r="AJ44" i="9" s="1"/>
  <c r="Y40" i="9"/>
  <c r="AJ40" i="9" s="1"/>
  <c r="Y36" i="9"/>
  <c r="AJ36" i="9" s="1"/>
  <c r="Y32" i="9"/>
  <c r="AJ32" i="9" s="1"/>
  <c r="Y28" i="9"/>
  <c r="AJ28" i="9" s="1"/>
  <c r="Y24" i="9"/>
  <c r="AJ24" i="9" s="1"/>
  <c r="Y20" i="9"/>
  <c r="AJ20" i="9" s="1"/>
  <c r="Y16" i="9"/>
  <c r="AJ16" i="9" s="1"/>
  <c r="I13" i="25" s="1"/>
  <c r="Y12" i="9"/>
  <c r="Y47" i="9"/>
  <c r="AJ47" i="9" s="1"/>
  <c r="Y43" i="9"/>
  <c r="AJ43" i="9" s="1"/>
  <c r="Y39" i="9"/>
  <c r="AJ39" i="9" s="1"/>
  <c r="Y35" i="9"/>
  <c r="AJ35" i="9" s="1"/>
  <c r="Y31" i="9"/>
  <c r="AJ31" i="9" s="1"/>
  <c r="Y27" i="9"/>
  <c r="AJ27" i="9" s="1"/>
  <c r="Y23" i="9"/>
  <c r="AJ23" i="9" s="1"/>
  <c r="Y19" i="9"/>
  <c r="L13" i="25" s="1"/>
  <c r="Y15" i="9"/>
  <c r="AJ15" i="9" s="1"/>
  <c r="H13" i="25" s="1"/>
  <c r="Y46" i="9"/>
  <c r="AJ46" i="9" s="1"/>
  <c r="Y42" i="9"/>
  <c r="AJ42" i="9" s="1"/>
  <c r="Y38" i="9"/>
  <c r="AJ38" i="9" s="1"/>
  <c r="Y34" i="9"/>
  <c r="AJ34" i="9" s="1"/>
  <c r="Y30" i="9"/>
  <c r="AJ30" i="9" s="1"/>
  <c r="Y26" i="9"/>
  <c r="AJ26" i="9" s="1"/>
  <c r="Y22" i="9"/>
  <c r="AJ22" i="9" s="1"/>
  <c r="Y18" i="9"/>
  <c r="AJ18" i="9" s="1"/>
  <c r="K13" i="25" s="1"/>
  <c r="Y14" i="9"/>
  <c r="AJ14" i="9" s="1"/>
  <c r="G13" i="25" s="1"/>
  <c r="Y37" i="9"/>
  <c r="AJ37" i="9" s="1"/>
  <c r="Y21" i="9"/>
  <c r="AJ21" i="9" s="1"/>
  <c r="Y49" i="9"/>
  <c r="Y33" i="9"/>
  <c r="AJ33" i="9" s="1"/>
  <c r="Y17" i="9"/>
  <c r="AJ17" i="9" s="1"/>
  <c r="J13" i="25" s="1"/>
  <c r="Y45" i="9"/>
  <c r="AJ45" i="9" s="1"/>
  <c r="Y29" i="9"/>
  <c r="AJ29" i="9" s="1"/>
  <c r="Y13" i="9"/>
  <c r="AJ13" i="9" s="1"/>
  <c r="F13" i="25" s="1"/>
  <c r="Y41" i="9"/>
  <c r="AJ41" i="9" s="1"/>
  <c r="Y25" i="9"/>
  <c r="AJ25" i="9" s="1"/>
  <c r="X49" i="9"/>
  <c r="A41" i="11"/>
  <c r="AJ49" i="9" l="1"/>
  <c r="A40" i="10"/>
  <c r="X65" i="9"/>
  <c r="Y50" i="9"/>
  <c r="AJ50" i="9" s="1"/>
  <c r="AJ12" i="9"/>
  <c r="E13" i="25" s="1"/>
  <c r="A42" i="11"/>
  <c r="A41" i="10" l="1"/>
  <c r="Y65" i="9"/>
  <c r="A43" i="11"/>
  <c r="A42" i="10" l="1"/>
  <c r="A44" i="11"/>
  <c r="A43" i="10" l="1"/>
  <c r="A45" i="11"/>
  <c r="A44" i="10" l="1"/>
  <c r="A46" i="11"/>
  <c r="A45" i="10" l="1"/>
  <c r="A47" i="11"/>
  <c r="A46" i="10" l="1"/>
  <c r="A48" i="11"/>
  <c r="A47" i="10" l="1"/>
  <c r="A49" i="1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48" i="10" l="1"/>
  <c r="B65" i="24"/>
  <c r="V16" i="24"/>
  <c r="I30" i="25" s="1"/>
  <c r="X56" i="5"/>
  <c r="A49" i="10" l="1"/>
  <c r="A50" i="10" l="1"/>
  <c r="A51" i="10" l="1"/>
  <c r="A52" i="10" l="1"/>
  <c r="A53" i="10" l="1"/>
  <c r="A54" i="10" l="1"/>
  <c r="A55" i="10" l="1"/>
  <c r="A56" i="10" l="1"/>
  <c r="A57" i="10" l="1"/>
  <c r="A58" i="10" l="1"/>
  <c r="A59" i="10" l="1"/>
  <c r="A60" i="10" l="1"/>
  <c r="B23" i="18"/>
  <c r="B24" i="18"/>
  <c r="B36" i="18"/>
  <c r="B22" i="18"/>
  <c r="B27" i="18"/>
  <c r="B30" i="18"/>
  <c r="B35" i="18"/>
  <c r="B20" i="18"/>
  <c r="B37" i="18"/>
  <c r="B25" i="18"/>
  <c r="B29" i="18"/>
  <c r="B26" i="18"/>
  <c r="B33" i="18"/>
  <c r="B12" i="18"/>
  <c r="B34" i="18"/>
  <c r="B38" i="18"/>
  <c r="B31" i="18"/>
  <c r="B15" i="18"/>
  <c r="B19" i="18"/>
  <c r="B28" i="18"/>
  <c r="B13" i="18"/>
  <c r="B17" i="18"/>
  <c r="B21" i="18"/>
  <c r="B32" i="18"/>
  <c r="B14" i="18"/>
  <c r="B18" i="18"/>
  <c r="C39" i="18"/>
  <c r="B16" i="18"/>
  <c r="C25" i="18" l="1"/>
  <c r="C31" i="18"/>
  <c r="C17" i="18"/>
  <c r="C21" i="18"/>
  <c r="C18" i="18"/>
  <c r="C36" i="18"/>
  <c r="C15" i="18"/>
  <c r="C30" i="18"/>
  <c r="C26" i="18"/>
  <c r="C34" i="18"/>
  <c r="C19" i="18"/>
  <c r="C28" i="18"/>
  <c r="C22" i="18"/>
  <c r="C33" i="18"/>
  <c r="C12" i="18"/>
  <c r="C38" i="18"/>
  <c r="C35" i="18"/>
  <c r="C16" i="18"/>
  <c r="C20" i="18"/>
  <c r="C27" i="18"/>
  <c r="C32" i="18"/>
  <c r="C37" i="18"/>
  <c r="C23" i="18"/>
  <c r="C29" i="18"/>
  <c r="C14" i="18"/>
  <c r="C24" i="18"/>
  <c r="C13" i="18"/>
  <c r="B39" i="18"/>
  <c r="D23" i="18" l="1"/>
  <c r="D17" i="18"/>
  <c r="D20" i="18"/>
  <c r="D34" i="18"/>
  <c r="D19" i="18"/>
  <c r="D16" i="18"/>
  <c r="D35" i="18"/>
  <c r="D12" i="18"/>
  <c r="D33" i="18"/>
  <c r="D15" i="18"/>
  <c r="D13" i="18"/>
  <c r="D22" i="18"/>
  <c r="D31" i="18"/>
  <c r="D29" i="18"/>
  <c r="D14" i="18"/>
  <c r="D24" i="18"/>
  <c r="D18" i="18"/>
  <c r="D40" i="18"/>
  <c r="D39" i="18"/>
  <c r="D36" i="18"/>
  <c r="D37" i="18"/>
  <c r="D28" i="18"/>
  <c r="D32" i="18"/>
  <c r="D25" i="18"/>
  <c r="D27" i="18"/>
  <c r="D21" i="18"/>
  <c r="D30" i="18"/>
  <c r="D26" i="18"/>
  <c r="D38" i="18"/>
  <c r="C40" i="18"/>
  <c r="C65" i="18" s="1"/>
  <c r="B65" i="18"/>
  <c r="E27" i="18" l="1"/>
  <c r="E21" i="18"/>
  <c r="E29" i="18"/>
  <c r="E14" i="18"/>
  <c r="E34" i="18"/>
  <c r="E38" i="18"/>
  <c r="E18" i="18"/>
  <c r="E39" i="18"/>
  <c r="E30" i="18"/>
  <c r="E41" i="18"/>
  <c r="E17" i="18"/>
  <c r="E28" i="18"/>
  <c r="E20" i="18"/>
  <c r="E15" i="18"/>
  <c r="E24" i="18"/>
  <c r="E25" i="18"/>
  <c r="E23" i="18"/>
  <c r="E19" i="18"/>
  <c r="E36" i="18"/>
  <c r="E37" i="18"/>
  <c r="E16" i="18"/>
  <c r="E32" i="18"/>
  <c r="E22" i="18"/>
  <c r="E33" i="18"/>
  <c r="E26" i="18"/>
  <c r="E12" i="18"/>
  <c r="E31" i="18"/>
  <c r="E40" i="18"/>
  <c r="E13" i="18"/>
  <c r="E35" i="18"/>
  <c r="D41" i="18"/>
  <c r="D65" i="18" s="1"/>
  <c r="F34" i="18" l="1"/>
  <c r="F21" i="18"/>
  <c r="F30" i="18"/>
  <c r="F29" i="18"/>
  <c r="F15" i="18"/>
  <c r="F24" i="18"/>
  <c r="F32" i="18"/>
  <c r="F20" i="18"/>
  <c r="F12" i="18"/>
  <c r="F28" i="18"/>
  <c r="F42" i="18"/>
  <c r="F39" i="18"/>
  <c r="F25" i="18"/>
  <c r="F26" i="18"/>
  <c r="F16" i="18"/>
  <c r="F22" i="18"/>
  <c r="F23" i="18"/>
  <c r="F41" i="18"/>
  <c r="F17" i="18"/>
  <c r="F13" i="18"/>
  <c r="F31" i="18"/>
  <c r="F18" i="18"/>
  <c r="F19" i="18"/>
  <c r="F40" i="18"/>
  <c r="F37" i="18"/>
  <c r="F33" i="18"/>
  <c r="F38" i="18"/>
  <c r="F35" i="18"/>
  <c r="F27" i="18"/>
  <c r="F36" i="18"/>
  <c r="F14" i="18"/>
  <c r="E42" i="18"/>
  <c r="E65" i="18" s="1"/>
  <c r="G32" i="18" l="1"/>
  <c r="G31" i="18"/>
  <c r="G19" i="18"/>
  <c r="G18" i="18"/>
  <c r="G20" i="18"/>
  <c r="G30" i="18"/>
  <c r="G17" i="18"/>
  <c r="G29" i="18"/>
  <c r="G26" i="18"/>
  <c r="G42" i="18"/>
  <c r="G28" i="18"/>
  <c r="G14" i="18"/>
  <c r="G13" i="18"/>
  <c r="G40" i="18"/>
  <c r="G41" i="18"/>
  <c r="G37" i="18"/>
  <c r="G34" i="18"/>
  <c r="G21" i="18"/>
  <c r="G33" i="18"/>
  <c r="G22" i="18"/>
  <c r="G23" i="18"/>
  <c r="G15" i="18"/>
  <c r="G35" i="18"/>
  <c r="G38" i="18"/>
  <c r="G39" i="18"/>
  <c r="G36" i="18"/>
  <c r="G16" i="18"/>
  <c r="G25" i="18"/>
  <c r="G24" i="18"/>
  <c r="G27" i="18"/>
  <c r="G12" i="18"/>
  <c r="G43" i="18"/>
  <c r="F43" i="18"/>
  <c r="F65" i="18" s="1"/>
  <c r="G44" i="18" l="1"/>
  <c r="G65" i="18" s="1"/>
  <c r="H29" i="18"/>
  <c r="H27" i="18"/>
  <c r="H38" i="18"/>
  <c r="H42" i="18"/>
  <c r="H26" i="18"/>
  <c r="H39" i="18"/>
  <c r="H21" i="18"/>
  <c r="H40" i="18"/>
  <c r="H12" i="18"/>
  <c r="H18" i="18"/>
  <c r="H32" i="18"/>
  <c r="H34" i="18"/>
  <c r="H13" i="18"/>
  <c r="H44" i="18"/>
  <c r="H30" i="18"/>
  <c r="H19" i="18"/>
  <c r="H28" i="18"/>
  <c r="H15" i="18"/>
  <c r="H16" i="18"/>
  <c r="H25" i="18"/>
  <c r="H41" i="18"/>
  <c r="H23" i="18"/>
  <c r="H24" i="18"/>
  <c r="H33" i="18"/>
  <c r="H37" i="18"/>
  <c r="H35" i="18"/>
  <c r="H17" i="18"/>
  <c r="H20" i="18"/>
  <c r="H43" i="18"/>
  <c r="H31" i="18"/>
  <c r="H22" i="18"/>
  <c r="H14" i="18"/>
  <c r="H36" i="18"/>
  <c r="I17" i="18" l="1"/>
  <c r="I20" i="18"/>
  <c r="I39" i="18"/>
  <c r="I23" i="18"/>
  <c r="I26" i="18"/>
  <c r="I36" i="18"/>
  <c r="I16" i="18"/>
  <c r="I34" i="18"/>
  <c r="I44" i="18"/>
  <c r="I30" i="18"/>
  <c r="I25" i="18"/>
  <c r="I15" i="18"/>
  <c r="I41" i="18"/>
  <c r="I29" i="18"/>
  <c r="I14" i="18"/>
  <c r="I28" i="18"/>
  <c r="I33" i="18"/>
  <c r="I12" i="18"/>
  <c r="I38" i="18"/>
  <c r="I27" i="18"/>
  <c r="I21" i="18"/>
  <c r="I43" i="18"/>
  <c r="I19" i="18"/>
  <c r="I24" i="18"/>
  <c r="I35" i="18"/>
  <c r="I13" i="18"/>
  <c r="I40" i="18"/>
  <c r="I22" i="18"/>
  <c r="I32" i="18"/>
  <c r="I31" i="18"/>
  <c r="I18" i="18"/>
  <c r="I45" i="18"/>
  <c r="I37" i="18"/>
  <c r="I42" i="18"/>
  <c r="H45" i="18"/>
  <c r="H65" i="18" s="1"/>
  <c r="J25" i="18" l="1"/>
  <c r="T25" i="18" s="1"/>
  <c r="J18" i="18"/>
  <c r="T18" i="18" s="1"/>
  <c r="K22" i="25" s="1"/>
  <c r="J15" i="18"/>
  <c r="T15" i="18" s="1"/>
  <c r="H22" i="25" s="1"/>
  <c r="J42" i="18"/>
  <c r="T42" i="18" s="1"/>
  <c r="J35" i="18"/>
  <c r="T35" i="18" s="1"/>
  <c r="J45" i="18"/>
  <c r="T45" i="18" s="1"/>
  <c r="J23" i="18"/>
  <c r="T23" i="18" s="1"/>
  <c r="J33" i="18"/>
  <c r="T33" i="18" s="1"/>
  <c r="J26" i="18"/>
  <c r="T26" i="18" s="1"/>
  <c r="J39" i="18"/>
  <c r="T39" i="18" s="1"/>
  <c r="J34" i="18"/>
  <c r="T34" i="18" s="1"/>
  <c r="J19" i="18"/>
  <c r="T19" i="18" s="1"/>
  <c r="L22" i="25" s="1"/>
  <c r="J22" i="18"/>
  <c r="T22" i="18" s="1"/>
  <c r="J37" i="18"/>
  <c r="T37" i="18" s="1"/>
  <c r="J29" i="18"/>
  <c r="T29" i="18" s="1"/>
  <c r="J16" i="18"/>
  <c r="T16" i="18" s="1"/>
  <c r="I22" i="25" s="1"/>
  <c r="J27" i="18"/>
  <c r="T27" i="18" s="1"/>
  <c r="J46" i="18"/>
  <c r="J14" i="18"/>
  <c r="T14" i="18" s="1"/>
  <c r="G22" i="25" s="1"/>
  <c r="G34" i="25" s="1"/>
  <c r="G56" i="25" s="1"/>
  <c r="J38" i="18"/>
  <c r="T38" i="18" s="1"/>
  <c r="J40" i="18"/>
  <c r="T40" i="18" s="1"/>
  <c r="J21" i="18"/>
  <c r="T21" i="18" s="1"/>
  <c r="J20" i="18"/>
  <c r="T20" i="18" s="1"/>
  <c r="J43" i="18"/>
  <c r="T43" i="18" s="1"/>
  <c r="J17" i="18"/>
  <c r="T17" i="18" s="1"/>
  <c r="J22" i="25" s="1"/>
  <c r="J44" i="18"/>
  <c r="T44" i="18" s="1"/>
  <c r="J12" i="18"/>
  <c r="J30" i="18"/>
  <c r="T30" i="18" s="1"/>
  <c r="J13" i="18"/>
  <c r="T13" i="18" s="1"/>
  <c r="F22" i="25" s="1"/>
  <c r="F34" i="25" s="1"/>
  <c r="F56" i="25" s="1"/>
  <c r="J41" i="18"/>
  <c r="T41" i="18" s="1"/>
  <c r="J28" i="18"/>
  <c r="T28" i="18" s="1"/>
  <c r="J32" i="18"/>
  <c r="T32" i="18" s="1"/>
  <c r="J36" i="18"/>
  <c r="T36" i="18" s="1"/>
  <c r="J24" i="18"/>
  <c r="T24" i="18" s="1"/>
  <c r="J31" i="18"/>
  <c r="T31" i="18" s="1"/>
  <c r="I46" i="18"/>
  <c r="I34" i="25" l="1"/>
  <c r="I56" i="25" s="1"/>
  <c r="L34" i="25"/>
  <c r="L56" i="25" s="1"/>
  <c r="K34" i="25"/>
  <c r="K56" i="25" s="1"/>
  <c r="J34" i="25"/>
  <c r="J56" i="25" s="1"/>
  <c r="H34" i="25"/>
  <c r="H56" i="25" s="1"/>
  <c r="T46" i="18"/>
  <c r="I65" i="18"/>
  <c r="J47" i="18"/>
  <c r="T47" i="18" s="1"/>
  <c r="T12" i="18"/>
  <c r="E22" i="25" s="1"/>
  <c r="E34" i="25" s="1"/>
  <c r="E56" i="25" s="1"/>
  <c r="J65" i="18" l="1"/>
  <c r="E65" i="14" s="1"/>
  <c r="G65" i="14" l="1"/>
  <c r="E65" i="24" s="1"/>
  <c r="G65" i="24" l="1"/>
  <c r="E65" i="35"/>
  <c r="G65" i="35" l="1"/>
</calcChain>
</file>

<file path=xl/sharedStrings.xml><?xml version="1.0" encoding="utf-8"?>
<sst xmlns="http://schemas.openxmlformats.org/spreadsheetml/2006/main" count="579" uniqueCount="112">
  <si>
    <t>Distribution Station Equipment</t>
  </si>
  <si>
    <t>Acct:</t>
  </si>
  <si>
    <t>NBV</t>
  </si>
  <si>
    <t>CC</t>
  </si>
  <si>
    <t>Opening 2012 NBV</t>
  </si>
  <si>
    <t>Total</t>
  </si>
  <si>
    <t>Year</t>
  </si>
  <si>
    <t>RUL</t>
  </si>
  <si>
    <t>Average RUL</t>
  </si>
  <si>
    <t>Revised UF</t>
  </si>
  <si>
    <t>new additions 2012</t>
  </si>
  <si>
    <t>Check</t>
  </si>
  <si>
    <t>Poles, Towers &amp; Fixtures</t>
  </si>
  <si>
    <t>Overhead Conductors &amp; Devices</t>
  </si>
  <si>
    <t>Underground Conduit</t>
  </si>
  <si>
    <t>Underground Transformers</t>
  </si>
  <si>
    <t>Overhead Transformers</t>
  </si>
  <si>
    <t>Overhead Services</t>
  </si>
  <si>
    <t>Underground Services</t>
  </si>
  <si>
    <t>Stranded Meters</t>
  </si>
  <si>
    <t>Interval Meters</t>
  </si>
  <si>
    <t>Wholesale Meters</t>
  </si>
  <si>
    <t>Computer Equipment</t>
  </si>
  <si>
    <t>Computer Software</t>
  </si>
  <si>
    <t>Tools and Equipment</t>
  </si>
  <si>
    <t>Communication Equipment</t>
  </si>
  <si>
    <t>Code</t>
  </si>
  <si>
    <t>Description</t>
  </si>
  <si>
    <t>AMORTIZATION</t>
  </si>
  <si>
    <t>Total Amortization</t>
  </si>
  <si>
    <t>1850.1000</t>
  </si>
  <si>
    <t>1850.2000</t>
  </si>
  <si>
    <t>1855.1000</t>
  </si>
  <si>
    <t>1855.2000</t>
  </si>
  <si>
    <t>1860.1000</t>
  </si>
  <si>
    <t>1860.2000</t>
  </si>
  <si>
    <t>1860.3000</t>
  </si>
  <si>
    <t>Building &amp; Fixtures, General Plant</t>
  </si>
  <si>
    <t>1908.1000</t>
  </si>
  <si>
    <t>Office Furniture &amp; Equipmet</t>
  </si>
  <si>
    <t>1960.1000</t>
  </si>
  <si>
    <t>1820.0000</t>
  </si>
  <si>
    <t>1830.0000</t>
  </si>
  <si>
    <t>1835.0000</t>
  </si>
  <si>
    <t>1840.0000</t>
  </si>
  <si>
    <t>1845.0000</t>
  </si>
  <si>
    <t>1908.0000</t>
  </si>
  <si>
    <t>1915.0000</t>
  </si>
  <si>
    <t>1920.0000</t>
  </si>
  <si>
    <t>1925.0000</t>
  </si>
  <si>
    <t>1940.0000</t>
  </si>
  <si>
    <t>1955.0000</t>
  </si>
  <si>
    <t>1980.0000</t>
  </si>
  <si>
    <t>Underground Conductors &amp; Devices</t>
  </si>
  <si>
    <t>Truck Tools</t>
  </si>
  <si>
    <t>Other Tools</t>
  </si>
  <si>
    <t>Total Tools</t>
  </si>
  <si>
    <t>Smart Meters</t>
  </si>
  <si>
    <t>NBV Purchase</t>
  </si>
  <si>
    <t>1925.1000</t>
  </si>
  <si>
    <t>Mobile Substation</t>
  </si>
  <si>
    <t>Transfer</t>
  </si>
  <si>
    <t>Contributed Capital</t>
  </si>
  <si>
    <t>Transportation Equipment</t>
  </si>
  <si>
    <t>1860.1500</t>
  </si>
  <si>
    <t>1930.0000</t>
  </si>
  <si>
    <t>Security System</t>
  </si>
  <si>
    <t>Cayenta/Harris Software</t>
  </si>
  <si>
    <t>ID #</t>
  </si>
  <si>
    <t>?</t>
  </si>
  <si>
    <t>9557-A</t>
  </si>
  <si>
    <t>21H87</t>
  </si>
  <si>
    <t>PT1</t>
  </si>
  <si>
    <t>Truck/Trailer</t>
  </si>
  <si>
    <t>Trailer</t>
  </si>
  <si>
    <t>Truck</t>
  </si>
  <si>
    <t>Truck Repairs</t>
  </si>
  <si>
    <t>Land Rights/Right of Way</t>
  </si>
  <si>
    <t>Smart Meter Equip.</t>
  </si>
  <si>
    <t>Smart Meter Sftwr.</t>
  </si>
  <si>
    <t>Contributed Capital - Poles, Towers &amp; Fixtures</t>
  </si>
  <si>
    <t>1995.1000</t>
  </si>
  <si>
    <t>Contributed Capital - Overhead Conductors &amp; Devices</t>
  </si>
  <si>
    <t>1995.2000</t>
  </si>
  <si>
    <t>New</t>
  </si>
  <si>
    <t>Contributed Capital - Underground Conduit</t>
  </si>
  <si>
    <t>1995.3000</t>
  </si>
  <si>
    <t>Contributed Capital - Underground Conductors &amp; Devices</t>
  </si>
  <si>
    <t>1995.4000</t>
  </si>
  <si>
    <t>Contributed Capital - Underground Transformers</t>
  </si>
  <si>
    <t>1995.5000</t>
  </si>
  <si>
    <t>Contributed Capital - Overhead Transformers</t>
  </si>
  <si>
    <t>1995.5500</t>
  </si>
  <si>
    <t>Contributed Capital - Overhead Services</t>
  </si>
  <si>
    <t>1995.6000</t>
  </si>
  <si>
    <t>Contributed Capital - Underground Services</t>
  </si>
  <si>
    <t>1995.7000</t>
  </si>
  <si>
    <t>Contributed Capital - Stranded Meters</t>
  </si>
  <si>
    <t>1806.0000</t>
  </si>
  <si>
    <t>1995.6500</t>
  </si>
  <si>
    <t>Amortization of Contributed Capital</t>
  </si>
  <si>
    <t>Net Amortization</t>
  </si>
  <si>
    <t>Contributed Capital - Interval Meters</t>
  </si>
  <si>
    <t>1995.7500</t>
  </si>
  <si>
    <t>1980.1000</t>
  </si>
  <si>
    <t>System Supervisory Equipment (SCADA)</t>
  </si>
  <si>
    <t>Geographic Information System (GIS)</t>
  </si>
  <si>
    <t>Stranded meters removed from rate base in 2015, recovery</t>
  </si>
  <si>
    <t>sold 9102 to AESI</t>
  </si>
  <si>
    <t>1995.7300</t>
  </si>
  <si>
    <t>Contributed Capital - Smart Meters</t>
  </si>
  <si>
    <t>half-year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</si>
</sst>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164" fontId="0" fillId="0" borderId="0" xfId="0" applyNumberFormat="1"/>
    <xf numFmtId="1" fontId="0" fillId="0" borderId="0" xfId="0" applyNumberFormat="1"/>
    <xf numFmtId="43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0" fontId="0" fillId="0" borderId="0" xfId="2" applyNumberFormat="1" applyFont="1"/>
    <xf numFmtId="0" fontId="2" fillId="0" borderId="0" xfId="0" applyFont="1" applyAlignment="1">
      <alignment horizontal="left"/>
    </xf>
    <xf numFmtId="165" fontId="0" fillId="0" borderId="0" xfId="0" applyNumberFormat="1"/>
    <xf numFmtId="164" fontId="0" fillId="0" borderId="0" xfId="0" applyNumberFormat="1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2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43" fontId="2" fillId="0" borderId="1" xfId="0" applyNumberFormat="1" applyFont="1" applyBorder="1"/>
    <xf numFmtId="166" fontId="0" fillId="0" borderId="0" xfId="0" applyNumberFormat="1"/>
    <xf numFmtId="164" fontId="0" fillId="2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2" fontId="0" fillId="0" borderId="0" xfId="0" applyNumberFormat="1"/>
    <xf numFmtId="43" fontId="0" fillId="0" borderId="0" xfId="1" applyFont="1" applyFill="1"/>
    <xf numFmtId="49" fontId="0" fillId="0" borderId="0" xfId="0" applyNumberFormat="1"/>
    <xf numFmtId="49" fontId="0" fillId="0" borderId="0" xfId="0" applyNumberFormat="1" applyAlignment="1">
      <alignment horizontal="left"/>
    </xf>
    <xf numFmtId="43" fontId="0" fillId="0" borderId="3" xfId="1" applyFont="1" applyFill="1" applyBorder="1"/>
    <xf numFmtId="164" fontId="0" fillId="0" borderId="0" xfId="0" applyNumberFormat="1" applyAlignment="1">
      <alignment horizontal="center"/>
    </xf>
    <xf numFmtId="1" fontId="0" fillId="2" borderId="0" xfId="0" applyNumberFormat="1" applyFill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0" fontId="4" fillId="0" borderId="0" xfId="2" applyNumberFormat="1" applyFont="1"/>
    <xf numFmtId="16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3" fontId="0" fillId="0" borderId="0" xfId="1" applyFont="1" applyBorder="1"/>
    <xf numFmtId="43" fontId="1" fillId="0" borderId="0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3" fillId="0" borderId="0" xfId="0" applyFont="1" applyBorder="1" applyAlignment="1">
      <alignment horizontal="center" vertical="top"/>
    </xf>
    <xf numFmtId="166" fontId="0" fillId="0" borderId="0" xfId="0" applyNumberFormat="1" applyBorder="1"/>
    <xf numFmtId="1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65" fontId="0" fillId="0" borderId="0" xfId="1" applyNumberFormat="1" applyFont="1"/>
    <xf numFmtId="0" fontId="2" fillId="0" borderId="0" xfId="0" applyFont="1" applyFill="1" applyAlignment="1">
      <alignment horizontal="left"/>
    </xf>
    <xf numFmtId="165" fontId="0" fillId="0" borderId="2" xfId="1" applyNumberFormat="1" applyFont="1" applyBorder="1"/>
    <xf numFmtId="165" fontId="2" fillId="0" borderId="0" xfId="1" applyNumberFormat="1" applyFont="1"/>
    <xf numFmtId="165" fontId="0" fillId="0" borderId="1" xfId="1" applyNumberFormat="1" applyFont="1" applyBorder="1"/>
    <xf numFmtId="49" fontId="2" fillId="0" borderId="0" xfId="0" applyNumberFormat="1" applyFont="1"/>
    <xf numFmtId="0" fontId="0" fillId="0" borderId="4" xfId="0" applyBorder="1"/>
    <xf numFmtId="165" fontId="0" fillId="0" borderId="4" xfId="1" applyNumberFormat="1" applyFont="1" applyBorder="1"/>
    <xf numFmtId="164" fontId="2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O81"/>
  <sheetViews>
    <sheetView tabSelected="1" workbookViewId="0">
      <selection activeCell="C9" sqref="C9"/>
    </sheetView>
  </sheetViews>
  <sheetFormatPr defaultRowHeight="15" x14ac:dyDescent="0.25"/>
  <cols>
    <col min="2" max="2" width="9.7109375" customWidth="1"/>
    <col min="3" max="3" width="48.28515625" bestFit="1" customWidth="1"/>
    <col min="4" max="4" width="2.7109375" customWidth="1"/>
    <col min="5" max="12" width="13.28515625" bestFit="1" customWidth="1"/>
  </cols>
  <sheetData>
    <row r="2" spans="2:15" x14ac:dyDescent="0.25">
      <c r="B2" s="5" t="s">
        <v>28</v>
      </c>
    </row>
    <row r="4" spans="2:15" ht="15.75" thickBot="1" x14ac:dyDescent="0.3">
      <c r="B4" s="11" t="s">
        <v>26</v>
      </c>
      <c r="C4" s="12" t="s">
        <v>27</v>
      </c>
      <c r="D4" s="12"/>
      <c r="E4" s="13">
        <v>2012</v>
      </c>
      <c r="F4" s="13">
        <f t="shared" ref="F4:L4" si="0">+E4+1</f>
        <v>2013</v>
      </c>
      <c r="G4" s="13">
        <f t="shared" si="0"/>
        <v>2014</v>
      </c>
      <c r="H4" s="13">
        <f t="shared" si="0"/>
        <v>2015</v>
      </c>
      <c r="I4" s="13">
        <f t="shared" si="0"/>
        <v>2016</v>
      </c>
      <c r="J4" s="13">
        <f t="shared" si="0"/>
        <v>2017</v>
      </c>
      <c r="K4" s="13">
        <f t="shared" si="0"/>
        <v>2018</v>
      </c>
      <c r="L4" s="13">
        <f t="shared" si="0"/>
        <v>2019</v>
      </c>
      <c r="M4" s="13"/>
      <c r="N4" s="13"/>
      <c r="O4" s="13"/>
    </row>
    <row r="5" spans="2:15" x14ac:dyDescent="0.25"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x14ac:dyDescent="0.25">
      <c r="B6" s="27" t="s">
        <v>98</v>
      </c>
      <c r="C6" t="s">
        <v>77</v>
      </c>
      <c r="D6" s="16"/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17"/>
      <c r="N6" s="17"/>
      <c r="O6" s="17"/>
    </row>
    <row r="7" spans="2:15" x14ac:dyDescent="0.25">
      <c r="B7" s="27" t="str">
        <f>+'1820'!B2</f>
        <v>1820.0000</v>
      </c>
      <c r="C7" t="str">
        <f>+'1820'!A1</f>
        <v>Distribution Station Equipment</v>
      </c>
      <c r="E7" s="1">
        <f>+'1820'!$J12</f>
        <v>835.9</v>
      </c>
      <c r="F7" s="1">
        <f>+'1820'!$J13</f>
        <v>835.9</v>
      </c>
      <c r="G7" s="1">
        <f>+'1820'!$J14</f>
        <v>835.9</v>
      </c>
      <c r="H7" s="1">
        <f>+'1820'!$J15</f>
        <v>835.9</v>
      </c>
      <c r="I7" s="1">
        <f>+'1820'!$J16</f>
        <v>835.9</v>
      </c>
      <c r="J7" s="1">
        <f>+'1820'!$J17</f>
        <v>835.9</v>
      </c>
      <c r="K7" s="1">
        <f>+'1820'!$J18</f>
        <v>835.9</v>
      </c>
      <c r="L7" s="1">
        <f>+'1820'!$J19</f>
        <v>835.9</v>
      </c>
    </row>
    <row r="8" spans="2:15" x14ac:dyDescent="0.25">
      <c r="B8" s="27" t="str">
        <f>+'1830'!B2</f>
        <v>1830.0000</v>
      </c>
      <c r="C8" t="str">
        <f>+'1830'!A1</f>
        <v>Poles, Towers &amp; Fixtures</v>
      </c>
      <c r="E8" s="1">
        <f>+'1830'!$X12</f>
        <v>120686.07999999997</v>
      </c>
      <c r="F8" s="1">
        <f>+'1830'!$X13</f>
        <v>127059.86999999997</v>
      </c>
      <c r="G8" s="1">
        <f>+'1830'!$X14</f>
        <v>134549.35999999996</v>
      </c>
      <c r="H8" s="1">
        <f>+'1830'!$X15</f>
        <v>138178.85999999996</v>
      </c>
      <c r="I8" s="1">
        <f>+'1830'!$X16</f>
        <v>145530.04999999996</v>
      </c>
      <c r="J8" s="1">
        <f>+'1830'!$X17</f>
        <v>152835.10499999995</v>
      </c>
      <c r="K8" s="1">
        <f>+'1830'!$X18</f>
        <v>159978.80499999996</v>
      </c>
      <c r="L8" s="1">
        <f>+'1830'!$X19</f>
        <v>167191.69499999998</v>
      </c>
      <c r="M8" s="1"/>
      <c r="N8" s="1"/>
    </row>
    <row r="9" spans="2:15" x14ac:dyDescent="0.25">
      <c r="B9" s="27" t="str">
        <f>+'1835'!B2</f>
        <v>1835.0000</v>
      </c>
      <c r="C9" t="str">
        <f>+'1835'!A1</f>
        <v>Overhead Conductors &amp; Devices</v>
      </c>
      <c r="E9" s="1">
        <f>+'1835'!$X12</f>
        <v>69636.3</v>
      </c>
      <c r="F9" s="1">
        <f>+'1835'!$X13</f>
        <v>72837.740000000005</v>
      </c>
      <c r="G9" s="1">
        <f>+'1835'!$X14</f>
        <v>77450.36</v>
      </c>
      <c r="H9" s="1">
        <f>+'1835'!$X15</f>
        <v>79686.024999999994</v>
      </c>
      <c r="I9" s="1">
        <f>+'1835'!$X16</f>
        <v>84213.865000000005</v>
      </c>
      <c r="J9" s="1">
        <f>+'1835'!$X17</f>
        <v>88713.455000000002</v>
      </c>
      <c r="K9" s="1">
        <f>+'1835'!$X18</f>
        <v>93114.155000000013</v>
      </c>
      <c r="L9" s="1">
        <f>+'1835'!$X19</f>
        <v>97557.23</v>
      </c>
      <c r="M9" s="1"/>
      <c r="N9" s="1"/>
    </row>
    <row r="10" spans="2:15" x14ac:dyDescent="0.25">
      <c r="B10" s="27" t="str">
        <f>+'1840'!B2</f>
        <v>1840.0000</v>
      </c>
      <c r="C10" t="str">
        <f>+'1840'!A1</f>
        <v>Underground Conduit</v>
      </c>
      <c r="E10" s="1">
        <f>+'1840'!$AJ12</f>
        <v>83918.579999999987</v>
      </c>
      <c r="F10" s="1">
        <f>+'1840'!$AJ13</f>
        <v>91037.639999999985</v>
      </c>
      <c r="G10" s="1">
        <f>+'1840'!$AJ14</f>
        <v>99510.689999999988</v>
      </c>
      <c r="H10" s="1">
        <f>+'1840'!$AJ15</f>
        <v>103634.75499999999</v>
      </c>
      <c r="I10" s="1">
        <f>+'1840'!$AJ16</f>
        <v>111972.85999999999</v>
      </c>
      <c r="J10" s="1">
        <f>+'1840'!$AJ17</f>
        <v>120265.97499999999</v>
      </c>
      <c r="K10" s="1">
        <f>+'1840'!$AJ18</f>
        <v>128401.62499999999</v>
      </c>
      <c r="L10" s="1">
        <f>+'1840'!$AJ19</f>
        <v>136604.74999999997</v>
      </c>
      <c r="M10" s="1"/>
      <c r="N10" s="1"/>
    </row>
    <row r="11" spans="2:15" x14ac:dyDescent="0.25">
      <c r="B11" s="27" t="str">
        <f>+'1845'!B2</f>
        <v>1845.0000</v>
      </c>
      <c r="C11" t="str">
        <f>+'1845'!A1</f>
        <v>Underground Conductors &amp; Devices</v>
      </c>
      <c r="E11" s="1">
        <f>+'1845'!$Z12</f>
        <v>141840.07</v>
      </c>
      <c r="F11" s="1">
        <f>+'1845'!$Z13</f>
        <v>149699.38</v>
      </c>
      <c r="G11" s="1">
        <f>+'1845'!$Z14</f>
        <v>156998.08000000002</v>
      </c>
      <c r="H11" s="1">
        <f>+'1845'!$Z15</f>
        <v>160565.29500000001</v>
      </c>
      <c r="I11" s="1">
        <f>+'1845'!$Z16</f>
        <v>167765.435</v>
      </c>
      <c r="J11" s="1">
        <f>+'1845'!$Z17</f>
        <v>174932.72500000001</v>
      </c>
      <c r="K11" s="1">
        <f>+'1845'!$Z18</f>
        <v>181985.03000000003</v>
      </c>
      <c r="L11" s="1">
        <f>+'1845'!$Z19</f>
        <v>189086.61000000004</v>
      </c>
      <c r="M11" s="1"/>
      <c r="N11" s="1"/>
    </row>
    <row r="12" spans="2:15" x14ac:dyDescent="0.25">
      <c r="B12" s="27" t="str">
        <f>+'1850.1000'!B2</f>
        <v>1850.1000</v>
      </c>
      <c r="C12" t="str">
        <f>+'1850.1000'!A1</f>
        <v>Underground Transformers</v>
      </c>
      <c r="E12" s="1">
        <f>+'1850.1000'!$R12</f>
        <v>43351.770000000004</v>
      </c>
      <c r="F12" s="1">
        <f>+'1850.1000'!$R13</f>
        <v>50145.36</v>
      </c>
      <c r="G12" s="1">
        <f>+'1850.1000'!$R14</f>
        <v>57108.46</v>
      </c>
      <c r="H12" s="1">
        <f>+'1850.1000'!$R15</f>
        <v>60491.360000000001</v>
      </c>
      <c r="I12" s="1">
        <f>+'1850.1000'!$R16</f>
        <v>67336.085000000006</v>
      </c>
      <c r="J12" s="1">
        <f>+'1850.1000'!$R17</f>
        <v>74141.350000000006</v>
      </c>
      <c r="K12" s="1">
        <f>+'1850.1000'!$R18</f>
        <v>80808.490000000005</v>
      </c>
      <c r="L12" s="1">
        <f>+'1850.1000'!$R19</f>
        <v>87534.815000000002</v>
      </c>
      <c r="M12" s="1"/>
      <c r="N12" s="1"/>
    </row>
    <row r="13" spans="2:15" x14ac:dyDescent="0.25">
      <c r="B13" s="27" t="str">
        <f>+'1850.2000'!B2</f>
        <v>1850.2000</v>
      </c>
      <c r="C13" t="str">
        <f>+'1850.2000'!A1</f>
        <v>Overhead Transformers</v>
      </c>
      <c r="E13" s="1">
        <f>+'1850.2000'!$AJ12</f>
        <v>105756.68000000001</v>
      </c>
      <c r="F13" s="1">
        <f>+'1850.2000'!$AJ13</f>
        <v>107648.63</v>
      </c>
      <c r="G13" s="1">
        <f>+'1850.2000'!$AJ14</f>
        <v>110622.66</v>
      </c>
      <c r="H13" s="1">
        <f>+'1850.2000'!$AJ15</f>
        <v>112063.55</v>
      </c>
      <c r="I13" s="1">
        <f>+'1850.2000'!$AJ16</f>
        <v>116460.02</v>
      </c>
      <c r="J13" s="1">
        <f>+'1850.2000'!$AJ17</f>
        <v>119304.92</v>
      </c>
      <c r="K13" s="1">
        <f>+'1850.2000'!$AJ18</f>
        <v>122131.37</v>
      </c>
      <c r="L13" s="1">
        <f>+'1850.2000'!$AJ19</f>
        <v>125031.59999999999</v>
      </c>
      <c r="M13" s="1"/>
      <c r="N13" s="1"/>
    </row>
    <row r="14" spans="2:15" x14ac:dyDescent="0.25">
      <c r="B14" s="27" t="str">
        <f>+'1855.1000'!B2</f>
        <v>1855.1000</v>
      </c>
      <c r="C14" t="str">
        <f>+'1855.1000'!A1</f>
        <v>Overhead Services</v>
      </c>
      <c r="E14" s="1">
        <f>+'1855.1000'!$W12</f>
        <v>60322.47</v>
      </c>
      <c r="F14" s="1">
        <f>+'1855.1000'!$W13</f>
        <v>62632.31</v>
      </c>
      <c r="G14" s="1">
        <f>+'1855.1000'!$W14</f>
        <v>65506.74</v>
      </c>
      <c r="H14" s="1">
        <f>+'1855.1000'!$W15</f>
        <v>66900.904999999999</v>
      </c>
      <c r="I14" s="1">
        <f>+'1855.1000'!$W16</f>
        <v>69723.67</v>
      </c>
      <c r="J14" s="1">
        <f>+'1855.1000'!$W17</f>
        <v>72529.219999999987</v>
      </c>
      <c r="K14" s="1">
        <f>+'1855.1000'!$W18</f>
        <v>75274.50999999998</v>
      </c>
      <c r="L14" s="1">
        <f>+'1855.1000'!$W19</f>
        <v>78045.624999999971</v>
      </c>
      <c r="M14" s="1"/>
      <c r="N14" s="1"/>
    </row>
    <row r="15" spans="2:15" x14ac:dyDescent="0.25">
      <c r="B15" s="27" t="str">
        <f>+'1855.2000'!B2</f>
        <v>1855.2000</v>
      </c>
      <c r="C15" t="str">
        <f>+'1855.2000'!A1</f>
        <v>Underground Services</v>
      </c>
      <c r="E15" s="1">
        <f>+'1855.2000'!$S12</f>
        <v>27602.57</v>
      </c>
      <c r="F15" s="1">
        <f>+'1855.2000'!$S13</f>
        <v>28958.51</v>
      </c>
      <c r="G15" s="1">
        <f>+'1855.2000'!$S14</f>
        <v>29705.16</v>
      </c>
      <c r="H15" s="1">
        <f>+'1855.2000'!$S15</f>
        <v>30072.075000000001</v>
      </c>
      <c r="I15" s="1">
        <f>+'1855.2000'!$S16</f>
        <v>30811.040000000001</v>
      </c>
      <c r="J15" s="1">
        <f>+'1855.2000'!$S17</f>
        <v>31547.439999999999</v>
      </c>
      <c r="K15" s="1">
        <f>+'1855.2000'!$S18</f>
        <v>32274.865000000002</v>
      </c>
      <c r="L15" s="1">
        <f>+'1855.2000'!$S19</f>
        <v>33006.14</v>
      </c>
      <c r="M15" s="1"/>
      <c r="N15" s="1"/>
    </row>
    <row r="16" spans="2:15" x14ac:dyDescent="0.25">
      <c r="B16" s="27" t="str">
        <f>+'1860.1000'!B2</f>
        <v>1860.1000</v>
      </c>
      <c r="C16" t="str">
        <f>+'1860.1000'!A1</f>
        <v>Stranded Meters</v>
      </c>
      <c r="E16" s="1">
        <f>+'1860.1000'!$AC12</f>
        <v>66603.360000000001</v>
      </c>
      <c r="F16" s="1">
        <f>+'1860.1000'!$AC13</f>
        <v>65451.009999999995</v>
      </c>
      <c r="G16" s="1">
        <f>+'1860.1000'!$AC14</f>
        <v>62443.42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 t="s">
        <v>107</v>
      </c>
      <c r="N16" s="1"/>
    </row>
    <row r="17" spans="2:14" x14ac:dyDescent="0.25">
      <c r="B17" s="27" t="str">
        <f>+'1860.1500'!B2</f>
        <v>1860.1500</v>
      </c>
      <c r="C17" t="str">
        <f>+'1860.1500'!A1</f>
        <v>Smart Meters</v>
      </c>
      <c r="E17" s="1">
        <f>+'1860.1500'!O12+'1860.1500'!O13+'1860.1500'!O14</f>
        <v>571776.51</v>
      </c>
      <c r="F17" s="1">
        <f>+'1860.1500'!$O15</f>
        <v>209822.91999999998</v>
      </c>
      <c r="G17" s="1">
        <f>+'1860.1500'!$O16</f>
        <v>210690.78999999998</v>
      </c>
      <c r="H17" s="1">
        <f>+'1860.1500'!$O17</f>
        <v>211555.71999999997</v>
      </c>
      <c r="I17" s="1">
        <f>+'1860.1500'!$O18</f>
        <v>212422.98999999996</v>
      </c>
      <c r="J17" s="1">
        <f>+'1860.1500'!$O19</f>
        <v>212854.88999999996</v>
      </c>
      <c r="K17" s="1">
        <f>+'1860.1500'!$O20</f>
        <v>213718.38999999996</v>
      </c>
      <c r="L17" s="1">
        <f>+'1860.1500'!$O21</f>
        <v>214582.75499999998</v>
      </c>
      <c r="M17" s="1"/>
      <c r="N17" s="1"/>
    </row>
    <row r="18" spans="2:14" x14ac:dyDescent="0.25">
      <c r="B18" s="27" t="str">
        <f>+'1860.2000'!B2</f>
        <v>1860.2000</v>
      </c>
      <c r="C18" t="str">
        <f>+'1860.2000'!A1</f>
        <v>Interval Meters</v>
      </c>
      <c r="E18" s="1">
        <f>+'1860.2000'!$M$12</f>
        <v>7035.5400000000009</v>
      </c>
      <c r="F18" s="1">
        <f>+'1860.2000'!$M$13</f>
        <v>7065.9600000000009</v>
      </c>
      <c r="G18" s="1">
        <f>+'1860.2000'!$M$14</f>
        <v>7065.9600000000009</v>
      </c>
      <c r="H18" s="1">
        <f>+'1860.2000'!$M$15</f>
        <v>7065.9600000000009</v>
      </c>
      <c r="I18" s="1">
        <f>+'1860.2000'!$M$16</f>
        <v>7065.9600000000009</v>
      </c>
      <c r="J18" s="1">
        <f>+'1860.2000'!$M$17</f>
        <v>7065.9600000000009</v>
      </c>
      <c r="K18" s="1">
        <f>+'1860.2000'!$M$18</f>
        <v>7065.9600000000009</v>
      </c>
      <c r="L18" s="1">
        <f>+'1860.2000'!$M$19</f>
        <v>7065.9500000000007</v>
      </c>
      <c r="M18" s="1"/>
      <c r="N18" s="1"/>
    </row>
    <row r="19" spans="2:14" x14ac:dyDescent="0.25">
      <c r="B19" s="27" t="str">
        <f>+'1860.3000'!B2</f>
        <v>1860.3000</v>
      </c>
      <c r="C19" t="str">
        <f>+'1860.3000'!A1</f>
        <v>Wholesale Meters</v>
      </c>
      <c r="E19" s="1">
        <f>+'1860.3000'!$H12</f>
        <v>2385.3000000000002</v>
      </c>
      <c r="F19" s="1">
        <f>+'1860.3000'!$H13</f>
        <v>2385.3000000000002</v>
      </c>
      <c r="G19" s="1">
        <f>+'1860.3000'!$H14</f>
        <v>2385.3000000000002</v>
      </c>
      <c r="H19" s="1">
        <f>+'1860.3000'!$H15</f>
        <v>2385.3000000000002</v>
      </c>
      <c r="I19" s="1">
        <f>+'1860.3000'!$H16</f>
        <v>2385.3000000000002</v>
      </c>
      <c r="J19" s="1">
        <f>+'1860.3000'!$H17</f>
        <v>2385.3000000000002</v>
      </c>
      <c r="K19" s="1">
        <f>+'1860.3000'!$H18</f>
        <v>2385.3000000000002</v>
      </c>
      <c r="L19" s="1">
        <f>+'1860.3000'!$H19</f>
        <v>2385.3000000000002</v>
      </c>
      <c r="M19" s="1"/>
      <c r="N19" s="1"/>
    </row>
    <row r="20" spans="2:14" x14ac:dyDescent="0.25">
      <c r="B20" s="27" t="str">
        <f>+'1908'!B2</f>
        <v>1908.0000</v>
      </c>
      <c r="C20" t="str">
        <f>+'1908'!A1</f>
        <v>Building &amp; Fixtures, General Plant</v>
      </c>
      <c r="E20" s="1">
        <f>+'1908'!$X$12</f>
        <v>35275.129999999997</v>
      </c>
      <c r="F20" s="1">
        <f>+'1908'!$X$13</f>
        <v>35463.5</v>
      </c>
      <c r="G20" s="1">
        <f>+'1908'!$X$14</f>
        <v>37130.17</v>
      </c>
      <c r="H20" s="1">
        <f>+'1908'!$X$15</f>
        <v>37963.504999999997</v>
      </c>
      <c r="I20" s="1">
        <f>+'1908'!$X$16</f>
        <v>39755.174999999996</v>
      </c>
      <c r="J20" s="1">
        <f>+'1908'!$X$17</f>
        <v>40796.844999999994</v>
      </c>
      <c r="K20" s="1">
        <f>+'1908'!$X$18</f>
        <v>40880.179999999993</v>
      </c>
      <c r="L20" s="1">
        <f>+'1908'!$X$19</f>
        <v>40880.179999999993</v>
      </c>
      <c r="M20" s="1"/>
      <c r="N20" s="1"/>
    </row>
    <row r="21" spans="2:14" x14ac:dyDescent="0.25">
      <c r="B21" s="27" t="str">
        <f>+'1908.1000'!B2</f>
        <v>1908.1000</v>
      </c>
      <c r="C21" t="str">
        <f>+'1908.1000'!A1</f>
        <v>Security System</v>
      </c>
      <c r="E21" s="1">
        <f>+'1908.1000'!$K12</f>
        <v>1695.67</v>
      </c>
      <c r="F21" s="1">
        <f>+'1908.1000'!$K13</f>
        <v>2362.7600000000002</v>
      </c>
      <c r="G21" s="1">
        <f>+'1908.1000'!$K14</f>
        <v>2362.7600000000002</v>
      </c>
      <c r="H21" s="1">
        <f>+'1908.1000'!$K15</f>
        <v>2362.7600000000002</v>
      </c>
      <c r="I21" s="1">
        <f>+'1908.1000'!$K16</f>
        <v>2362.7600000000002</v>
      </c>
      <c r="J21" s="1">
        <f>+'1908.1000'!$K17</f>
        <v>2362.7600000000002</v>
      </c>
      <c r="K21" s="1">
        <f>+'1908.1000'!$K18</f>
        <v>2362.7600000000002</v>
      </c>
      <c r="L21" s="1">
        <f>+'1908.1000'!$K19</f>
        <v>2362.7600000000002</v>
      </c>
      <c r="M21" s="1"/>
      <c r="N21" s="1"/>
    </row>
    <row r="22" spans="2:14" x14ac:dyDescent="0.25">
      <c r="B22" s="27" t="str">
        <f>+'1915'!B2</f>
        <v>1915.0000</v>
      </c>
      <c r="C22" t="str">
        <f>+'1915'!A1</f>
        <v>Office Furniture &amp; Equipmet</v>
      </c>
      <c r="E22" s="1">
        <f>+'1915'!$T12</f>
        <v>7193.64</v>
      </c>
      <c r="F22" s="1">
        <f>+'1915'!$T13</f>
        <v>7193.64</v>
      </c>
      <c r="G22" s="1">
        <f>+'1915'!$T14</f>
        <v>14193.64</v>
      </c>
      <c r="H22" s="1">
        <f>+'1915'!$T15</f>
        <v>17693.64</v>
      </c>
      <c r="I22" s="1">
        <f>+'1915'!$T16</f>
        <v>24193.64</v>
      </c>
      <c r="J22" s="1">
        <f>+'1915'!$T17</f>
        <v>27443.64</v>
      </c>
      <c r="K22" s="1">
        <f>+'1915'!$T18</f>
        <v>27943.64</v>
      </c>
      <c r="L22" s="1">
        <f>+'1915'!$T19</f>
        <v>28443.64</v>
      </c>
      <c r="M22" s="1"/>
      <c r="N22" s="1"/>
    </row>
    <row r="23" spans="2:14" x14ac:dyDescent="0.25">
      <c r="B23" s="27" t="str">
        <f>+'1920'!B2</f>
        <v>1920.0000</v>
      </c>
      <c r="C23" t="str">
        <f>+'1920'!A1</f>
        <v>Computer Equipment</v>
      </c>
      <c r="E23" s="1">
        <f>SUM('1920'!T12:T14)</f>
        <v>40378.550000000003</v>
      </c>
      <c r="F23" s="1">
        <f>+'1920'!$T15</f>
        <v>60511.34</v>
      </c>
      <c r="G23" s="1">
        <f>+'1920'!$T16</f>
        <v>64411.34</v>
      </c>
      <c r="H23" s="1">
        <f>+'1920'!$T17</f>
        <v>69586.539999999994</v>
      </c>
      <c r="I23" s="1">
        <f>+'1920'!$T18</f>
        <v>76416.300000000017</v>
      </c>
      <c r="J23" s="1">
        <f>+'1920'!$T19</f>
        <v>72952.650000000023</v>
      </c>
      <c r="K23" s="1">
        <f>+'1920'!$T20</f>
        <v>56000</v>
      </c>
      <c r="L23" s="1">
        <f>+'1920'!$T21</f>
        <v>65300</v>
      </c>
      <c r="M23" s="1"/>
      <c r="N23" s="1"/>
    </row>
    <row r="24" spans="2:14" x14ac:dyDescent="0.25">
      <c r="B24" s="27" t="str">
        <f>+'1925'!B2</f>
        <v>1925.0000</v>
      </c>
      <c r="C24" t="str">
        <f>+'1925'!A1</f>
        <v>Computer Software</v>
      </c>
      <c r="E24" s="1">
        <f>SUM('1925'!T12:T14)</f>
        <v>62622.649999999994</v>
      </c>
      <c r="F24" s="1">
        <f>+'1925'!$T15</f>
        <v>27620.25</v>
      </c>
      <c r="G24" s="1">
        <f>+'1925'!$T16</f>
        <v>42920.25</v>
      </c>
      <c r="H24" s="1">
        <f>+'1925'!$T17</f>
        <v>27931.449999999997</v>
      </c>
      <c r="I24" s="1">
        <f>+'1925'!$T18</f>
        <v>29679.629999999997</v>
      </c>
      <c r="J24" s="1">
        <f>+'1925'!$T19</f>
        <v>33027</v>
      </c>
      <c r="K24" s="1">
        <f>+'1925'!$T20</f>
        <v>33100</v>
      </c>
      <c r="L24" s="1">
        <f>+'1925'!$T21</f>
        <v>23800</v>
      </c>
      <c r="M24" s="1"/>
      <c r="N24" s="1"/>
    </row>
    <row r="25" spans="2:14" x14ac:dyDescent="0.25">
      <c r="B25" s="27" t="str">
        <f>+'1925.1000'!B2</f>
        <v>1925.1000</v>
      </c>
      <c r="C25" t="str">
        <f>+'1925.1000'!A1</f>
        <v>Cayenta/Harris Software</v>
      </c>
      <c r="E25" s="1">
        <f>+'1925.1000'!$U12</f>
        <v>35313.42</v>
      </c>
      <c r="F25" s="1">
        <f>+'1925.1000'!$U13</f>
        <v>35313.42</v>
      </c>
      <c r="G25" s="1">
        <f>+'1925.1000'!$U14</f>
        <v>37313.42</v>
      </c>
      <c r="H25" s="1">
        <f>+'1925.1000'!$U15</f>
        <v>37313.42</v>
      </c>
      <c r="I25" s="1">
        <f>+'1925.1000'!$U16</f>
        <v>38563.42</v>
      </c>
      <c r="J25" s="1">
        <f>+'1925.1000'!$U17</f>
        <v>39813.42</v>
      </c>
      <c r="K25" s="1">
        <f>+'1925.1000'!$U18</f>
        <v>41063.42</v>
      </c>
      <c r="L25" s="1">
        <f>+'1925.1000'!$U19</f>
        <v>42313.42</v>
      </c>
      <c r="M25" s="1"/>
      <c r="N25" s="1"/>
    </row>
    <row r="26" spans="2:14" x14ac:dyDescent="0.25">
      <c r="B26" s="27" t="str">
        <f>+'1930'!B2</f>
        <v>1930.0000</v>
      </c>
      <c r="C26" t="str">
        <f>+'1930'!A1</f>
        <v>Transportation Equipment</v>
      </c>
      <c r="E26" s="41">
        <f>+'1930'!$AB14</f>
        <v>136811.04</v>
      </c>
      <c r="F26" s="41">
        <f>+'1930'!$AB15</f>
        <v>85343.271999999997</v>
      </c>
      <c r="G26" s="41">
        <f>+'1930'!$AB16</f>
        <v>94676.605333333326</v>
      </c>
      <c r="H26" s="41">
        <f>+'1930'!$AB17</f>
        <v>100926.60533333333</v>
      </c>
      <c r="I26" s="41">
        <f>+'1930'!$AB18</f>
        <v>113176.60533333333</v>
      </c>
      <c r="J26" s="41">
        <f>+'1930'!$AB19</f>
        <v>127226.60533333333</v>
      </c>
      <c r="K26" s="41">
        <f>+'1930'!$AB20</f>
        <v>142476.60533333331</v>
      </c>
      <c r="L26" s="41">
        <f>+'1930'!$AB21</f>
        <v>144476.60533333331</v>
      </c>
    </row>
    <row r="27" spans="2:14" x14ac:dyDescent="0.25">
      <c r="B27" s="27" t="str">
        <f>+'1940'!B2</f>
        <v>1940.0000</v>
      </c>
      <c r="C27" t="str">
        <f>+'1940'!A1</f>
        <v>Tools and Equipment</v>
      </c>
      <c r="E27" s="41">
        <f>SUM('1940'!T12:T14)</f>
        <v>43345.89</v>
      </c>
      <c r="F27" s="41">
        <f>+'1940'!$T15</f>
        <v>40012.729999999996</v>
      </c>
      <c r="G27" s="41">
        <f>+'1940'!$T16</f>
        <v>42812.729999999996</v>
      </c>
      <c r="H27" s="41">
        <f>+'1940'!$T17</f>
        <v>43812.729999999996</v>
      </c>
      <c r="I27" s="41">
        <f>+'1940'!$T18</f>
        <v>45812.729999999996</v>
      </c>
      <c r="J27" s="41">
        <f>+'1940'!$T19</f>
        <v>47812.729999999996</v>
      </c>
      <c r="K27" s="41">
        <f>+'1940'!$T20</f>
        <v>49812.729999999996</v>
      </c>
      <c r="L27" s="41">
        <f>+'1940'!$T21</f>
        <v>51812.729999999996</v>
      </c>
      <c r="M27" s="1"/>
      <c r="N27" s="1"/>
    </row>
    <row r="28" spans="2:14" x14ac:dyDescent="0.25">
      <c r="B28" s="27" t="str">
        <f>+'1955'!B2</f>
        <v>1955.0000</v>
      </c>
      <c r="C28" t="str">
        <f>+'1955'!A1</f>
        <v>Communication Equipment</v>
      </c>
      <c r="E28" s="1">
        <f>+'1955'!$L12</f>
        <v>2493.15</v>
      </c>
      <c r="F28" s="1">
        <f>+'1955'!$L13</f>
        <v>2493.15</v>
      </c>
      <c r="G28" s="1">
        <f>+'1955'!$L14</f>
        <v>2493.15</v>
      </c>
      <c r="H28" s="1">
        <f>+'1955'!$L15</f>
        <v>2493.15</v>
      </c>
      <c r="I28" s="1">
        <f>+'1955'!$L16</f>
        <v>2493.17</v>
      </c>
      <c r="J28" s="1">
        <f>+'1955'!$L17</f>
        <v>0</v>
      </c>
      <c r="K28" s="1">
        <f>+'1955'!$L18</f>
        <v>0</v>
      </c>
      <c r="L28" s="1">
        <f>+'1955'!$L19</f>
        <v>0</v>
      </c>
      <c r="M28" s="1"/>
      <c r="N28" s="1"/>
    </row>
    <row r="29" spans="2:14" x14ac:dyDescent="0.25">
      <c r="B29" s="27" t="str">
        <f>+'1960.1000'!B2</f>
        <v>1960.1000</v>
      </c>
      <c r="C29" t="str">
        <f>+'1960.1000'!A1</f>
        <v>Mobile Substation</v>
      </c>
      <c r="E29" s="1">
        <f>+'1960.1000'!$P12</f>
        <v>13333.33</v>
      </c>
      <c r="F29" s="1">
        <f>+'1960.1000'!$P13</f>
        <v>13333.33</v>
      </c>
      <c r="G29" s="1">
        <f>+'1960.1000'!$P14</f>
        <v>13333.33</v>
      </c>
      <c r="H29" s="1">
        <f>+'1960.1000'!$P15</f>
        <v>13333.33</v>
      </c>
      <c r="I29" s="1">
        <f>+'1960.1000'!$P16</f>
        <v>13333.33</v>
      </c>
      <c r="J29" s="1">
        <f>+'1960.1000'!$P17</f>
        <v>13333.33</v>
      </c>
      <c r="K29" s="1">
        <f>+'1960.1000'!$P18</f>
        <v>13333.33</v>
      </c>
      <c r="L29" s="1">
        <f>+'1960.1000'!$P19</f>
        <v>13333.33</v>
      </c>
      <c r="M29" s="1"/>
      <c r="N29" s="1"/>
    </row>
    <row r="30" spans="2:14" x14ac:dyDescent="0.25">
      <c r="B30" s="27" t="str">
        <f>+'1980'!B2</f>
        <v>1980.0000</v>
      </c>
      <c r="C30" t="str">
        <f>+'1980'!A1</f>
        <v>System Supervisory Equipment (SCADA)</v>
      </c>
      <c r="E30" s="1">
        <f>+'1980'!$V12</f>
        <v>5261.3099999999995</v>
      </c>
      <c r="F30" s="1">
        <f>+'1980'!$V13</f>
        <v>5261.3099999999995</v>
      </c>
      <c r="G30" s="1">
        <f>+'1980'!$V14</f>
        <v>5261.3099999999995</v>
      </c>
      <c r="H30" s="1">
        <f>+'1980'!$V15</f>
        <v>6511.3099999999995</v>
      </c>
      <c r="I30" s="1">
        <f>+'1980'!$V16</f>
        <v>9011.3399999999983</v>
      </c>
      <c r="J30" s="1">
        <f>+'1980'!$V17</f>
        <v>6250</v>
      </c>
      <c r="K30" s="1">
        <f>+'1980'!$V18</f>
        <v>10000</v>
      </c>
      <c r="L30" s="1">
        <f>+'1980'!$V19</f>
        <v>15000</v>
      </c>
      <c r="M30" s="1"/>
      <c r="N30" s="1"/>
    </row>
    <row r="31" spans="2:14" x14ac:dyDescent="0.25">
      <c r="B31" s="27" t="s">
        <v>104</v>
      </c>
      <c r="C31" t="str">
        <f>+'1980.1000'!A1</f>
        <v>Geographic Information System (GIS)</v>
      </c>
      <c r="E31" s="1">
        <f>+'1980.1000'!$J12</f>
        <v>26527.17</v>
      </c>
      <c r="F31" s="1">
        <f>+'1980.1000'!$J13</f>
        <v>31180.159999999996</v>
      </c>
      <c r="G31" s="1">
        <f>+'1980.1000'!$J14</f>
        <v>35833.149999999994</v>
      </c>
      <c r="H31" s="1">
        <f>+'1980.1000'!$J15</f>
        <v>40833.149999999994</v>
      </c>
      <c r="I31" s="1">
        <f>+'1980.1000'!$J16</f>
        <v>47499.814999999995</v>
      </c>
      <c r="J31" s="1">
        <f>+'1980.1000'!$J17</f>
        <v>49166.478000000003</v>
      </c>
      <c r="K31" s="1">
        <f>+'1980.1000'!$J18</f>
        <v>49166.478000000003</v>
      </c>
      <c r="L31" s="1">
        <f>+'1980.1000'!$J19</f>
        <v>49166.478000000003</v>
      </c>
      <c r="M31" s="1"/>
      <c r="N31" s="1"/>
    </row>
    <row r="32" spans="2:14" x14ac:dyDescent="0.25">
      <c r="B32" s="27"/>
      <c r="E32" s="14"/>
      <c r="F32" s="14"/>
      <c r="G32" s="14"/>
      <c r="H32" s="14"/>
      <c r="I32" s="14"/>
      <c r="J32" s="14"/>
      <c r="K32" s="14"/>
      <c r="L32" s="14"/>
      <c r="M32" s="1"/>
      <c r="N32" s="1"/>
    </row>
    <row r="33" spans="2:14" x14ac:dyDescent="0.25">
      <c r="B33" s="27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25">
      <c r="B34" s="5" t="s">
        <v>29</v>
      </c>
      <c r="E34" s="18">
        <f t="shared" ref="E34:L34" si="1">SUM(E7:E33)</f>
        <v>1712002.0799999996</v>
      </c>
      <c r="F34" s="18">
        <f t="shared" si="1"/>
        <v>1321669.3919999998</v>
      </c>
      <c r="G34" s="18">
        <f t="shared" si="1"/>
        <v>1407614.7353333333</v>
      </c>
      <c r="H34" s="18">
        <f t="shared" si="1"/>
        <v>1374197.2953333331</v>
      </c>
      <c r="I34" s="18">
        <f t="shared" si="1"/>
        <v>1458821.0903333332</v>
      </c>
      <c r="J34" s="18">
        <f t="shared" si="1"/>
        <v>1517597.6983333332</v>
      </c>
      <c r="K34" s="18">
        <f t="shared" si="1"/>
        <v>1564113.543333333</v>
      </c>
      <c r="L34" s="18">
        <f t="shared" si="1"/>
        <v>1615817.5133333332</v>
      </c>
      <c r="M34" s="1"/>
      <c r="N34" s="1"/>
    </row>
    <row r="35" spans="2:14" ht="15.75" thickBot="1" x14ac:dyDescent="0.3">
      <c r="E35" s="19"/>
      <c r="F35" s="12"/>
      <c r="G35" s="12"/>
      <c r="H35" s="12"/>
      <c r="I35" s="12"/>
      <c r="J35" s="12"/>
      <c r="K35" s="12"/>
      <c r="L35" s="12"/>
    </row>
    <row r="37" spans="2:14" x14ac:dyDescent="0.25">
      <c r="B37" s="5" t="s">
        <v>62</v>
      </c>
    </row>
    <row r="39" spans="2:14" x14ac:dyDescent="0.25">
      <c r="B39" s="26" t="str">
        <f>+'CC 1995.1000 '!B2</f>
        <v>1995.1000</v>
      </c>
      <c r="C39" t="str">
        <f>+'CC 1995.1000 '!A1</f>
        <v>Contributed Capital - Poles, Towers &amp; Fixtures</v>
      </c>
      <c r="E39" s="53">
        <f>+'CC 1995.1000 '!$N12</f>
        <v>-23982.92</v>
      </c>
      <c r="F39" s="53">
        <f>+'CC 1995.1000 '!$N13</f>
        <v>-24218.92</v>
      </c>
      <c r="G39" s="53">
        <f>+'CC 1995.1000 '!$N14</f>
        <v>-24285.589999999997</v>
      </c>
      <c r="H39" s="53">
        <f>+'CC 1995.1000 '!$N15</f>
        <v>-24318.924999999996</v>
      </c>
      <c r="I39" s="53">
        <f>+'CC 1995.1000 '!$N16</f>
        <v>-24385.594999999994</v>
      </c>
      <c r="J39" s="53">
        <f>+'CC 1995.1000 '!$N17</f>
        <v>-24452.264999999992</v>
      </c>
      <c r="K39" s="53">
        <f>+'CC 1995.1000 '!$N18</f>
        <v>-24518.93499999999</v>
      </c>
      <c r="L39" s="53">
        <f>+'CC 1995.1000 '!$N19</f>
        <v>-24585.604999999989</v>
      </c>
    </row>
    <row r="40" spans="2:14" x14ac:dyDescent="0.25">
      <c r="B40" s="27" t="s">
        <v>83</v>
      </c>
      <c r="C40" t="str">
        <f>+'CC 1995.2000'!A1</f>
        <v>Contributed Capital - Overhead Conductors &amp; Devices</v>
      </c>
      <c r="E40" s="53">
        <f>+'CC 1995.2000'!$N12</f>
        <v>-14928.03</v>
      </c>
      <c r="F40" s="53">
        <f>+'CC 1995.2000'!$N13</f>
        <v>-15038.890000000001</v>
      </c>
      <c r="G40" s="53">
        <f>+'CC 1995.2000'!$N14</f>
        <v>-15105.560000000001</v>
      </c>
      <c r="H40" s="53">
        <f>+'CC 1995.2000'!$N15</f>
        <v>-15138.895</v>
      </c>
      <c r="I40" s="53">
        <f>+'CC 1995.2000'!$N16</f>
        <v>-15205.565000000001</v>
      </c>
      <c r="J40" s="53">
        <f>+'CC 1995.2000'!$N17</f>
        <v>-15272.235000000001</v>
      </c>
      <c r="K40" s="53">
        <f>+'CC 1995.2000'!$N18</f>
        <v>-15338.905000000001</v>
      </c>
      <c r="L40" s="53">
        <f>+'CC 1995.2000'!$N19</f>
        <v>-15405.575000000001</v>
      </c>
    </row>
    <row r="41" spans="2:14" x14ac:dyDescent="0.25">
      <c r="B41" s="26" t="s">
        <v>86</v>
      </c>
      <c r="C41" t="str">
        <f>+'CC 1995.3000'!A1</f>
        <v>Contributed Capital - Underground Conduit</v>
      </c>
      <c r="E41" s="53">
        <f>+'CC 1995.3000'!$M12</f>
        <v>-19853.7</v>
      </c>
      <c r="F41" s="53">
        <f>+'CC 1995.3000'!$M13</f>
        <v>-23117.82</v>
      </c>
      <c r="G41" s="53">
        <f>+'CC 1995.3000'!$M14</f>
        <v>-23667.82</v>
      </c>
      <c r="H41" s="53">
        <f>+'CC 1995.3000'!$M15</f>
        <v>-23942.82</v>
      </c>
      <c r="I41" s="53">
        <f>+'CC 1995.3000'!$M16</f>
        <v>-24492.82</v>
      </c>
      <c r="J41" s="53">
        <f>+'CC 1995.3000'!$M17</f>
        <v>-25042.82</v>
      </c>
      <c r="K41" s="53">
        <f>+'CC 1995.3000'!$M18</f>
        <v>-25592.82</v>
      </c>
      <c r="L41" s="53">
        <f>+'CC 1995.3000'!$M19</f>
        <v>-26142.82</v>
      </c>
    </row>
    <row r="42" spans="2:14" x14ac:dyDescent="0.25">
      <c r="B42" s="26" t="s">
        <v>88</v>
      </c>
      <c r="C42" t="str">
        <f>+'CC 1995.4000'!A1</f>
        <v>Contributed Capital - Underground Conductors &amp; Devices</v>
      </c>
      <c r="E42" s="53">
        <f>+'CC 1995.4000'!$M12</f>
        <v>-29635.47</v>
      </c>
      <c r="F42" s="53">
        <f>+'CC 1995.4000'!$M13</f>
        <v>-29784.93</v>
      </c>
      <c r="G42" s="53">
        <f>+'CC 1995.4000'!$M14</f>
        <v>-30634.93</v>
      </c>
      <c r="H42" s="53">
        <f>+'CC 1995.4000'!$M15</f>
        <v>-31059.93</v>
      </c>
      <c r="I42" s="53">
        <f>+'CC 1995.4000'!$M16</f>
        <v>-31909.93</v>
      </c>
      <c r="J42" s="53">
        <f>+'CC 1995.4000'!$M17</f>
        <v>-32759.93</v>
      </c>
      <c r="K42" s="53">
        <f>+'CC 1995.4000'!$M18</f>
        <v>-33609.93</v>
      </c>
      <c r="L42" s="53">
        <f>+'CC 1995.4000'!$M19</f>
        <v>-34459.93</v>
      </c>
    </row>
    <row r="43" spans="2:14" x14ac:dyDescent="0.25">
      <c r="B43" s="26" t="s">
        <v>90</v>
      </c>
      <c r="C43" t="str">
        <f>+'CC 1995.5000'!A1</f>
        <v>Contributed Capital - Underground Transformers</v>
      </c>
      <c r="E43" s="53">
        <f>+'CC 1995.5000'!$L12</f>
        <v>-21590.210000000003</v>
      </c>
      <c r="F43" s="53">
        <f>+'CC 1995.5000'!$L13</f>
        <v>-31241.460000000003</v>
      </c>
      <c r="G43" s="53">
        <f>+'CC 1995.5000'!$L14</f>
        <v>-31641.460000000003</v>
      </c>
      <c r="H43" s="53">
        <f>+'CC 1995.5000'!$L15</f>
        <v>-31841.460000000003</v>
      </c>
      <c r="I43" s="53">
        <f>+'CC 1995.5000'!$L16</f>
        <v>-32241.460000000003</v>
      </c>
      <c r="J43" s="53">
        <f>+'CC 1995.5000'!$L17</f>
        <v>-32641.460000000003</v>
      </c>
      <c r="K43" s="53">
        <f>+'CC 1995.5000'!$L18</f>
        <v>-33041.460000000006</v>
      </c>
      <c r="L43" s="53">
        <f>+'CC 1995.5000'!$L19</f>
        <v>-33441.460000000006</v>
      </c>
    </row>
    <row r="44" spans="2:14" x14ac:dyDescent="0.25">
      <c r="B44" s="26" t="s">
        <v>92</v>
      </c>
      <c r="C44" t="str">
        <f>+'CC 1995.5500'!A1</f>
        <v>Contributed Capital - Overhead Transformers</v>
      </c>
      <c r="E44" s="53">
        <f>+'CC 1995.5500'!$L12</f>
        <v>-13220.48</v>
      </c>
      <c r="F44" s="53">
        <f>+'CC 1995.5500'!$L13</f>
        <v>-13946.41</v>
      </c>
      <c r="G44" s="53">
        <f>+'CC 1995.5500'!$L14</f>
        <v>-14021.41</v>
      </c>
      <c r="H44" s="53">
        <f>+'CC 1995.5500'!$L15</f>
        <v>-14058.91</v>
      </c>
      <c r="I44" s="53">
        <f>+'CC 1995.5500'!$L16</f>
        <v>-14133.91</v>
      </c>
      <c r="J44" s="53">
        <f>+'CC 1995.5500'!$L17</f>
        <v>-14208.91</v>
      </c>
      <c r="K44" s="53">
        <f>+'CC 1995.5500'!$L18</f>
        <v>-14283.91</v>
      </c>
      <c r="L44" s="53">
        <f>+'CC 1995.5500'!$L19</f>
        <v>-14358.91</v>
      </c>
    </row>
    <row r="45" spans="2:14" x14ac:dyDescent="0.25">
      <c r="B45" s="26" t="s">
        <v>94</v>
      </c>
      <c r="C45" t="str">
        <f>+'CC 1995.6000'!A1</f>
        <v>Contributed Capital - Overhead Services</v>
      </c>
      <c r="E45" s="53">
        <f>+'CC 1995.6000'!$L12</f>
        <v>-12918.25</v>
      </c>
      <c r="F45" s="53">
        <f>+'CC 1995.6000'!$L13</f>
        <v>-13146.07</v>
      </c>
      <c r="G45" s="53">
        <f>+'CC 1995.6000'!$L14</f>
        <v>-13221.07</v>
      </c>
      <c r="H45" s="53">
        <f>+'CC 1995.6000'!$L15</f>
        <v>-13258.57</v>
      </c>
      <c r="I45" s="53">
        <f>+'CC 1995.6000'!$L16</f>
        <v>-13333.57</v>
      </c>
      <c r="J45" s="53">
        <f>+'CC 1995.6000'!$L17</f>
        <v>-13408.57</v>
      </c>
      <c r="K45" s="53">
        <f>+'CC 1995.6000'!$L18</f>
        <v>-13483.57</v>
      </c>
      <c r="L45" s="53">
        <f>+'CC 1995.6000'!$L19</f>
        <v>-13558.57</v>
      </c>
    </row>
    <row r="46" spans="2:14" x14ac:dyDescent="0.25">
      <c r="B46" s="26" t="s">
        <v>99</v>
      </c>
      <c r="C46" t="str">
        <f>+'CC 1995.6500'!A1</f>
        <v>Contributed Capital - Underground Services</v>
      </c>
      <c r="E46" s="53">
        <f>+'CC 1995.6500'!$L12</f>
        <v>-8325.6099999999988</v>
      </c>
      <c r="F46" s="53">
        <f>+'CC 1995.6500'!$L13</f>
        <v>-8545.9599999999991</v>
      </c>
      <c r="G46" s="53">
        <f>+'CC 1995.6500'!$L14</f>
        <v>-8720.9599999999991</v>
      </c>
      <c r="H46" s="53">
        <f>+'CC 1995.6500'!$L15</f>
        <v>-8808.4599999999991</v>
      </c>
      <c r="I46" s="53">
        <f>+'CC 1995.6500'!$L16</f>
        <v>-8983.4599999999991</v>
      </c>
      <c r="J46" s="53">
        <f>+'CC 1995.6500'!$L17</f>
        <v>-9158.4599999999991</v>
      </c>
      <c r="K46" s="53">
        <f>+'CC 1995.6500'!$L18</f>
        <v>-9333.4599999999991</v>
      </c>
      <c r="L46" s="53">
        <f>+'CC 1995.6500'!$L19</f>
        <v>-9508.4599999999991</v>
      </c>
    </row>
    <row r="47" spans="2:14" x14ac:dyDescent="0.25">
      <c r="B47" s="26" t="s">
        <v>96</v>
      </c>
      <c r="C47" t="str">
        <f>+'CC 1995.7000'!A1</f>
        <v>Contributed Capital - Stranded Meters</v>
      </c>
      <c r="E47" s="53">
        <f>+'CC 1995.7000'!$L12</f>
        <v>-16269.78</v>
      </c>
      <c r="F47" s="53">
        <f>+'CC 1995.7000'!$L13</f>
        <v>-16269.78</v>
      </c>
      <c r="G47" s="53">
        <f>+'CC 1995.7000'!$L14</f>
        <v>-16269.78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2:14" x14ac:dyDescent="0.25">
      <c r="B48" s="26" t="s">
        <v>109</v>
      </c>
      <c r="C48" t="str">
        <f>+'1995.7300'!A1</f>
        <v>Contributed Capital - Smart Meters</v>
      </c>
      <c r="E48" s="53">
        <f>+'1995.7300'!$L12</f>
        <v>0</v>
      </c>
      <c r="F48" s="53">
        <f>+'1995.7300'!$L13</f>
        <v>-189.47</v>
      </c>
      <c r="G48" s="53">
        <f>+'1995.7300'!$L14</f>
        <v>-389.47</v>
      </c>
      <c r="H48" s="53">
        <f>+'1995.7300'!$L15</f>
        <v>-589.47</v>
      </c>
      <c r="I48" s="53">
        <f>+'1995.7300'!$L16</f>
        <v>-689.47</v>
      </c>
      <c r="J48" s="53">
        <f>+'1995.7300'!$L17</f>
        <v>-889.47</v>
      </c>
      <c r="K48" s="53">
        <f>+'1995.7300'!$L18</f>
        <v>-1089.47</v>
      </c>
      <c r="L48" s="53">
        <f>+'1995.7300'!$L19</f>
        <v>-1289.47</v>
      </c>
    </row>
    <row r="49" spans="2:12" x14ac:dyDescent="0.25">
      <c r="B49" s="26" t="s">
        <v>103</v>
      </c>
      <c r="C49" t="str">
        <f>+'CC 1995.7500'!A1</f>
        <v>Contributed Capital - Interval Meters</v>
      </c>
      <c r="E49" s="53">
        <f>+'CC 1995.7500'!$L12</f>
        <v>-2029.53</v>
      </c>
      <c r="F49" s="53">
        <f>+'CC 1995.7500'!$L13</f>
        <v>-2461.0700000000002</v>
      </c>
      <c r="G49" s="53">
        <f>+'CC 1995.7500'!$L14</f>
        <v>-2794.4</v>
      </c>
      <c r="H49" s="53">
        <f>+'CC 1995.7500'!$L15</f>
        <v>-2961.0650000000001</v>
      </c>
      <c r="I49" s="53">
        <f>+'CC 1995.7500'!$L16</f>
        <v>-3294.395</v>
      </c>
      <c r="J49" s="53">
        <f>+'CC 1995.7500'!$L17</f>
        <v>-3627.7249999999999</v>
      </c>
      <c r="K49" s="53">
        <f>+'CC 1995.7500'!$L18</f>
        <v>-3961.0549999999998</v>
      </c>
      <c r="L49" s="53">
        <f>+'CC 1995.7500'!$L19</f>
        <v>-4127.72</v>
      </c>
    </row>
    <row r="50" spans="2:12" x14ac:dyDescent="0.25">
      <c r="B50" s="26"/>
      <c r="E50" s="55"/>
      <c r="F50" s="55"/>
      <c r="G50" s="55"/>
      <c r="H50" s="55"/>
      <c r="I50" s="55"/>
      <c r="J50" s="55"/>
      <c r="K50" s="55"/>
      <c r="L50" s="55"/>
    </row>
    <row r="51" spans="2:12" x14ac:dyDescent="0.25">
      <c r="E51" s="53"/>
      <c r="F51" s="53"/>
      <c r="G51" s="53"/>
      <c r="H51" s="53"/>
      <c r="I51" s="53"/>
      <c r="J51" s="53"/>
      <c r="K51" s="53"/>
      <c r="L51" s="53"/>
    </row>
    <row r="52" spans="2:12" x14ac:dyDescent="0.25">
      <c r="B52" s="58" t="s">
        <v>100</v>
      </c>
      <c r="E52" s="56">
        <f t="shared" ref="E52:L52" si="2">SUM(E39:E51)</f>
        <v>-162753.97999999998</v>
      </c>
      <c r="F52" s="56">
        <f t="shared" si="2"/>
        <v>-177960.78</v>
      </c>
      <c r="G52" s="56">
        <f t="shared" si="2"/>
        <v>-180752.44999999998</v>
      </c>
      <c r="H52" s="56">
        <f t="shared" si="2"/>
        <v>-165978.505</v>
      </c>
      <c r="I52" s="56">
        <f t="shared" si="2"/>
        <v>-168670.17499999999</v>
      </c>
      <c r="J52" s="56">
        <f t="shared" si="2"/>
        <v>-171461.845</v>
      </c>
      <c r="K52" s="56">
        <f t="shared" si="2"/>
        <v>-174253.51499999998</v>
      </c>
      <c r="L52" s="56">
        <f t="shared" si="2"/>
        <v>-176878.52000000002</v>
      </c>
    </row>
    <row r="53" spans="2:12" ht="15.75" thickBot="1" x14ac:dyDescent="0.3">
      <c r="E53" s="57"/>
      <c r="F53" s="57"/>
      <c r="G53" s="57"/>
      <c r="H53" s="57"/>
      <c r="I53" s="57"/>
      <c r="J53" s="57"/>
      <c r="K53" s="57"/>
      <c r="L53" s="57"/>
    </row>
    <row r="54" spans="2:12" x14ac:dyDescent="0.25">
      <c r="E54" s="53"/>
      <c r="F54" s="53"/>
      <c r="G54" s="53"/>
      <c r="H54" s="53"/>
      <c r="I54" s="53"/>
      <c r="J54" s="53"/>
      <c r="K54" s="53"/>
      <c r="L54" s="53"/>
    </row>
    <row r="55" spans="2:12" x14ac:dyDescent="0.25">
      <c r="E55" s="53"/>
      <c r="F55" s="53"/>
      <c r="G55" s="53"/>
      <c r="H55" s="53"/>
      <c r="I55" s="53"/>
      <c r="J55" s="53"/>
      <c r="K55" s="53"/>
      <c r="L55" s="53"/>
    </row>
    <row r="56" spans="2:12" x14ac:dyDescent="0.25">
      <c r="B56" s="5" t="s">
        <v>101</v>
      </c>
      <c r="E56" s="56">
        <f t="shared" ref="E56:L56" si="3">+E34+E52</f>
        <v>1549248.0999999996</v>
      </c>
      <c r="F56" s="56">
        <f t="shared" si="3"/>
        <v>1143708.6119999997</v>
      </c>
      <c r="G56" s="56">
        <f t="shared" si="3"/>
        <v>1226862.2853333333</v>
      </c>
      <c r="H56" s="56">
        <f t="shared" si="3"/>
        <v>1208218.790333333</v>
      </c>
      <c r="I56" s="56">
        <f t="shared" si="3"/>
        <v>1290150.9153333332</v>
      </c>
      <c r="J56" s="56">
        <f t="shared" si="3"/>
        <v>1346135.8533333333</v>
      </c>
      <c r="K56" s="56">
        <f t="shared" si="3"/>
        <v>1389860.0283333331</v>
      </c>
      <c r="L56" s="56">
        <f t="shared" si="3"/>
        <v>1438938.9933333332</v>
      </c>
    </row>
    <row r="57" spans="2:12" ht="15.75" thickBot="1" x14ac:dyDescent="0.3">
      <c r="E57" s="59"/>
      <c r="F57" s="60"/>
      <c r="G57" s="60"/>
      <c r="H57" s="60"/>
      <c r="I57" s="60"/>
      <c r="J57" s="60"/>
      <c r="K57" s="60"/>
      <c r="L57" s="60"/>
    </row>
    <row r="58" spans="2:12" ht="15.75" thickTop="1" x14ac:dyDescent="0.25">
      <c r="E58" s="53"/>
      <c r="F58" s="53"/>
      <c r="G58" s="53"/>
      <c r="H58" s="53"/>
      <c r="I58" s="53"/>
      <c r="J58" s="53"/>
      <c r="K58" s="53"/>
      <c r="L58" s="53"/>
    </row>
    <row r="59" spans="2:12" x14ac:dyDescent="0.25">
      <c r="F59" s="53"/>
      <c r="G59" s="53"/>
      <c r="H59" s="53"/>
      <c r="I59" s="53"/>
      <c r="J59" s="53"/>
      <c r="K59" s="53"/>
      <c r="L59" s="53"/>
    </row>
    <row r="60" spans="2:12" x14ac:dyDescent="0.25">
      <c r="F60" s="53"/>
    </row>
    <row r="61" spans="2:12" x14ac:dyDescent="0.25">
      <c r="F61" s="53"/>
    </row>
    <row r="62" spans="2:12" x14ac:dyDescent="0.25">
      <c r="F62" s="53"/>
    </row>
    <row r="63" spans="2:12" x14ac:dyDescent="0.25">
      <c r="G63" s="53"/>
      <c r="H63" s="53"/>
      <c r="I63" s="53"/>
      <c r="J63" s="53"/>
      <c r="K63" s="53"/>
      <c r="L63" s="53"/>
    </row>
    <row r="65" spans="7:11" x14ac:dyDescent="0.25">
      <c r="G65" s="9"/>
      <c r="H65" s="9"/>
      <c r="I65" s="9"/>
      <c r="J65" s="9"/>
      <c r="K65" s="9"/>
    </row>
    <row r="73" spans="7:11" x14ac:dyDescent="0.25">
      <c r="H73" s="1"/>
    </row>
    <row r="74" spans="7:11" x14ac:dyDescent="0.25">
      <c r="H74" s="1"/>
    </row>
    <row r="75" spans="7:11" x14ac:dyDescent="0.25">
      <c r="H75" s="1"/>
    </row>
    <row r="76" spans="7:11" x14ac:dyDescent="0.25">
      <c r="H76" s="1"/>
    </row>
    <row r="77" spans="7:11" x14ac:dyDescent="0.25">
      <c r="H77" s="1"/>
    </row>
    <row r="78" spans="7:11" x14ac:dyDescent="0.25">
      <c r="H78" s="1"/>
    </row>
    <row r="79" spans="7:11" x14ac:dyDescent="0.25">
      <c r="H79" s="1"/>
    </row>
    <row r="80" spans="7:11" x14ac:dyDescent="0.25">
      <c r="H80" s="1"/>
    </row>
    <row r="81" spans="8:8" x14ac:dyDescent="0.25">
      <c r="H81" s="1"/>
    </row>
  </sheetData>
  <pageMargins left="0.78740157480314965" right="0.39370078740157483" top="0.39370078740157483" bottom="0.59055118110236227" header="0" footer="0.19685039370078741"/>
  <pageSetup scale="66" orientation="landscape" r:id="rId1"/>
  <headerFooter>
    <oddFooter>&amp;L&amp;D&amp;CPage &amp;P of &amp;N&amp;R&amp;F
&amp;A</oddFooter>
  </headerFooter>
  <ignoredErrors>
    <ignoredError sqref="B6 B48:B49 B40:B47 B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B65"/>
  <sheetViews>
    <sheetView topLeftCell="A4" workbookViewId="0">
      <selection activeCell="L6" sqref="L6:P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8" width="11.5703125" customWidth="1"/>
    <col min="9" max="10" width="10.5703125" bestFit="1" customWidth="1"/>
    <col min="11" max="17" width="10.5703125" customWidth="1"/>
    <col min="18" max="18" width="4.5703125" customWidth="1"/>
    <col min="19" max="20" width="13.28515625" bestFit="1" customWidth="1"/>
    <col min="21" max="21" width="11.5703125" bestFit="1" customWidth="1"/>
  </cols>
  <sheetData>
    <row r="1" spans="1:28" x14ac:dyDescent="0.25">
      <c r="A1" s="8" t="s">
        <v>18</v>
      </c>
      <c r="B1" s="5"/>
    </row>
    <row r="2" spans="1:28" x14ac:dyDescent="0.25">
      <c r="A2" s="8" t="s">
        <v>1</v>
      </c>
      <c r="B2" s="27" t="s">
        <v>33</v>
      </c>
    </row>
    <row r="4" spans="1:28" x14ac:dyDescent="0.25">
      <c r="A4" s="8">
        <v>2011</v>
      </c>
      <c r="B4" t="s">
        <v>2</v>
      </c>
      <c r="C4" s="2">
        <v>920912.12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8">
        <v>2011</v>
      </c>
      <c r="B5" t="s">
        <v>3</v>
      </c>
      <c r="C5" s="2">
        <v>292157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7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8" t="s">
        <v>4</v>
      </c>
      <c r="C6" s="2">
        <f>+C4-C5</f>
        <v>628755.12</v>
      </c>
      <c r="D6" s="2" t="s">
        <v>8</v>
      </c>
      <c r="E6" s="3">
        <v>36</v>
      </c>
      <c r="F6" s="2">
        <f>+C6/E6</f>
        <v>17465.419999999998</v>
      </c>
      <c r="G6" s="2"/>
      <c r="H6" s="2"/>
      <c r="I6" s="2"/>
      <c r="J6" s="2"/>
      <c r="K6" s="2"/>
      <c r="L6" s="61" t="s">
        <v>111</v>
      </c>
      <c r="M6" s="61"/>
      <c r="N6" s="61"/>
      <c r="O6" s="61"/>
      <c r="P6" s="61"/>
      <c r="Q6" s="2"/>
      <c r="R6" s="2"/>
      <c r="S6" s="2"/>
      <c r="T6" s="7"/>
      <c r="U6" s="2"/>
      <c r="V6" s="2"/>
      <c r="W6" s="2"/>
      <c r="X6" s="2"/>
      <c r="Y6" s="2"/>
      <c r="Z6" s="2"/>
      <c r="AA6" s="2"/>
      <c r="AB6" s="2"/>
    </row>
    <row r="7" spans="1:28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7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8" t="s">
        <v>6</v>
      </c>
      <c r="B8" s="3">
        <v>2005</v>
      </c>
      <c r="C8" s="3">
        <f>+B8+1</f>
        <v>2006</v>
      </c>
      <c r="D8" s="3">
        <f t="shared" ref="D8:H9" si="0">+C8+1</f>
        <v>2007</v>
      </c>
      <c r="E8" s="3">
        <f t="shared" si="0"/>
        <v>2008</v>
      </c>
      <c r="F8" s="3">
        <f t="shared" si="0"/>
        <v>2009</v>
      </c>
      <c r="G8" s="3">
        <f t="shared" si="0"/>
        <v>2010</v>
      </c>
      <c r="H8" s="3">
        <f t="shared" si="0"/>
        <v>2011</v>
      </c>
      <c r="I8" s="3">
        <v>2012</v>
      </c>
      <c r="J8" s="3">
        <v>2013</v>
      </c>
      <c r="K8" s="3">
        <f>+J8+1</f>
        <v>2014</v>
      </c>
      <c r="L8" s="3">
        <f t="shared" ref="L8:Q8" si="1">+K8+1</f>
        <v>2015</v>
      </c>
      <c r="M8" s="3">
        <f t="shared" si="1"/>
        <v>2016</v>
      </c>
      <c r="N8" s="3">
        <f t="shared" si="1"/>
        <v>2017</v>
      </c>
      <c r="O8" s="3">
        <f t="shared" si="1"/>
        <v>2018</v>
      </c>
      <c r="P8" s="3">
        <f t="shared" si="1"/>
        <v>2019</v>
      </c>
      <c r="Q8" s="3">
        <f t="shared" si="1"/>
        <v>2020</v>
      </c>
      <c r="R8" s="3"/>
      <c r="S8" s="31" t="s">
        <v>5</v>
      </c>
      <c r="T8" s="7"/>
      <c r="U8" s="3"/>
      <c r="V8" s="3"/>
      <c r="W8" s="3"/>
      <c r="X8" s="3"/>
      <c r="Y8" s="2"/>
      <c r="Z8" s="2"/>
      <c r="AA8" s="2"/>
      <c r="AB8" s="2"/>
    </row>
    <row r="9" spans="1:28" x14ac:dyDescent="0.25">
      <c r="A9" s="8" t="s">
        <v>7</v>
      </c>
      <c r="B9" s="3">
        <v>33</v>
      </c>
      <c r="C9" s="3">
        <f>+B9+1</f>
        <v>34</v>
      </c>
      <c r="D9" s="3">
        <f t="shared" si="0"/>
        <v>35</v>
      </c>
      <c r="E9" s="3">
        <f t="shared" si="0"/>
        <v>36</v>
      </c>
      <c r="F9" s="3">
        <f t="shared" si="0"/>
        <v>37</v>
      </c>
      <c r="G9" s="3">
        <f t="shared" si="0"/>
        <v>38</v>
      </c>
      <c r="H9" s="3">
        <f t="shared" si="0"/>
        <v>39</v>
      </c>
      <c r="I9" s="3">
        <f>+E5</f>
        <v>40</v>
      </c>
      <c r="J9" s="3">
        <f>+I9</f>
        <v>40</v>
      </c>
      <c r="K9" s="3">
        <f>+J9</f>
        <v>40</v>
      </c>
      <c r="L9" s="3">
        <f t="shared" ref="L9:Q9" si="2">+K9</f>
        <v>40</v>
      </c>
      <c r="M9" s="3">
        <f t="shared" si="2"/>
        <v>40</v>
      </c>
      <c r="N9" s="3">
        <f t="shared" si="2"/>
        <v>40</v>
      </c>
      <c r="O9" s="3">
        <f t="shared" si="2"/>
        <v>40</v>
      </c>
      <c r="P9" s="3">
        <f t="shared" si="2"/>
        <v>40</v>
      </c>
      <c r="Q9" s="3">
        <f t="shared" si="2"/>
        <v>40</v>
      </c>
      <c r="R9" s="3"/>
      <c r="S9" s="3"/>
      <c r="T9" s="7"/>
      <c r="U9" s="3"/>
      <c r="V9" s="3"/>
      <c r="W9" s="3"/>
      <c r="X9" s="3"/>
      <c r="Y9" s="2"/>
      <c r="Z9" s="2"/>
      <c r="AA9" s="2"/>
      <c r="AB9" s="2"/>
    </row>
    <row r="10" spans="1:28" x14ac:dyDescent="0.25">
      <c r="A10" s="8" t="s">
        <v>5</v>
      </c>
      <c r="B10" s="2">
        <v>44677.7</v>
      </c>
      <c r="C10" s="2">
        <v>74713.039999999994</v>
      </c>
      <c r="D10" s="9">
        <v>285599.40999999997</v>
      </c>
      <c r="E10" s="2">
        <v>274012.71999999997</v>
      </c>
      <c r="F10" s="2">
        <v>90013.27</v>
      </c>
      <c r="G10" s="2">
        <v>77005.509999999995</v>
      </c>
      <c r="H10" s="2">
        <v>74890.47</v>
      </c>
      <c r="I10" s="21">
        <v>76011.95</v>
      </c>
      <c r="J10" s="21">
        <f>39609.94+14627.83</f>
        <v>54237.770000000004</v>
      </c>
      <c r="K10" s="21">
        <v>29866</v>
      </c>
      <c r="L10" s="21">
        <v>29353</v>
      </c>
      <c r="M10" s="21">
        <v>29764</v>
      </c>
      <c r="N10" s="21">
        <v>29148</v>
      </c>
      <c r="O10" s="21">
        <v>29046</v>
      </c>
      <c r="P10" s="21">
        <v>29456</v>
      </c>
      <c r="Q10" s="21"/>
      <c r="R10" s="2"/>
      <c r="S10" s="2">
        <f>SUM(B10:R10)</f>
        <v>1227794.8399999999</v>
      </c>
      <c r="T10" s="1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8">
        <v>2012</v>
      </c>
      <c r="B12" s="2">
        <f>ROUND(B$10/B$9,2)</f>
        <v>1353.87</v>
      </c>
      <c r="C12" s="2">
        <f t="shared" ref="C12:I44" si="3">ROUND(C$10/C$9,2)</f>
        <v>2197.44</v>
      </c>
      <c r="D12" s="2">
        <f t="shared" si="3"/>
        <v>8159.98</v>
      </c>
      <c r="E12" s="2">
        <f t="shared" si="3"/>
        <v>7611.46</v>
      </c>
      <c r="F12" s="2">
        <f t="shared" si="3"/>
        <v>2432.79</v>
      </c>
      <c r="G12" s="2">
        <f t="shared" si="3"/>
        <v>2026.46</v>
      </c>
      <c r="H12" s="2">
        <f t="shared" si="3"/>
        <v>1920.27</v>
      </c>
      <c r="I12" s="2">
        <f t="shared" si="3"/>
        <v>1900.3</v>
      </c>
      <c r="J12" s="2"/>
      <c r="K12" s="2"/>
      <c r="L12" s="2"/>
      <c r="M12" s="2"/>
      <c r="N12" s="2"/>
      <c r="O12" s="2"/>
      <c r="P12" s="2"/>
      <c r="Q12" s="2"/>
      <c r="R12" s="2"/>
      <c r="S12" s="2">
        <f t="shared" ref="S12:S43" si="4">SUM(B12:R12)</f>
        <v>27602.57</v>
      </c>
      <c r="T12" s="1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8">
        <v>2013</v>
      </c>
      <c r="B13" s="2">
        <f t="shared" ref="B13:B43" si="5">ROUND(B$10/B$9,2)</f>
        <v>1353.87</v>
      </c>
      <c r="C13" s="2">
        <f t="shared" si="3"/>
        <v>2197.44</v>
      </c>
      <c r="D13" s="2">
        <f t="shared" si="3"/>
        <v>8159.98</v>
      </c>
      <c r="E13" s="2">
        <f t="shared" si="3"/>
        <v>7611.46</v>
      </c>
      <c r="F13" s="2">
        <f t="shared" si="3"/>
        <v>2432.79</v>
      </c>
      <c r="G13" s="2">
        <f t="shared" si="3"/>
        <v>2026.46</v>
      </c>
      <c r="H13" s="2">
        <f t="shared" si="3"/>
        <v>1920.27</v>
      </c>
      <c r="I13" s="2">
        <f t="shared" si="3"/>
        <v>1900.3</v>
      </c>
      <c r="J13" s="2">
        <f t="shared" ref="J13:Q45" si="6">ROUND(J$10/J$9,2)</f>
        <v>1355.94</v>
      </c>
      <c r="K13" s="2"/>
      <c r="L13" s="2"/>
      <c r="M13" s="2"/>
      <c r="N13" s="2"/>
      <c r="O13" s="2"/>
      <c r="P13" s="2"/>
      <c r="Q13" s="2"/>
      <c r="R13" s="2"/>
      <c r="S13" s="2">
        <f t="shared" si="4"/>
        <v>28958.51</v>
      </c>
      <c r="T13" s="1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8">
        <v>2014</v>
      </c>
      <c r="B14" s="2">
        <f t="shared" si="5"/>
        <v>1353.87</v>
      </c>
      <c r="C14" s="2">
        <f t="shared" si="3"/>
        <v>2197.44</v>
      </c>
      <c r="D14" s="2">
        <f t="shared" si="3"/>
        <v>8159.98</v>
      </c>
      <c r="E14" s="2">
        <f t="shared" si="3"/>
        <v>7611.46</v>
      </c>
      <c r="F14" s="2">
        <f t="shared" si="3"/>
        <v>2432.79</v>
      </c>
      <c r="G14" s="2">
        <f t="shared" si="3"/>
        <v>2026.46</v>
      </c>
      <c r="H14" s="2">
        <f t="shared" si="3"/>
        <v>1920.27</v>
      </c>
      <c r="I14" s="2">
        <f t="shared" si="3"/>
        <v>1900.3</v>
      </c>
      <c r="J14" s="2">
        <f t="shared" si="6"/>
        <v>1355.94</v>
      </c>
      <c r="K14" s="2">
        <f t="shared" si="6"/>
        <v>746.65</v>
      </c>
      <c r="L14" s="2"/>
      <c r="M14" s="2"/>
      <c r="N14" s="2"/>
      <c r="O14" s="2"/>
      <c r="P14" s="2"/>
      <c r="Q14" s="2"/>
      <c r="R14" s="2"/>
      <c r="S14" s="2">
        <f t="shared" si="4"/>
        <v>29705.16</v>
      </c>
      <c r="T14" s="1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8">
        <f>+A14+1</f>
        <v>2015</v>
      </c>
      <c r="B15" s="2">
        <f t="shared" si="5"/>
        <v>1353.87</v>
      </c>
      <c r="C15" s="2">
        <f t="shared" si="3"/>
        <v>2197.44</v>
      </c>
      <c r="D15" s="2">
        <f t="shared" si="3"/>
        <v>8159.98</v>
      </c>
      <c r="E15" s="2">
        <f t="shared" si="3"/>
        <v>7611.46</v>
      </c>
      <c r="F15" s="2">
        <f t="shared" si="3"/>
        <v>2432.79</v>
      </c>
      <c r="G15" s="2">
        <f t="shared" si="3"/>
        <v>2026.46</v>
      </c>
      <c r="H15" s="2">
        <f t="shared" si="3"/>
        <v>1920.27</v>
      </c>
      <c r="I15" s="2">
        <f t="shared" si="3"/>
        <v>1900.3</v>
      </c>
      <c r="J15" s="2">
        <f t="shared" si="6"/>
        <v>1355.94</v>
      </c>
      <c r="K15" s="2">
        <f t="shared" si="6"/>
        <v>746.65</v>
      </c>
      <c r="L15" s="2">
        <f>ROUND(L$10/L$9,2)*0.5</f>
        <v>366.91500000000002</v>
      </c>
      <c r="M15" s="2"/>
      <c r="N15" s="2"/>
      <c r="O15" s="2"/>
      <c r="P15" s="2"/>
      <c r="Q15" s="2"/>
      <c r="R15" s="2"/>
      <c r="S15" s="2">
        <f t="shared" si="4"/>
        <v>30072.075000000001</v>
      </c>
      <c r="T15" s="1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8">
        <f t="shared" ref="A16:A60" si="7">+A15+1</f>
        <v>2016</v>
      </c>
      <c r="B16" s="2">
        <f t="shared" si="5"/>
        <v>1353.87</v>
      </c>
      <c r="C16" s="2">
        <f t="shared" si="3"/>
        <v>2197.44</v>
      </c>
      <c r="D16" s="2">
        <f t="shared" si="3"/>
        <v>8159.98</v>
      </c>
      <c r="E16" s="2">
        <f t="shared" si="3"/>
        <v>7611.46</v>
      </c>
      <c r="F16" s="2">
        <f t="shared" si="3"/>
        <v>2432.79</v>
      </c>
      <c r="G16" s="2">
        <f t="shared" si="3"/>
        <v>2026.46</v>
      </c>
      <c r="H16" s="2">
        <f t="shared" si="3"/>
        <v>1920.27</v>
      </c>
      <c r="I16" s="2">
        <f t="shared" si="3"/>
        <v>1900.3</v>
      </c>
      <c r="J16" s="2">
        <f t="shared" si="6"/>
        <v>1355.94</v>
      </c>
      <c r="K16" s="2">
        <f t="shared" si="6"/>
        <v>746.65</v>
      </c>
      <c r="L16" s="2">
        <f t="shared" si="6"/>
        <v>733.83</v>
      </c>
      <c r="M16" s="2">
        <f>ROUND(M$10/M$9,2)*0.5</f>
        <v>372.05</v>
      </c>
      <c r="N16" s="2"/>
      <c r="O16" s="2"/>
      <c r="P16" s="2"/>
      <c r="Q16" s="2"/>
      <c r="R16" s="2"/>
      <c r="S16" s="2">
        <f t="shared" si="4"/>
        <v>30811.040000000001</v>
      </c>
      <c r="T16" s="1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8">
        <f t="shared" si="7"/>
        <v>2017</v>
      </c>
      <c r="B17" s="2">
        <f t="shared" si="5"/>
        <v>1353.87</v>
      </c>
      <c r="C17" s="2">
        <f t="shared" si="3"/>
        <v>2197.44</v>
      </c>
      <c r="D17" s="2">
        <f t="shared" si="3"/>
        <v>8159.98</v>
      </c>
      <c r="E17" s="2">
        <f t="shared" si="3"/>
        <v>7611.46</v>
      </c>
      <c r="F17" s="2">
        <f t="shared" si="3"/>
        <v>2432.79</v>
      </c>
      <c r="G17" s="2">
        <f t="shared" si="3"/>
        <v>2026.46</v>
      </c>
      <c r="H17" s="2">
        <f t="shared" si="3"/>
        <v>1920.27</v>
      </c>
      <c r="I17" s="2">
        <f t="shared" si="3"/>
        <v>1900.3</v>
      </c>
      <c r="J17" s="2">
        <f t="shared" si="6"/>
        <v>1355.94</v>
      </c>
      <c r="K17" s="2">
        <f t="shared" si="6"/>
        <v>746.65</v>
      </c>
      <c r="L17" s="2">
        <f t="shared" si="6"/>
        <v>733.83</v>
      </c>
      <c r="M17" s="2">
        <f t="shared" si="6"/>
        <v>744.1</v>
      </c>
      <c r="N17" s="2">
        <f>ROUND(N$10/N$9,2)*0.5</f>
        <v>364.35</v>
      </c>
      <c r="O17" s="2"/>
      <c r="P17" s="2"/>
      <c r="Q17" s="2"/>
      <c r="R17" s="2"/>
      <c r="S17" s="2">
        <f t="shared" si="4"/>
        <v>31547.439999999999</v>
      </c>
      <c r="T17" s="1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8">
        <f t="shared" si="7"/>
        <v>2018</v>
      </c>
      <c r="B18" s="2">
        <f t="shared" si="5"/>
        <v>1353.87</v>
      </c>
      <c r="C18" s="2">
        <f t="shared" si="3"/>
        <v>2197.44</v>
      </c>
      <c r="D18" s="2">
        <f t="shared" si="3"/>
        <v>8159.98</v>
      </c>
      <c r="E18" s="2">
        <f t="shared" si="3"/>
        <v>7611.46</v>
      </c>
      <c r="F18" s="2">
        <f t="shared" si="3"/>
        <v>2432.79</v>
      </c>
      <c r="G18" s="2">
        <f t="shared" si="3"/>
        <v>2026.46</v>
      </c>
      <c r="H18" s="2">
        <f t="shared" si="3"/>
        <v>1920.27</v>
      </c>
      <c r="I18" s="2">
        <f t="shared" si="3"/>
        <v>1900.3</v>
      </c>
      <c r="J18" s="2">
        <f t="shared" si="6"/>
        <v>1355.94</v>
      </c>
      <c r="K18" s="2">
        <f t="shared" si="6"/>
        <v>746.65</v>
      </c>
      <c r="L18" s="2">
        <f t="shared" si="6"/>
        <v>733.83</v>
      </c>
      <c r="M18" s="2">
        <f t="shared" si="6"/>
        <v>744.1</v>
      </c>
      <c r="N18" s="2">
        <f t="shared" ref="N18:P49" si="8">ROUND(N$10/N$9,2)</f>
        <v>728.7</v>
      </c>
      <c r="O18" s="2">
        <f>ROUND(O$10/O$9,2)*0.5</f>
        <v>363.07499999999999</v>
      </c>
      <c r="P18" s="2"/>
      <c r="Q18" s="2"/>
      <c r="R18" s="2"/>
      <c r="S18" s="2">
        <f t="shared" si="4"/>
        <v>32274.865000000002</v>
      </c>
      <c r="T18" s="1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8">
        <f t="shared" si="7"/>
        <v>2019</v>
      </c>
      <c r="B19" s="2">
        <f t="shared" si="5"/>
        <v>1353.87</v>
      </c>
      <c r="C19" s="2">
        <f t="shared" si="3"/>
        <v>2197.44</v>
      </c>
      <c r="D19" s="2">
        <f t="shared" si="3"/>
        <v>8159.98</v>
      </c>
      <c r="E19" s="2">
        <f t="shared" si="3"/>
        <v>7611.46</v>
      </c>
      <c r="F19" s="2">
        <f t="shared" si="3"/>
        <v>2432.79</v>
      </c>
      <c r="G19" s="2">
        <f t="shared" si="3"/>
        <v>2026.46</v>
      </c>
      <c r="H19" s="2">
        <f t="shared" si="3"/>
        <v>1920.27</v>
      </c>
      <c r="I19" s="2">
        <f t="shared" si="3"/>
        <v>1900.3</v>
      </c>
      <c r="J19" s="2">
        <f t="shared" si="6"/>
        <v>1355.94</v>
      </c>
      <c r="K19" s="2">
        <f t="shared" si="6"/>
        <v>746.65</v>
      </c>
      <c r="L19" s="2">
        <f t="shared" si="6"/>
        <v>733.83</v>
      </c>
      <c r="M19" s="2">
        <f t="shared" si="6"/>
        <v>744.1</v>
      </c>
      <c r="N19" s="2">
        <f t="shared" si="8"/>
        <v>728.7</v>
      </c>
      <c r="O19" s="2">
        <f t="shared" si="8"/>
        <v>726.15</v>
      </c>
      <c r="P19" s="2">
        <f>ROUND(P$10/P$9,2)*0.5</f>
        <v>368.2</v>
      </c>
      <c r="Q19" s="2"/>
      <c r="R19" s="2"/>
      <c r="S19" s="2">
        <f t="shared" si="4"/>
        <v>33006.14</v>
      </c>
      <c r="T19" s="1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8">
        <f t="shared" si="7"/>
        <v>2020</v>
      </c>
      <c r="B20" s="2">
        <f t="shared" si="5"/>
        <v>1353.87</v>
      </c>
      <c r="C20" s="2">
        <f t="shared" si="3"/>
        <v>2197.44</v>
      </c>
      <c r="D20" s="2">
        <f t="shared" si="3"/>
        <v>8159.98</v>
      </c>
      <c r="E20" s="2">
        <f t="shared" si="3"/>
        <v>7611.46</v>
      </c>
      <c r="F20" s="2">
        <f t="shared" si="3"/>
        <v>2432.79</v>
      </c>
      <c r="G20" s="2">
        <f t="shared" si="3"/>
        <v>2026.46</v>
      </c>
      <c r="H20" s="2">
        <f t="shared" si="3"/>
        <v>1920.27</v>
      </c>
      <c r="I20" s="2">
        <f t="shared" si="3"/>
        <v>1900.3</v>
      </c>
      <c r="J20" s="2">
        <f t="shared" si="6"/>
        <v>1355.94</v>
      </c>
      <c r="K20" s="2">
        <f t="shared" si="6"/>
        <v>746.65</v>
      </c>
      <c r="L20" s="2">
        <f t="shared" si="6"/>
        <v>733.83</v>
      </c>
      <c r="M20" s="2">
        <f t="shared" si="6"/>
        <v>744.1</v>
      </c>
      <c r="N20" s="2">
        <f t="shared" si="8"/>
        <v>728.7</v>
      </c>
      <c r="O20" s="2">
        <f t="shared" si="8"/>
        <v>726.15</v>
      </c>
      <c r="P20" s="2">
        <f t="shared" si="8"/>
        <v>736.4</v>
      </c>
      <c r="Q20" s="2">
        <f t="shared" si="6"/>
        <v>0</v>
      </c>
      <c r="R20" s="2"/>
      <c r="S20" s="2">
        <f t="shared" si="4"/>
        <v>33374.340000000004</v>
      </c>
      <c r="T20" s="1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8">
        <f t="shared" si="7"/>
        <v>2021</v>
      </c>
      <c r="B21" s="2">
        <f t="shared" si="5"/>
        <v>1353.87</v>
      </c>
      <c r="C21" s="2">
        <f t="shared" si="3"/>
        <v>2197.44</v>
      </c>
      <c r="D21" s="2">
        <f t="shared" si="3"/>
        <v>8159.98</v>
      </c>
      <c r="E21" s="2">
        <f t="shared" si="3"/>
        <v>7611.46</v>
      </c>
      <c r="F21" s="2">
        <f t="shared" si="3"/>
        <v>2432.79</v>
      </c>
      <c r="G21" s="2">
        <f t="shared" si="3"/>
        <v>2026.46</v>
      </c>
      <c r="H21" s="2">
        <f t="shared" si="3"/>
        <v>1920.27</v>
      </c>
      <c r="I21" s="2">
        <f t="shared" si="3"/>
        <v>1900.3</v>
      </c>
      <c r="J21" s="2">
        <f t="shared" si="6"/>
        <v>1355.94</v>
      </c>
      <c r="K21" s="2">
        <f t="shared" si="6"/>
        <v>746.65</v>
      </c>
      <c r="L21" s="2">
        <f t="shared" si="6"/>
        <v>733.83</v>
      </c>
      <c r="M21" s="2">
        <f t="shared" si="6"/>
        <v>744.1</v>
      </c>
      <c r="N21" s="2">
        <f t="shared" si="8"/>
        <v>728.7</v>
      </c>
      <c r="O21" s="2">
        <f t="shared" si="8"/>
        <v>726.15</v>
      </c>
      <c r="P21" s="2">
        <f t="shared" si="8"/>
        <v>736.4</v>
      </c>
      <c r="Q21" s="2">
        <f t="shared" si="6"/>
        <v>0</v>
      </c>
      <c r="R21" s="2"/>
      <c r="S21" s="2">
        <f t="shared" si="4"/>
        <v>33374.340000000004</v>
      </c>
      <c r="T21" s="1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8">
        <f t="shared" si="7"/>
        <v>2022</v>
      </c>
      <c r="B22" s="2">
        <f t="shared" si="5"/>
        <v>1353.87</v>
      </c>
      <c r="C22" s="2">
        <f t="shared" si="3"/>
        <v>2197.44</v>
      </c>
      <c r="D22" s="2">
        <f t="shared" si="3"/>
        <v>8159.98</v>
      </c>
      <c r="E22" s="2">
        <f t="shared" si="3"/>
        <v>7611.46</v>
      </c>
      <c r="F22" s="2">
        <f t="shared" si="3"/>
        <v>2432.79</v>
      </c>
      <c r="G22" s="2">
        <f t="shared" si="3"/>
        <v>2026.46</v>
      </c>
      <c r="H22" s="2">
        <f t="shared" si="3"/>
        <v>1920.27</v>
      </c>
      <c r="I22" s="2">
        <f t="shared" si="3"/>
        <v>1900.3</v>
      </c>
      <c r="J22" s="2">
        <f t="shared" si="6"/>
        <v>1355.94</v>
      </c>
      <c r="K22" s="2">
        <f t="shared" si="6"/>
        <v>746.65</v>
      </c>
      <c r="L22" s="2">
        <f t="shared" si="6"/>
        <v>733.83</v>
      </c>
      <c r="M22" s="2">
        <f t="shared" si="6"/>
        <v>744.1</v>
      </c>
      <c r="N22" s="2">
        <f t="shared" si="8"/>
        <v>728.7</v>
      </c>
      <c r="O22" s="2">
        <f t="shared" si="8"/>
        <v>726.15</v>
      </c>
      <c r="P22" s="2">
        <f t="shared" si="8"/>
        <v>736.4</v>
      </c>
      <c r="Q22" s="2">
        <f t="shared" si="6"/>
        <v>0</v>
      </c>
      <c r="R22" s="2"/>
      <c r="S22" s="2">
        <f t="shared" si="4"/>
        <v>33374.340000000004</v>
      </c>
      <c r="T22" s="1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8">
        <f t="shared" si="7"/>
        <v>2023</v>
      </c>
      <c r="B23" s="2">
        <f t="shared" si="5"/>
        <v>1353.87</v>
      </c>
      <c r="C23" s="2">
        <f t="shared" si="3"/>
        <v>2197.44</v>
      </c>
      <c r="D23" s="2">
        <f t="shared" si="3"/>
        <v>8159.98</v>
      </c>
      <c r="E23" s="2">
        <f t="shared" si="3"/>
        <v>7611.46</v>
      </c>
      <c r="F23" s="2">
        <f t="shared" si="3"/>
        <v>2432.79</v>
      </c>
      <c r="G23" s="2">
        <f t="shared" si="3"/>
        <v>2026.46</v>
      </c>
      <c r="H23" s="2">
        <f t="shared" si="3"/>
        <v>1920.27</v>
      </c>
      <c r="I23" s="2">
        <f t="shared" si="3"/>
        <v>1900.3</v>
      </c>
      <c r="J23" s="2">
        <f t="shared" si="6"/>
        <v>1355.94</v>
      </c>
      <c r="K23" s="2">
        <f t="shared" si="6"/>
        <v>746.65</v>
      </c>
      <c r="L23" s="2">
        <f t="shared" si="6"/>
        <v>733.83</v>
      </c>
      <c r="M23" s="2">
        <f t="shared" si="6"/>
        <v>744.1</v>
      </c>
      <c r="N23" s="2">
        <f t="shared" si="8"/>
        <v>728.7</v>
      </c>
      <c r="O23" s="2">
        <f t="shared" si="8"/>
        <v>726.15</v>
      </c>
      <c r="P23" s="2">
        <f t="shared" si="8"/>
        <v>736.4</v>
      </c>
      <c r="Q23" s="2">
        <f t="shared" si="6"/>
        <v>0</v>
      </c>
      <c r="R23" s="2"/>
      <c r="S23" s="2">
        <f t="shared" si="4"/>
        <v>33374.340000000004</v>
      </c>
      <c r="T23" s="1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8">
        <f t="shared" si="7"/>
        <v>2024</v>
      </c>
      <c r="B24" s="2">
        <f t="shared" si="5"/>
        <v>1353.87</v>
      </c>
      <c r="C24" s="2">
        <f t="shared" si="3"/>
        <v>2197.44</v>
      </c>
      <c r="D24" s="2">
        <f t="shared" si="3"/>
        <v>8159.98</v>
      </c>
      <c r="E24" s="2">
        <f t="shared" si="3"/>
        <v>7611.46</v>
      </c>
      <c r="F24" s="2">
        <f t="shared" si="3"/>
        <v>2432.79</v>
      </c>
      <c r="G24" s="2">
        <f t="shared" si="3"/>
        <v>2026.46</v>
      </c>
      <c r="H24" s="2">
        <f t="shared" si="3"/>
        <v>1920.27</v>
      </c>
      <c r="I24" s="2">
        <f t="shared" si="3"/>
        <v>1900.3</v>
      </c>
      <c r="J24" s="2">
        <f t="shared" si="6"/>
        <v>1355.94</v>
      </c>
      <c r="K24" s="2">
        <f t="shared" si="6"/>
        <v>746.65</v>
      </c>
      <c r="L24" s="2">
        <f t="shared" si="6"/>
        <v>733.83</v>
      </c>
      <c r="M24" s="2">
        <f t="shared" si="6"/>
        <v>744.1</v>
      </c>
      <c r="N24" s="2">
        <f t="shared" si="8"/>
        <v>728.7</v>
      </c>
      <c r="O24" s="2">
        <f t="shared" si="8"/>
        <v>726.15</v>
      </c>
      <c r="P24" s="2">
        <f t="shared" si="8"/>
        <v>736.4</v>
      </c>
      <c r="Q24" s="2">
        <f t="shared" si="6"/>
        <v>0</v>
      </c>
      <c r="R24" s="2"/>
      <c r="S24" s="2">
        <f t="shared" si="4"/>
        <v>33374.340000000004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8">
        <f t="shared" si="7"/>
        <v>2025</v>
      </c>
      <c r="B25" s="2">
        <f t="shared" si="5"/>
        <v>1353.87</v>
      </c>
      <c r="C25" s="2">
        <f t="shared" si="3"/>
        <v>2197.44</v>
      </c>
      <c r="D25" s="2">
        <f t="shared" si="3"/>
        <v>8159.98</v>
      </c>
      <c r="E25" s="2">
        <f t="shared" si="3"/>
        <v>7611.46</v>
      </c>
      <c r="F25" s="2">
        <f t="shared" si="3"/>
        <v>2432.79</v>
      </c>
      <c r="G25" s="2">
        <f t="shared" si="3"/>
        <v>2026.46</v>
      </c>
      <c r="H25" s="2">
        <f t="shared" si="3"/>
        <v>1920.27</v>
      </c>
      <c r="I25" s="2">
        <f t="shared" si="3"/>
        <v>1900.3</v>
      </c>
      <c r="J25" s="2">
        <f t="shared" si="6"/>
        <v>1355.94</v>
      </c>
      <c r="K25" s="2">
        <f t="shared" si="6"/>
        <v>746.65</v>
      </c>
      <c r="L25" s="2">
        <f t="shared" si="6"/>
        <v>733.83</v>
      </c>
      <c r="M25" s="2">
        <f t="shared" si="6"/>
        <v>744.1</v>
      </c>
      <c r="N25" s="2">
        <f t="shared" si="8"/>
        <v>728.7</v>
      </c>
      <c r="O25" s="2">
        <f t="shared" si="8"/>
        <v>726.15</v>
      </c>
      <c r="P25" s="2">
        <f t="shared" si="8"/>
        <v>736.4</v>
      </c>
      <c r="Q25" s="2">
        <f t="shared" si="6"/>
        <v>0</v>
      </c>
      <c r="R25" s="2"/>
      <c r="S25" s="2">
        <f t="shared" si="4"/>
        <v>33374.340000000004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8">
        <f t="shared" si="7"/>
        <v>2026</v>
      </c>
      <c r="B26" s="2">
        <f t="shared" si="5"/>
        <v>1353.87</v>
      </c>
      <c r="C26" s="2">
        <f t="shared" si="3"/>
        <v>2197.44</v>
      </c>
      <c r="D26" s="2">
        <f t="shared" si="3"/>
        <v>8159.98</v>
      </c>
      <c r="E26" s="2">
        <f t="shared" si="3"/>
        <v>7611.46</v>
      </c>
      <c r="F26" s="2">
        <f t="shared" si="3"/>
        <v>2432.79</v>
      </c>
      <c r="G26" s="2">
        <f t="shared" si="3"/>
        <v>2026.46</v>
      </c>
      <c r="H26" s="2">
        <f t="shared" si="3"/>
        <v>1920.27</v>
      </c>
      <c r="I26" s="2">
        <f t="shared" si="3"/>
        <v>1900.3</v>
      </c>
      <c r="J26" s="2">
        <f t="shared" si="6"/>
        <v>1355.94</v>
      </c>
      <c r="K26" s="2">
        <f t="shared" si="6"/>
        <v>746.65</v>
      </c>
      <c r="L26" s="2">
        <f t="shared" si="6"/>
        <v>733.83</v>
      </c>
      <c r="M26" s="2">
        <f t="shared" si="6"/>
        <v>744.1</v>
      </c>
      <c r="N26" s="2">
        <f t="shared" si="8"/>
        <v>728.7</v>
      </c>
      <c r="O26" s="2">
        <f t="shared" si="8"/>
        <v>726.15</v>
      </c>
      <c r="P26" s="2">
        <f t="shared" si="8"/>
        <v>736.4</v>
      </c>
      <c r="Q26" s="2">
        <f t="shared" si="6"/>
        <v>0</v>
      </c>
      <c r="R26" s="2"/>
      <c r="S26" s="2">
        <f t="shared" si="4"/>
        <v>33374.340000000004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8">
        <f t="shared" si="7"/>
        <v>2027</v>
      </c>
      <c r="B27" s="2">
        <f t="shared" si="5"/>
        <v>1353.87</v>
      </c>
      <c r="C27" s="2">
        <f t="shared" si="3"/>
        <v>2197.44</v>
      </c>
      <c r="D27" s="2">
        <f t="shared" si="3"/>
        <v>8159.98</v>
      </c>
      <c r="E27" s="2">
        <f t="shared" si="3"/>
        <v>7611.46</v>
      </c>
      <c r="F27" s="2">
        <f t="shared" si="3"/>
        <v>2432.79</v>
      </c>
      <c r="G27" s="2">
        <f t="shared" si="3"/>
        <v>2026.46</v>
      </c>
      <c r="H27" s="2">
        <f t="shared" si="3"/>
        <v>1920.27</v>
      </c>
      <c r="I27" s="2">
        <f t="shared" si="3"/>
        <v>1900.3</v>
      </c>
      <c r="J27" s="2">
        <f t="shared" si="6"/>
        <v>1355.94</v>
      </c>
      <c r="K27" s="2">
        <f t="shared" si="6"/>
        <v>746.65</v>
      </c>
      <c r="L27" s="2">
        <f t="shared" si="6"/>
        <v>733.83</v>
      </c>
      <c r="M27" s="2">
        <f t="shared" si="6"/>
        <v>744.1</v>
      </c>
      <c r="N27" s="2">
        <f t="shared" si="8"/>
        <v>728.7</v>
      </c>
      <c r="O27" s="2">
        <f t="shared" si="8"/>
        <v>726.15</v>
      </c>
      <c r="P27" s="2">
        <f t="shared" si="8"/>
        <v>736.4</v>
      </c>
      <c r="Q27" s="2">
        <f t="shared" si="6"/>
        <v>0</v>
      </c>
      <c r="R27" s="2"/>
      <c r="S27" s="2">
        <f t="shared" si="4"/>
        <v>33374.340000000004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8">
        <f t="shared" si="7"/>
        <v>2028</v>
      </c>
      <c r="B28" s="2">
        <f t="shared" si="5"/>
        <v>1353.87</v>
      </c>
      <c r="C28" s="2">
        <f t="shared" si="3"/>
        <v>2197.44</v>
      </c>
      <c r="D28" s="2">
        <f t="shared" si="3"/>
        <v>8159.98</v>
      </c>
      <c r="E28" s="2">
        <f t="shared" si="3"/>
        <v>7611.46</v>
      </c>
      <c r="F28" s="2">
        <f t="shared" si="3"/>
        <v>2432.79</v>
      </c>
      <c r="G28" s="2">
        <f t="shared" si="3"/>
        <v>2026.46</v>
      </c>
      <c r="H28" s="2">
        <f t="shared" si="3"/>
        <v>1920.27</v>
      </c>
      <c r="I28" s="2">
        <f t="shared" si="3"/>
        <v>1900.3</v>
      </c>
      <c r="J28" s="2">
        <f t="shared" si="6"/>
        <v>1355.94</v>
      </c>
      <c r="K28" s="2">
        <f t="shared" si="6"/>
        <v>746.65</v>
      </c>
      <c r="L28" s="2">
        <f t="shared" si="6"/>
        <v>733.83</v>
      </c>
      <c r="M28" s="2">
        <f t="shared" si="6"/>
        <v>744.1</v>
      </c>
      <c r="N28" s="2">
        <f t="shared" si="8"/>
        <v>728.7</v>
      </c>
      <c r="O28" s="2">
        <f t="shared" si="8"/>
        <v>726.15</v>
      </c>
      <c r="P28" s="2">
        <f t="shared" si="8"/>
        <v>736.4</v>
      </c>
      <c r="Q28" s="2">
        <f t="shared" si="6"/>
        <v>0</v>
      </c>
      <c r="R28" s="2"/>
      <c r="S28" s="2">
        <f t="shared" si="4"/>
        <v>33374.340000000004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8">
        <f t="shared" si="7"/>
        <v>2029</v>
      </c>
      <c r="B29" s="2">
        <f t="shared" si="5"/>
        <v>1353.87</v>
      </c>
      <c r="C29" s="2">
        <f t="shared" si="3"/>
        <v>2197.44</v>
      </c>
      <c r="D29" s="2">
        <f t="shared" si="3"/>
        <v>8159.98</v>
      </c>
      <c r="E29" s="2">
        <f t="shared" si="3"/>
        <v>7611.46</v>
      </c>
      <c r="F29" s="2">
        <f t="shared" si="3"/>
        <v>2432.79</v>
      </c>
      <c r="G29" s="2">
        <f t="shared" si="3"/>
        <v>2026.46</v>
      </c>
      <c r="H29" s="2">
        <f t="shared" si="3"/>
        <v>1920.27</v>
      </c>
      <c r="I29" s="2">
        <f t="shared" si="3"/>
        <v>1900.3</v>
      </c>
      <c r="J29" s="2">
        <f t="shared" si="6"/>
        <v>1355.94</v>
      </c>
      <c r="K29" s="2">
        <f t="shared" si="6"/>
        <v>746.65</v>
      </c>
      <c r="L29" s="2">
        <f t="shared" si="6"/>
        <v>733.83</v>
      </c>
      <c r="M29" s="2">
        <f t="shared" si="6"/>
        <v>744.1</v>
      </c>
      <c r="N29" s="2">
        <f t="shared" si="8"/>
        <v>728.7</v>
      </c>
      <c r="O29" s="2">
        <f t="shared" si="8"/>
        <v>726.15</v>
      </c>
      <c r="P29" s="2">
        <f t="shared" si="8"/>
        <v>736.4</v>
      </c>
      <c r="Q29" s="2">
        <f t="shared" si="6"/>
        <v>0</v>
      </c>
      <c r="R29" s="2"/>
      <c r="S29" s="2">
        <f t="shared" si="4"/>
        <v>33374.340000000004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8">
        <f t="shared" si="7"/>
        <v>2030</v>
      </c>
      <c r="B30" s="2">
        <f t="shared" si="5"/>
        <v>1353.87</v>
      </c>
      <c r="C30" s="2">
        <f t="shared" si="3"/>
        <v>2197.44</v>
      </c>
      <c r="D30" s="2">
        <f t="shared" si="3"/>
        <v>8159.98</v>
      </c>
      <c r="E30" s="2">
        <f t="shared" si="3"/>
        <v>7611.46</v>
      </c>
      <c r="F30" s="2">
        <f t="shared" si="3"/>
        <v>2432.79</v>
      </c>
      <c r="G30" s="2">
        <f t="shared" si="3"/>
        <v>2026.46</v>
      </c>
      <c r="H30" s="2">
        <f t="shared" si="3"/>
        <v>1920.27</v>
      </c>
      <c r="I30" s="2">
        <f t="shared" si="3"/>
        <v>1900.3</v>
      </c>
      <c r="J30" s="2">
        <f t="shared" si="6"/>
        <v>1355.94</v>
      </c>
      <c r="K30" s="2">
        <f t="shared" si="6"/>
        <v>746.65</v>
      </c>
      <c r="L30" s="2">
        <f t="shared" si="6"/>
        <v>733.83</v>
      </c>
      <c r="M30" s="2">
        <f t="shared" si="6"/>
        <v>744.1</v>
      </c>
      <c r="N30" s="2">
        <f t="shared" si="8"/>
        <v>728.7</v>
      </c>
      <c r="O30" s="2">
        <f t="shared" si="8"/>
        <v>726.15</v>
      </c>
      <c r="P30" s="2">
        <f t="shared" si="8"/>
        <v>736.4</v>
      </c>
      <c r="Q30" s="2">
        <f t="shared" si="6"/>
        <v>0</v>
      </c>
      <c r="R30" s="2"/>
      <c r="S30" s="2">
        <f t="shared" si="4"/>
        <v>33374.340000000004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8">
        <f t="shared" si="7"/>
        <v>2031</v>
      </c>
      <c r="B31" s="2">
        <f t="shared" si="5"/>
        <v>1353.87</v>
      </c>
      <c r="C31" s="2">
        <f t="shared" si="3"/>
        <v>2197.44</v>
      </c>
      <c r="D31" s="2">
        <f t="shared" si="3"/>
        <v>8159.98</v>
      </c>
      <c r="E31" s="2">
        <f t="shared" si="3"/>
        <v>7611.46</v>
      </c>
      <c r="F31" s="2">
        <f t="shared" si="3"/>
        <v>2432.79</v>
      </c>
      <c r="G31" s="2">
        <f t="shared" si="3"/>
        <v>2026.46</v>
      </c>
      <c r="H31" s="2">
        <f t="shared" si="3"/>
        <v>1920.27</v>
      </c>
      <c r="I31" s="2">
        <f t="shared" si="3"/>
        <v>1900.3</v>
      </c>
      <c r="J31" s="2">
        <f t="shared" si="6"/>
        <v>1355.94</v>
      </c>
      <c r="K31" s="2">
        <f t="shared" si="6"/>
        <v>746.65</v>
      </c>
      <c r="L31" s="2">
        <f t="shared" si="6"/>
        <v>733.83</v>
      </c>
      <c r="M31" s="2">
        <f t="shared" si="6"/>
        <v>744.1</v>
      </c>
      <c r="N31" s="2">
        <f t="shared" si="8"/>
        <v>728.7</v>
      </c>
      <c r="O31" s="2">
        <f t="shared" si="8"/>
        <v>726.15</v>
      </c>
      <c r="P31" s="2">
        <f t="shared" si="8"/>
        <v>736.4</v>
      </c>
      <c r="Q31" s="2">
        <f t="shared" si="6"/>
        <v>0</v>
      </c>
      <c r="R31" s="2"/>
      <c r="S31" s="2">
        <f t="shared" si="4"/>
        <v>33374.340000000004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8">
        <f t="shared" si="7"/>
        <v>2032</v>
      </c>
      <c r="B32" s="2">
        <f t="shared" si="5"/>
        <v>1353.87</v>
      </c>
      <c r="C32" s="2">
        <f t="shared" si="3"/>
        <v>2197.44</v>
      </c>
      <c r="D32" s="2">
        <f t="shared" si="3"/>
        <v>8159.98</v>
      </c>
      <c r="E32" s="2">
        <f t="shared" si="3"/>
        <v>7611.46</v>
      </c>
      <c r="F32" s="2">
        <f t="shared" si="3"/>
        <v>2432.79</v>
      </c>
      <c r="G32" s="2">
        <f t="shared" si="3"/>
        <v>2026.46</v>
      </c>
      <c r="H32" s="2">
        <f t="shared" si="3"/>
        <v>1920.27</v>
      </c>
      <c r="I32" s="2">
        <f t="shared" si="3"/>
        <v>1900.3</v>
      </c>
      <c r="J32" s="2">
        <f t="shared" si="6"/>
        <v>1355.94</v>
      </c>
      <c r="K32" s="2">
        <f t="shared" si="6"/>
        <v>746.65</v>
      </c>
      <c r="L32" s="2">
        <f t="shared" si="6"/>
        <v>733.83</v>
      </c>
      <c r="M32" s="2">
        <f t="shared" si="6"/>
        <v>744.1</v>
      </c>
      <c r="N32" s="2">
        <f t="shared" si="8"/>
        <v>728.7</v>
      </c>
      <c r="O32" s="2">
        <f t="shared" si="8"/>
        <v>726.15</v>
      </c>
      <c r="P32" s="2">
        <f t="shared" si="8"/>
        <v>736.4</v>
      </c>
      <c r="Q32" s="2">
        <f t="shared" si="6"/>
        <v>0</v>
      </c>
      <c r="R32" s="2"/>
      <c r="S32" s="2">
        <f t="shared" si="4"/>
        <v>33374.340000000004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8">
        <f t="shared" si="7"/>
        <v>2033</v>
      </c>
      <c r="B33" s="2">
        <f t="shared" si="5"/>
        <v>1353.87</v>
      </c>
      <c r="C33" s="2">
        <f t="shared" si="3"/>
        <v>2197.44</v>
      </c>
      <c r="D33" s="2">
        <f t="shared" si="3"/>
        <v>8159.98</v>
      </c>
      <c r="E33" s="2">
        <f t="shared" si="3"/>
        <v>7611.46</v>
      </c>
      <c r="F33" s="2">
        <f t="shared" si="3"/>
        <v>2432.79</v>
      </c>
      <c r="G33" s="2">
        <f t="shared" si="3"/>
        <v>2026.46</v>
      </c>
      <c r="H33" s="2">
        <f t="shared" si="3"/>
        <v>1920.27</v>
      </c>
      <c r="I33" s="2">
        <f t="shared" si="3"/>
        <v>1900.3</v>
      </c>
      <c r="J33" s="2">
        <f t="shared" si="6"/>
        <v>1355.94</v>
      </c>
      <c r="K33" s="2">
        <f t="shared" si="6"/>
        <v>746.65</v>
      </c>
      <c r="L33" s="2">
        <f t="shared" si="6"/>
        <v>733.83</v>
      </c>
      <c r="M33" s="2">
        <f t="shared" si="6"/>
        <v>744.1</v>
      </c>
      <c r="N33" s="2">
        <f t="shared" si="8"/>
        <v>728.7</v>
      </c>
      <c r="O33" s="2">
        <f t="shared" si="8"/>
        <v>726.15</v>
      </c>
      <c r="P33" s="2">
        <f t="shared" si="8"/>
        <v>736.4</v>
      </c>
      <c r="Q33" s="2">
        <f t="shared" si="6"/>
        <v>0</v>
      </c>
      <c r="R33" s="2"/>
      <c r="S33" s="2">
        <f t="shared" si="4"/>
        <v>33374.340000000004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8">
        <f t="shared" si="7"/>
        <v>2034</v>
      </c>
      <c r="B34" s="2">
        <f t="shared" si="5"/>
        <v>1353.87</v>
      </c>
      <c r="C34" s="2">
        <f t="shared" si="3"/>
        <v>2197.44</v>
      </c>
      <c r="D34" s="2">
        <f t="shared" si="3"/>
        <v>8159.98</v>
      </c>
      <c r="E34" s="2">
        <f t="shared" si="3"/>
        <v>7611.46</v>
      </c>
      <c r="F34" s="2">
        <f t="shared" si="3"/>
        <v>2432.79</v>
      </c>
      <c r="G34" s="2">
        <f t="shared" si="3"/>
        <v>2026.46</v>
      </c>
      <c r="H34" s="2">
        <f t="shared" si="3"/>
        <v>1920.27</v>
      </c>
      <c r="I34" s="2">
        <f t="shared" si="3"/>
        <v>1900.3</v>
      </c>
      <c r="J34" s="2">
        <f t="shared" si="6"/>
        <v>1355.94</v>
      </c>
      <c r="K34" s="2">
        <f t="shared" si="6"/>
        <v>746.65</v>
      </c>
      <c r="L34" s="2">
        <f t="shared" si="6"/>
        <v>733.83</v>
      </c>
      <c r="M34" s="2">
        <f t="shared" si="6"/>
        <v>744.1</v>
      </c>
      <c r="N34" s="2">
        <f t="shared" si="8"/>
        <v>728.7</v>
      </c>
      <c r="O34" s="2">
        <f t="shared" si="8"/>
        <v>726.15</v>
      </c>
      <c r="P34" s="2">
        <f t="shared" si="8"/>
        <v>736.4</v>
      </c>
      <c r="Q34" s="2">
        <f t="shared" si="6"/>
        <v>0</v>
      </c>
      <c r="R34" s="2"/>
      <c r="S34" s="2">
        <f t="shared" si="4"/>
        <v>33374.340000000004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8">
        <f t="shared" si="7"/>
        <v>2035</v>
      </c>
      <c r="B35" s="2">
        <f t="shared" si="5"/>
        <v>1353.87</v>
      </c>
      <c r="C35" s="2">
        <f t="shared" si="3"/>
        <v>2197.44</v>
      </c>
      <c r="D35" s="2">
        <f t="shared" si="3"/>
        <v>8159.98</v>
      </c>
      <c r="E35" s="2">
        <f t="shared" si="3"/>
        <v>7611.46</v>
      </c>
      <c r="F35" s="2">
        <f t="shared" si="3"/>
        <v>2432.79</v>
      </c>
      <c r="G35" s="2">
        <f t="shared" si="3"/>
        <v>2026.46</v>
      </c>
      <c r="H35" s="2">
        <f t="shared" si="3"/>
        <v>1920.27</v>
      </c>
      <c r="I35" s="2">
        <f t="shared" si="3"/>
        <v>1900.3</v>
      </c>
      <c r="J35" s="2">
        <f t="shared" si="6"/>
        <v>1355.94</v>
      </c>
      <c r="K35" s="2">
        <f t="shared" si="6"/>
        <v>746.65</v>
      </c>
      <c r="L35" s="2">
        <f t="shared" si="6"/>
        <v>733.83</v>
      </c>
      <c r="M35" s="2">
        <f t="shared" si="6"/>
        <v>744.1</v>
      </c>
      <c r="N35" s="2">
        <f t="shared" si="8"/>
        <v>728.7</v>
      </c>
      <c r="O35" s="2">
        <f t="shared" si="8"/>
        <v>726.15</v>
      </c>
      <c r="P35" s="2">
        <f t="shared" si="8"/>
        <v>736.4</v>
      </c>
      <c r="Q35" s="2">
        <f t="shared" si="6"/>
        <v>0</v>
      </c>
      <c r="R35" s="2"/>
      <c r="S35" s="2">
        <f t="shared" si="4"/>
        <v>33374.340000000004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8">
        <f t="shared" si="7"/>
        <v>2036</v>
      </c>
      <c r="B36" s="2">
        <f t="shared" si="5"/>
        <v>1353.87</v>
      </c>
      <c r="C36" s="2">
        <f t="shared" si="3"/>
        <v>2197.44</v>
      </c>
      <c r="D36" s="2">
        <f t="shared" si="3"/>
        <v>8159.98</v>
      </c>
      <c r="E36" s="2">
        <f t="shared" si="3"/>
        <v>7611.46</v>
      </c>
      <c r="F36" s="2">
        <f t="shared" si="3"/>
        <v>2432.79</v>
      </c>
      <c r="G36" s="2">
        <f t="shared" si="3"/>
        <v>2026.46</v>
      </c>
      <c r="H36" s="2">
        <f t="shared" si="3"/>
        <v>1920.27</v>
      </c>
      <c r="I36" s="2">
        <f t="shared" si="3"/>
        <v>1900.3</v>
      </c>
      <c r="J36" s="2">
        <f t="shared" si="6"/>
        <v>1355.94</v>
      </c>
      <c r="K36" s="2">
        <f t="shared" si="6"/>
        <v>746.65</v>
      </c>
      <c r="L36" s="2">
        <f t="shared" si="6"/>
        <v>733.83</v>
      </c>
      <c r="M36" s="2">
        <f t="shared" ref="M36:M46" si="9">ROUND(M$10/M$9,2)</f>
        <v>744.1</v>
      </c>
      <c r="N36" s="2">
        <f t="shared" si="8"/>
        <v>728.7</v>
      </c>
      <c r="O36" s="2">
        <f t="shared" si="8"/>
        <v>726.15</v>
      </c>
      <c r="P36" s="2">
        <f t="shared" si="8"/>
        <v>736.4</v>
      </c>
      <c r="Q36" s="2">
        <f t="shared" si="6"/>
        <v>0</v>
      </c>
      <c r="R36" s="2"/>
      <c r="S36" s="2">
        <f t="shared" si="4"/>
        <v>33374.340000000004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8">
        <f t="shared" si="7"/>
        <v>2037</v>
      </c>
      <c r="B37" s="2">
        <f t="shared" si="5"/>
        <v>1353.87</v>
      </c>
      <c r="C37" s="2">
        <f t="shared" si="3"/>
        <v>2197.44</v>
      </c>
      <c r="D37" s="2">
        <f t="shared" si="3"/>
        <v>8159.98</v>
      </c>
      <c r="E37" s="2">
        <f t="shared" si="3"/>
        <v>7611.46</v>
      </c>
      <c r="F37" s="2">
        <f t="shared" si="3"/>
        <v>2432.79</v>
      </c>
      <c r="G37" s="2">
        <f t="shared" si="3"/>
        <v>2026.46</v>
      </c>
      <c r="H37" s="2">
        <f t="shared" si="3"/>
        <v>1920.27</v>
      </c>
      <c r="I37" s="2">
        <f t="shared" si="3"/>
        <v>1900.3</v>
      </c>
      <c r="J37" s="2">
        <f t="shared" si="6"/>
        <v>1355.94</v>
      </c>
      <c r="K37" s="2">
        <f t="shared" si="6"/>
        <v>746.65</v>
      </c>
      <c r="L37" s="2">
        <f t="shared" si="6"/>
        <v>733.83</v>
      </c>
      <c r="M37" s="2">
        <f t="shared" si="9"/>
        <v>744.1</v>
      </c>
      <c r="N37" s="2">
        <f t="shared" si="8"/>
        <v>728.7</v>
      </c>
      <c r="O37" s="2">
        <f t="shared" si="8"/>
        <v>726.15</v>
      </c>
      <c r="P37" s="2">
        <f t="shared" si="8"/>
        <v>736.4</v>
      </c>
      <c r="Q37" s="2">
        <f t="shared" si="6"/>
        <v>0</v>
      </c>
      <c r="R37" s="2"/>
      <c r="S37" s="2">
        <f t="shared" si="4"/>
        <v>33374.340000000004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8">
        <f t="shared" si="7"/>
        <v>2038</v>
      </c>
      <c r="B38" s="2">
        <f t="shared" si="5"/>
        <v>1353.87</v>
      </c>
      <c r="C38" s="2">
        <f t="shared" si="3"/>
        <v>2197.44</v>
      </c>
      <c r="D38" s="2">
        <f t="shared" si="3"/>
        <v>8159.98</v>
      </c>
      <c r="E38" s="2">
        <f t="shared" si="3"/>
        <v>7611.46</v>
      </c>
      <c r="F38" s="2">
        <f t="shared" si="3"/>
        <v>2432.79</v>
      </c>
      <c r="G38" s="2">
        <f t="shared" si="3"/>
        <v>2026.46</v>
      </c>
      <c r="H38" s="2">
        <f t="shared" si="3"/>
        <v>1920.27</v>
      </c>
      <c r="I38" s="2">
        <f t="shared" si="3"/>
        <v>1900.3</v>
      </c>
      <c r="J38" s="2">
        <f t="shared" si="6"/>
        <v>1355.94</v>
      </c>
      <c r="K38" s="2">
        <f t="shared" si="6"/>
        <v>746.65</v>
      </c>
      <c r="L38" s="2">
        <f t="shared" si="6"/>
        <v>733.83</v>
      </c>
      <c r="M38" s="2">
        <f t="shared" si="9"/>
        <v>744.1</v>
      </c>
      <c r="N38" s="2">
        <f t="shared" si="8"/>
        <v>728.7</v>
      </c>
      <c r="O38" s="2">
        <f t="shared" si="8"/>
        <v>726.15</v>
      </c>
      <c r="P38" s="2">
        <f t="shared" si="8"/>
        <v>736.4</v>
      </c>
      <c r="Q38" s="2">
        <f t="shared" si="6"/>
        <v>0</v>
      </c>
      <c r="S38" s="2">
        <f t="shared" si="4"/>
        <v>33374.340000000004</v>
      </c>
    </row>
    <row r="39" spans="1:28" x14ac:dyDescent="0.25">
      <c r="A39" s="8">
        <f t="shared" si="7"/>
        <v>2039</v>
      </c>
      <c r="B39" s="2">
        <f t="shared" si="5"/>
        <v>1353.87</v>
      </c>
      <c r="C39" s="2">
        <f t="shared" si="3"/>
        <v>2197.44</v>
      </c>
      <c r="D39" s="2">
        <f t="shared" si="3"/>
        <v>8159.98</v>
      </c>
      <c r="E39" s="2">
        <f t="shared" si="3"/>
        <v>7611.46</v>
      </c>
      <c r="F39" s="2">
        <f t="shared" si="3"/>
        <v>2432.79</v>
      </c>
      <c r="G39" s="2">
        <f t="shared" si="3"/>
        <v>2026.46</v>
      </c>
      <c r="H39" s="2">
        <f t="shared" si="3"/>
        <v>1920.27</v>
      </c>
      <c r="I39" s="2">
        <f t="shared" si="3"/>
        <v>1900.3</v>
      </c>
      <c r="J39" s="2">
        <f t="shared" si="6"/>
        <v>1355.94</v>
      </c>
      <c r="K39" s="2">
        <f t="shared" si="6"/>
        <v>746.65</v>
      </c>
      <c r="L39" s="2">
        <f t="shared" si="6"/>
        <v>733.83</v>
      </c>
      <c r="M39" s="2">
        <f t="shared" si="9"/>
        <v>744.1</v>
      </c>
      <c r="N39" s="2">
        <f t="shared" si="8"/>
        <v>728.7</v>
      </c>
      <c r="O39" s="2">
        <f t="shared" si="8"/>
        <v>726.15</v>
      </c>
      <c r="P39" s="2">
        <f t="shared" si="8"/>
        <v>736.4</v>
      </c>
      <c r="Q39" s="2">
        <f t="shared" si="6"/>
        <v>0</v>
      </c>
      <c r="S39" s="2">
        <f t="shared" si="4"/>
        <v>33374.340000000004</v>
      </c>
    </row>
    <row r="40" spans="1:28" x14ac:dyDescent="0.25">
      <c r="A40" s="8">
        <f t="shared" si="7"/>
        <v>2040</v>
      </c>
      <c r="B40" s="2">
        <f t="shared" si="5"/>
        <v>1353.87</v>
      </c>
      <c r="C40" s="2">
        <f t="shared" si="3"/>
        <v>2197.44</v>
      </c>
      <c r="D40" s="2">
        <f t="shared" si="3"/>
        <v>8159.98</v>
      </c>
      <c r="E40" s="2">
        <f t="shared" si="3"/>
        <v>7611.46</v>
      </c>
      <c r="F40" s="2">
        <f t="shared" si="3"/>
        <v>2432.79</v>
      </c>
      <c r="G40" s="2">
        <f t="shared" si="3"/>
        <v>2026.46</v>
      </c>
      <c r="H40" s="2">
        <f t="shared" si="3"/>
        <v>1920.27</v>
      </c>
      <c r="I40" s="2">
        <f t="shared" si="3"/>
        <v>1900.3</v>
      </c>
      <c r="J40" s="2">
        <f t="shared" si="6"/>
        <v>1355.94</v>
      </c>
      <c r="K40" s="2">
        <f t="shared" si="6"/>
        <v>746.65</v>
      </c>
      <c r="L40" s="2">
        <f t="shared" si="6"/>
        <v>733.83</v>
      </c>
      <c r="M40" s="2">
        <f t="shared" si="9"/>
        <v>744.1</v>
      </c>
      <c r="N40" s="2">
        <f t="shared" si="8"/>
        <v>728.7</v>
      </c>
      <c r="O40" s="2">
        <f t="shared" si="8"/>
        <v>726.15</v>
      </c>
      <c r="P40" s="2">
        <f t="shared" si="8"/>
        <v>736.4</v>
      </c>
      <c r="Q40" s="2">
        <f t="shared" si="6"/>
        <v>0</v>
      </c>
      <c r="S40" s="2">
        <f t="shared" si="4"/>
        <v>33374.340000000004</v>
      </c>
    </row>
    <row r="41" spans="1:28" x14ac:dyDescent="0.25">
      <c r="A41" s="8">
        <f t="shared" si="7"/>
        <v>2041</v>
      </c>
      <c r="B41" s="2">
        <f t="shared" si="5"/>
        <v>1353.87</v>
      </c>
      <c r="C41" s="2">
        <f t="shared" si="3"/>
        <v>2197.44</v>
      </c>
      <c r="D41" s="2">
        <f t="shared" si="3"/>
        <v>8159.98</v>
      </c>
      <c r="E41" s="2">
        <f t="shared" si="3"/>
        <v>7611.46</v>
      </c>
      <c r="F41" s="2">
        <f t="shared" si="3"/>
        <v>2432.79</v>
      </c>
      <c r="G41" s="2">
        <f t="shared" si="3"/>
        <v>2026.46</v>
      </c>
      <c r="H41" s="2">
        <f t="shared" si="3"/>
        <v>1920.27</v>
      </c>
      <c r="I41" s="2">
        <f t="shared" si="3"/>
        <v>1900.3</v>
      </c>
      <c r="J41" s="2">
        <f t="shared" si="6"/>
        <v>1355.94</v>
      </c>
      <c r="K41" s="2">
        <f t="shared" si="6"/>
        <v>746.65</v>
      </c>
      <c r="L41" s="2">
        <f t="shared" si="6"/>
        <v>733.83</v>
      </c>
      <c r="M41" s="2">
        <f t="shared" si="9"/>
        <v>744.1</v>
      </c>
      <c r="N41" s="2">
        <f t="shared" si="8"/>
        <v>728.7</v>
      </c>
      <c r="O41" s="2">
        <f t="shared" si="8"/>
        <v>726.15</v>
      </c>
      <c r="P41" s="2">
        <f t="shared" si="8"/>
        <v>736.4</v>
      </c>
      <c r="Q41" s="2">
        <f t="shared" si="6"/>
        <v>0</v>
      </c>
      <c r="S41" s="2">
        <f t="shared" si="4"/>
        <v>33374.340000000004</v>
      </c>
    </row>
    <row r="42" spans="1:28" x14ac:dyDescent="0.25">
      <c r="A42" s="8">
        <f t="shared" si="7"/>
        <v>2042</v>
      </c>
      <c r="B42" s="2">
        <f t="shared" si="5"/>
        <v>1353.87</v>
      </c>
      <c r="C42" s="2">
        <f t="shared" si="3"/>
        <v>2197.44</v>
      </c>
      <c r="D42" s="2">
        <f t="shared" si="3"/>
        <v>8159.98</v>
      </c>
      <c r="E42" s="2">
        <f t="shared" si="3"/>
        <v>7611.46</v>
      </c>
      <c r="F42" s="2">
        <f t="shared" si="3"/>
        <v>2432.79</v>
      </c>
      <c r="G42" s="2">
        <f t="shared" si="3"/>
        <v>2026.46</v>
      </c>
      <c r="H42" s="2">
        <f t="shared" si="3"/>
        <v>1920.27</v>
      </c>
      <c r="I42" s="2">
        <f t="shared" si="3"/>
        <v>1900.3</v>
      </c>
      <c r="J42" s="2">
        <f t="shared" si="6"/>
        <v>1355.94</v>
      </c>
      <c r="K42" s="2">
        <f t="shared" si="6"/>
        <v>746.65</v>
      </c>
      <c r="L42" s="2">
        <f t="shared" si="6"/>
        <v>733.83</v>
      </c>
      <c r="M42" s="2">
        <f t="shared" si="9"/>
        <v>744.1</v>
      </c>
      <c r="N42" s="2">
        <f t="shared" si="8"/>
        <v>728.7</v>
      </c>
      <c r="O42" s="2">
        <f t="shared" si="8"/>
        <v>726.15</v>
      </c>
      <c r="P42" s="2">
        <f t="shared" si="8"/>
        <v>736.4</v>
      </c>
      <c r="Q42" s="2">
        <f t="shared" si="6"/>
        <v>0</v>
      </c>
      <c r="S42" s="2">
        <f t="shared" si="4"/>
        <v>33374.340000000004</v>
      </c>
    </row>
    <row r="43" spans="1:28" x14ac:dyDescent="0.25">
      <c r="A43" s="8">
        <f t="shared" si="7"/>
        <v>2043</v>
      </c>
      <c r="B43" s="2">
        <f t="shared" si="5"/>
        <v>1353.87</v>
      </c>
      <c r="C43" s="2">
        <f t="shared" si="3"/>
        <v>2197.44</v>
      </c>
      <c r="D43" s="2">
        <f t="shared" si="3"/>
        <v>8159.98</v>
      </c>
      <c r="E43" s="2">
        <f t="shared" si="3"/>
        <v>7611.46</v>
      </c>
      <c r="F43" s="2">
        <f t="shared" si="3"/>
        <v>2432.79</v>
      </c>
      <c r="G43" s="2">
        <f t="shared" si="3"/>
        <v>2026.46</v>
      </c>
      <c r="H43" s="2">
        <f t="shared" si="3"/>
        <v>1920.27</v>
      </c>
      <c r="I43" s="2">
        <f t="shared" si="3"/>
        <v>1900.3</v>
      </c>
      <c r="J43" s="2">
        <f t="shared" si="6"/>
        <v>1355.94</v>
      </c>
      <c r="K43" s="2">
        <f t="shared" si="6"/>
        <v>746.65</v>
      </c>
      <c r="L43" s="2">
        <f t="shared" si="6"/>
        <v>733.83</v>
      </c>
      <c r="M43" s="2">
        <f t="shared" si="9"/>
        <v>744.1</v>
      </c>
      <c r="N43" s="2">
        <f t="shared" si="8"/>
        <v>728.7</v>
      </c>
      <c r="O43" s="2">
        <f t="shared" si="8"/>
        <v>726.15</v>
      </c>
      <c r="P43" s="2">
        <f t="shared" si="8"/>
        <v>736.4</v>
      </c>
      <c r="Q43" s="2">
        <f t="shared" si="6"/>
        <v>0</v>
      </c>
      <c r="S43" s="2">
        <f t="shared" si="4"/>
        <v>33374.340000000004</v>
      </c>
    </row>
    <row r="44" spans="1:28" x14ac:dyDescent="0.25">
      <c r="A44" s="8">
        <f t="shared" si="7"/>
        <v>2044</v>
      </c>
      <c r="B44" s="2">
        <f>+B$10-SUM(B$12:B43)</f>
        <v>1353.8599999999933</v>
      </c>
      <c r="C44" s="2">
        <f t="shared" si="3"/>
        <v>2197.44</v>
      </c>
      <c r="D44" s="2">
        <f t="shared" si="3"/>
        <v>8159.98</v>
      </c>
      <c r="E44" s="2">
        <f t="shared" si="3"/>
        <v>7611.46</v>
      </c>
      <c r="F44" s="2">
        <f t="shared" si="3"/>
        <v>2432.79</v>
      </c>
      <c r="G44" s="2">
        <f t="shared" si="3"/>
        <v>2026.46</v>
      </c>
      <c r="H44" s="2">
        <f t="shared" si="3"/>
        <v>1920.27</v>
      </c>
      <c r="I44" s="2">
        <f t="shared" si="3"/>
        <v>1900.3</v>
      </c>
      <c r="J44" s="2">
        <f t="shared" si="6"/>
        <v>1355.94</v>
      </c>
      <c r="K44" s="2">
        <f t="shared" si="6"/>
        <v>746.65</v>
      </c>
      <c r="L44" s="2">
        <f t="shared" si="6"/>
        <v>733.83</v>
      </c>
      <c r="M44" s="2">
        <f t="shared" si="9"/>
        <v>744.1</v>
      </c>
      <c r="N44" s="2">
        <f t="shared" si="8"/>
        <v>728.7</v>
      </c>
      <c r="O44" s="2">
        <f t="shared" si="8"/>
        <v>726.15</v>
      </c>
      <c r="P44" s="2">
        <f t="shared" si="8"/>
        <v>736.4</v>
      </c>
      <c r="Q44" s="2">
        <f t="shared" si="6"/>
        <v>0</v>
      </c>
      <c r="S44" s="2">
        <f t="shared" ref="S44:S60" si="10">SUM(B44:R44)</f>
        <v>33374.329999999994</v>
      </c>
    </row>
    <row r="45" spans="1:28" x14ac:dyDescent="0.25">
      <c r="A45" s="8">
        <f t="shared" si="7"/>
        <v>2045</v>
      </c>
      <c r="B45" s="2"/>
      <c r="C45" s="2">
        <f>+C$10-SUM(C$12:C44)</f>
        <v>2197.5199999999604</v>
      </c>
      <c r="D45" s="2">
        <f t="shared" ref="D45:H49" si="11">ROUND(D$10/D$9,2)</f>
        <v>8159.98</v>
      </c>
      <c r="E45" s="2">
        <f t="shared" si="11"/>
        <v>7611.46</v>
      </c>
      <c r="F45" s="2">
        <f t="shared" si="11"/>
        <v>2432.79</v>
      </c>
      <c r="G45" s="2">
        <f t="shared" si="11"/>
        <v>2026.46</v>
      </c>
      <c r="H45" s="2">
        <f t="shared" si="11"/>
        <v>1920.27</v>
      </c>
      <c r="I45" s="2">
        <f t="shared" ref="I45:Q58" si="12">ROUND(I$10/I$9,2)</f>
        <v>1900.3</v>
      </c>
      <c r="J45" s="2">
        <f t="shared" si="6"/>
        <v>1355.94</v>
      </c>
      <c r="K45" s="2">
        <f t="shared" si="6"/>
        <v>746.65</v>
      </c>
      <c r="L45" s="2">
        <f t="shared" si="6"/>
        <v>733.83</v>
      </c>
      <c r="M45" s="2">
        <f t="shared" si="9"/>
        <v>744.1</v>
      </c>
      <c r="N45" s="2">
        <f t="shared" si="8"/>
        <v>728.7</v>
      </c>
      <c r="O45" s="2">
        <f t="shared" si="8"/>
        <v>726.15</v>
      </c>
      <c r="P45" s="2">
        <f t="shared" si="8"/>
        <v>736.4</v>
      </c>
      <c r="Q45" s="2">
        <f t="shared" si="6"/>
        <v>0</v>
      </c>
      <c r="S45" s="2">
        <f t="shared" si="10"/>
        <v>32020.549999999963</v>
      </c>
    </row>
    <row r="46" spans="1:28" x14ac:dyDescent="0.25">
      <c r="A46" s="8">
        <f t="shared" si="7"/>
        <v>2046</v>
      </c>
      <c r="B46" s="2"/>
      <c r="C46" s="2"/>
      <c r="D46" s="2">
        <f>+D$10-SUM(D$12:D45)</f>
        <v>8160.0899999999092</v>
      </c>
      <c r="E46" s="2">
        <f t="shared" si="11"/>
        <v>7611.46</v>
      </c>
      <c r="F46" s="2">
        <f t="shared" si="11"/>
        <v>2432.79</v>
      </c>
      <c r="G46" s="2">
        <f t="shared" si="11"/>
        <v>2026.46</v>
      </c>
      <c r="H46" s="2">
        <f t="shared" si="11"/>
        <v>1920.27</v>
      </c>
      <c r="I46" s="2">
        <f t="shared" si="12"/>
        <v>1900.3</v>
      </c>
      <c r="J46" s="2">
        <f t="shared" si="12"/>
        <v>1355.94</v>
      </c>
      <c r="K46" s="2">
        <f t="shared" si="12"/>
        <v>746.65</v>
      </c>
      <c r="L46" s="2">
        <f t="shared" si="12"/>
        <v>733.83</v>
      </c>
      <c r="M46" s="2">
        <f t="shared" si="9"/>
        <v>744.1</v>
      </c>
      <c r="N46" s="2">
        <f t="shared" si="8"/>
        <v>728.7</v>
      </c>
      <c r="O46" s="2">
        <f t="shared" si="8"/>
        <v>726.15</v>
      </c>
      <c r="P46" s="2">
        <f t="shared" si="8"/>
        <v>736.4</v>
      </c>
      <c r="Q46" s="2">
        <f t="shared" si="12"/>
        <v>0</v>
      </c>
      <c r="S46" s="2">
        <f t="shared" si="10"/>
        <v>29823.139999999912</v>
      </c>
    </row>
    <row r="47" spans="1:28" x14ac:dyDescent="0.25">
      <c r="A47" s="8">
        <f t="shared" si="7"/>
        <v>2047</v>
      </c>
      <c r="B47" s="2"/>
      <c r="C47" s="2"/>
      <c r="D47" s="2"/>
      <c r="E47" s="2">
        <f>+E$10-SUM(E$12:E46)</f>
        <v>7611.6200000000536</v>
      </c>
      <c r="F47" s="2">
        <f t="shared" si="11"/>
        <v>2432.79</v>
      </c>
      <c r="G47" s="2">
        <f t="shared" si="11"/>
        <v>2026.46</v>
      </c>
      <c r="H47" s="2">
        <f t="shared" si="11"/>
        <v>1920.27</v>
      </c>
      <c r="I47" s="2">
        <f t="shared" si="12"/>
        <v>1900.3</v>
      </c>
      <c r="J47" s="2">
        <f t="shared" si="12"/>
        <v>1355.94</v>
      </c>
      <c r="K47" s="2">
        <f t="shared" si="12"/>
        <v>746.65</v>
      </c>
      <c r="L47" s="2">
        <f t="shared" si="12"/>
        <v>733.83</v>
      </c>
      <c r="M47" s="2">
        <f t="shared" si="12"/>
        <v>744.1</v>
      </c>
      <c r="N47" s="2">
        <f t="shared" si="8"/>
        <v>728.7</v>
      </c>
      <c r="O47" s="2">
        <f t="shared" si="8"/>
        <v>726.15</v>
      </c>
      <c r="P47" s="2">
        <f t="shared" si="8"/>
        <v>736.4</v>
      </c>
      <c r="Q47" s="2">
        <f t="shared" si="12"/>
        <v>0</v>
      </c>
      <c r="S47" s="2">
        <f t="shared" si="10"/>
        <v>21663.210000000057</v>
      </c>
    </row>
    <row r="48" spans="1:28" x14ac:dyDescent="0.25">
      <c r="A48" s="8">
        <f t="shared" si="7"/>
        <v>2048</v>
      </c>
      <c r="B48" s="2"/>
      <c r="C48" s="2"/>
      <c r="D48" s="2"/>
      <c r="E48" s="2"/>
      <c r="F48" s="2">
        <f>+F$10-SUM(F$12:F47)</f>
        <v>2432.8300000000454</v>
      </c>
      <c r="G48" s="2">
        <f t="shared" si="11"/>
        <v>2026.46</v>
      </c>
      <c r="H48" s="2">
        <f t="shared" si="11"/>
        <v>1920.27</v>
      </c>
      <c r="I48" s="2">
        <f t="shared" si="12"/>
        <v>1900.3</v>
      </c>
      <c r="J48" s="2">
        <f t="shared" si="12"/>
        <v>1355.94</v>
      </c>
      <c r="K48" s="2">
        <f t="shared" si="12"/>
        <v>746.65</v>
      </c>
      <c r="L48" s="2">
        <f t="shared" si="12"/>
        <v>733.83</v>
      </c>
      <c r="M48" s="2">
        <f t="shared" si="12"/>
        <v>744.1</v>
      </c>
      <c r="N48" s="2">
        <f t="shared" si="12"/>
        <v>728.7</v>
      </c>
      <c r="O48" s="2">
        <f t="shared" si="8"/>
        <v>726.15</v>
      </c>
      <c r="P48" s="2">
        <f t="shared" si="8"/>
        <v>736.4</v>
      </c>
      <c r="Q48" s="2">
        <f t="shared" si="12"/>
        <v>0</v>
      </c>
      <c r="S48" s="2">
        <f t="shared" si="10"/>
        <v>14051.630000000045</v>
      </c>
    </row>
    <row r="49" spans="1:19" x14ac:dyDescent="0.25">
      <c r="A49" s="8">
        <f t="shared" si="7"/>
        <v>2049</v>
      </c>
      <c r="B49" s="2"/>
      <c r="C49" s="2"/>
      <c r="D49" s="2"/>
      <c r="E49" s="2"/>
      <c r="F49" s="2"/>
      <c r="G49" s="2">
        <f>+G$10-SUM(G$12:G48)</f>
        <v>2026.4899999999907</v>
      </c>
      <c r="H49" s="2">
        <f t="shared" si="11"/>
        <v>1920.27</v>
      </c>
      <c r="I49" s="2">
        <f t="shared" si="12"/>
        <v>1900.3</v>
      </c>
      <c r="J49" s="2">
        <f t="shared" si="12"/>
        <v>1355.94</v>
      </c>
      <c r="K49" s="2">
        <f t="shared" si="12"/>
        <v>746.65</v>
      </c>
      <c r="L49" s="2">
        <f t="shared" si="12"/>
        <v>733.83</v>
      </c>
      <c r="M49" s="2">
        <f t="shared" si="12"/>
        <v>744.1</v>
      </c>
      <c r="N49" s="2">
        <f t="shared" si="12"/>
        <v>728.7</v>
      </c>
      <c r="O49" s="2">
        <f t="shared" si="12"/>
        <v>726.15</v>
      </c>
      <c r="P49" s="2">
        <f t="shared" si="8"/>
        <v>736.4</v>
      </c>
      <c r="Q49" s="2">
        <f t="shared" si="12"/>
        <v>0</v>
      </c>
      <c r="S49" s="2">
        <f t="shared" si="10"/>
        <v>11618.829999999991</v>
      </c>
    </row>
    <row r="50" spans="1:19" x14ac:dyDescent="0.25">
      <c r="A50" s="8">
        <f t="shared" si="7"/>
        <v>2050</v>
      </c>
      <c r="B50" s="2"/>
      <c r="C50" s="2"/>
      <c r="D50" s="2"/>
      <c r="E50" s="2"/>
      <c r="F50" s="2"/>
      <c r="G50" s="2"/>
      <c r="H50" s="2">
        <f>+H$10-SUM(H$12:H49)</f>
        <v>1920.2100000000355</v>
      </c>
      <c r="I50" s="2">
        <f t="shared" si="12"/>
        <v>1900.3</v>
      </c>
      <c r="J50" s="2">
        <f t="shared" si="12"/>
        <v>1355.94</v>
      </c>
      <c r="K50" s="2">
        <f t="shared" si="12"/>
        <v>746.65</v>
      </c>
      <c r="L50" s="2">
        <f t="shared" si="12"/>
        <v>733.83</v>
      </c>
      <c r="M50" s="2">
        <f t="shared" si="12"/>
        <v>744.1</v>
      </c>
      <c r="N50" s="2">
        <f t="shared" si="12"/>
        <v>728.7</v>
      </c>
      <c r="O50" s="2">
        <f t="shared" si="12"/>
        <v>726.15</v>
      </c>
      <c r="P50" s="2">
        <f t="shared" si="12"/>
        <v>736.4</v>
      </c>
      <c r="Q50" s="2">
        <f t="shared" si="12"/>
        <v>0</v>
      </c>
      <c r="S50" s="2">
        <f t="shared" si="10"/>
        <v>9592.2800000000352</v>
      </c>
    </row>
    <row r="51" spans="1:19" x14ac:dyDescent="0.25">
      <c r="A51" s="8">
        <f t="shared" si="7"/>
        <v>2051</v>
      </c>
      <c r="B51" s="2"/>
      <c r="C51" s="2"/>
      <c r="D51" s="2"/>
      <c r="E51" s="2"/>
      <c r="F51" s="2"/>
      <c r="G51" s="2"/>
      <c r="H51" s="2"/>
      <c r="I51" s="2">
        <f>+I$10-SUM(I$12:I50)</f>
        <v>1900.2499999999418</v>
      </c>
      <c r="J51" s="2">
        <f t="shared" si="12"/>
        <v>1355.94</v>
      </c>
      <c r="K51" s="2">
        <f t="shared" si="12"/>
        <v>746.65</v>
      </c>
      <c r="L51" s="2">
        <f t="shared" si="12"/>
        <v>733.83</v>
      </c>
      <c r="M51" s="2">
        <f t="shared" si="12"/>
        <v>744.1</v>
      </c>
      <c r="N51" s="2">
        <f t="shared" si="12"/>
        <v>728.7</v>
      </c>
      <c r="O51" s="2">
        <f t="shared" si="12"/>
        <v>726.15</v>
      </c>
      <c r="P51" s="2">
        <f t="shared" si="12"/>
        <v>736.4</v>
      </c>
      <c r="Q51" s="2">
        <f t="shared" si="12"/>
        <v>0</v>
      </c>
      <c r="S51" s="2">
        <f t="shared" si="10"/>
        <v>7672.0199999999413</v>
      </c>
    </row>
    <row r="52" spans="1:19" x14ac:dyDescent="0.25">
      <c r="A52" s="8">
        <f t="shared" si="7"/>
        <v>2052</v>
      </c>
      <c r="B52" s="2"/>
      <c r="C52" s="2"/>
      <c r="D52" s="2"/>
      <c r="E52" s="2"/>
      <c r="F52" s="2"/>
      <c r="G52" s="2"/>
      <c r="H52" s="2"/>
      <c r="J52" s="2">
        <f>+J$10-SUM(J$12:J51)</f>
        <v>1356.1099999999788</v>
      </c>
      <c r="K52" s="2">
        <f t="shared" si="12"/>
        <v>746.65</v>
      </c>
      <c r="L52" s="2">
        <f t="shared" si="12"/>
        <v>733.83</v>
      </c>
      <c r="M52" s="2">
        <f t="shared" si="12"/>
        <v>744.1</v>
      </c>
      <c r="N52" s="2">
        <f t="shared" si="12"/>
        <v>728.7</v>
      </c>
      <c r="O52" s="2">
        <f t="shared" si="12"/>
        <v>726.15</v>
      </c>
      <c r="P52" s="2">
        <f t="shared" si="12"/>
        <v>736.4</v>
      </c>
      <c r="Q52" s="2">
        <f t="shared" si="12"/>
        <v>0</v>
      </c>
      <c r="S52" s="2">
        <f t="shared" si="10"/>
        <v>5771.9399999999778</v>
      </c>
    </row>
    <row r="53" spans="1:19" x14ac:dyDescent="0.25">
      <c r="A53" s="8">
        <f t="shared" si="7"/>
        <v>2053</v>
      </c>
      <c r="B53" s="2"/>
      <c r="C53" s="2"/>
      <c r="D53" s="2"/>
      <c r="E53" s="2"/>
      <c r="F53" s="2"/>
      <c r="G53" s="2"/>
      <c r="H53" s="2"/>
      <c r="K53" s="2">
        <f>+K$10-SUM(K$12:K52)</f>
        <v>746.64999999997963</v>
      </c>
      <c r="L53" s="2">
        <f t="shared" si="12"/>
        <v>733.83</v>
      </c>
      <c r="M53" s="2">
        <f t="shared" si="12"/>
        <v>744.1</v>
      </c>
      <c r="N53" s="2">
        <f t="shared" si="12"/>
        <v>728.7</v>
      </c>
      <c r="O53" s="2">
        <f t="shared" si="12"/>
        <v>726.15</v>
      </c>
      <c r="P53" s="2">
        <f t="shared" si="12"/>
        <v>736.4</v>
      </c>
      <c r="Q53" s="2">
        <f t="shared" si="12"/>
        <v>0</v>
      </c>
      <c r="S53" s="2">
        <f t="shared" si="10"/>
        <v>4415.8299999999799</v>
      </c>
    </row>
    <row r="54" spans="1:19" x14ac:dyDescent="0.25">
      <c r="A54" s="8">
        <f t="shared" si="7"/>
        <v>2054</v>
      </c>
      <c r="B54" s="2"/>
      <c r="C54" s="2"/>
      <c r="D54" s="2"/>
      <c r="E54" s="2"/>
      <c r="F54" s="2"/>
      <c r="G54" s="2"/>
      <c r="H54" s="2"/>
      <c r="L54" s="2">
        <f t="shared" si="12"/>
        <v>733.83</v>
      </c>
      <c r="M54" s="2">
        <f t="shared" si="12"/>
        <v>744.1</v>
      </c>
      <c r="N54" s="2">
        <f t="shared" si="12"/>
        <v>728.7</v>
      </c>
      <c r="O54" s="2">
        <f t="shared" si="12"/>
        <v>726.15</v>
      </c>
      <c r="P54" s="2">
        <f t="shared" si="12"/>
        <v>736.4</v>
      </c>
      <c r="Q54" s="2">
        <f t="shared" si="12"/>
        <v>0</v>
      </c>
      <c r="S54" s="2">
        <f t="shared" si="10"/>
        <v>3669.1800000000003</v>
      </c>
    </row>
    <row r="55" spans="1:19" x14ac:dyDescent="0.25">
      <c r="A55" s="8">
        <f t="shared" si="7"/>
        <v>2055</v>
      </c>
      <c r="B55" s="2"/>
      <c r="C55" s="2"/>
      <c r="D55" s="2"/>
      <c r="E55" s="2"/>
      <c r="F55" s="2"/>
      <c r="G55" s="2"/>
      <c r="H55" s="2"/>
      <c r="L55" s="2">
        <f>+L$10-SUM(L$12:L54)</f>
        <v>366.71499999997104</v>
      </c>
      <c r="M55" s="2">
        <f t="shared" si="12"/>
        <v>744.1</v>
      </c>
      <c r="N55" s="2">
        <f t="shared" si="12"/>
        <v>728.7</v>
      </c>
      <c r="O55" s="2">
        <f t="shared" si="12"/>
        <v>726.15</v>
      </c>
      <c r="P55" s="2">
        <f t="shared" si="12"/>
        <v>736.4</v>
      </c>
      <c r="Q55" s="2">
        <f t="shared" si="12"/>
        <v>0</v>
      </c>
      <c r="S55" s="2">
        <f t="shared" si="10"/>
        <v>3302.064999999971</v>
      </c>
    </row>
    <row r="56" spans="1:19" x14ac:dyDescent="0.25">
      <c r="A56" s="8">
        <f t="shared" si="7"/>
        <v>2056</v>
      </c>
      <c r="B56" s="2"/>
      <c r="C56" s="2"/>
      <c r="D56" s="2"/>
      <c r="E56" s="2"/>
      <c r="F56" s="2"/>
      <c r="G56" s="2"/>
      <c r="H56" s="2"/>
      <c r="M56" s="2">
        <f>+M$10-SUM(M$12:M55)</f>
        <v>372.0500000000211</v>
      </c>
      <c r="N56" s="2">
        <f t="shared" si="12"/>
        <v>728.7</v>
      </c>
      <c r="O56" s="2">
        <f t="shared" si="12"/>
        <v>726.15</v>
      </c>
      <c r="P56" s="2">
        <f t="shared" si="12"/>
        <v>736.4</v>
      </c>
      <c r="Q56" s="2">
        <f t="shared" si="12"/>
        <v>0</v>
      </c>
      <c r="S56" s="2">
        <f t="shared" si="10"/>
        <v>2563.3000000000211</v>
      </c>
    </row>
    <row r="57" spans="1:19" x14ac:dyDescent="0.25">
      <c r="A57" s="8">
        <f t="shared" si="7"/>
        <v>2057</v>
      </c>
      <c r="B57" s="2"/>
      <c r="C57" s="2"/>
      <c r="D57" s="2"/>
      <c r="E57" s="2"/>
      <c r="F57" s="2"/>
      <c r="G57" s="2"/>
      <c r="H57" s="2"/>
      <c r="N57" s="2">
        <f>+N$10-SUM(N$12:N56)</f>
        <v>364.34999999998035</v>
      </c>
      <c r="O57" s="2">
        <f t="shared" si="12"/>
        <v>726.15</v>
      </c>
      <c r="P57" s="2">
        <f t="shared" si="12"/>
        <v>736.4</v>
      </c>
      <c r="Q57" s="2">
        <f t="shared" si="12"/>
        <v>0</v>
      </c>
      <c r="S57" s="2">
        <f t="shared" si="10"/>
        <v>1826.8999999999805</v>
      </c>
    </row>
    <row r="58" spans="1:19" x14ac:dyDescent="0.25">
      <c r="A58" s="8">
        <f t="shared" si="7"/>
        <v>2058</v>
      </c>
      <c r="B58" s="2"/>
      <c r="C58" s="2"/>
      <c r="D58" s="2"/>
      <c r="E58" s="2"/>
      <c r="F58" s="2"/>
      <c r="G58" s="2"/>
      <c r="H58" s="2"/>
      <c r="O58" s="2">
        <f>+O$10-SUM(O$12:O57)</f>
        <v>363.07499999998254</v>
      </c>
      <c r="P58" s="2">
        <f t="shared" si="12"/>
        <v>736.4</v>
      </c>
      <c r="Q58" s="2">
        <f t="shared" si="12"/>
        <v>0</v>
      </c>
      <c r="S58" s="2">
        <f t="shared" si="10"/>
        <v>1099.4749999999826</v>
      </c>
    </row>
    <row r="59" spans="1:19" x14ac:dyDescent="0.25">
      <c r="A59" s="8">
        <f t="shared" si="7"/>
        <v>2059</v>
      </c>
      <c r="B59" s="2"/>
      <c r="C59" s="2"/>
      <c r="D59" s="2"/>
      <c r="E59" s="2"/>
      <c r="F59" s="2"/>
      <c r="G59" s="2"/>
      <c r="H59" s="2"/>
      <c r="P59" s="2">
        <f>+P$10-SUM(P$12:P58)</f>
        <v>368.1999999999789</v>
      </c>
      <c r="Q59" s="2">
        <f>+Q$10-SUM(Q$12:Q58)</f>
        <v>0</v>
      </c>
      <c r="S59" s="2">
        <f t="shared" si="10"/>
        <v>368.1999999999789</v>
      </c>
    </row>
    <row r="60" spans="1:19" x14ac:dyDescent="0.25">
      <c r="A60" s="8">
        <f t="shared" si="7"/>
        <v>2060</v>
      </c>
      <c r="B60" s="2"/>
      <c r="C60" s="2"/>
      <c r="D60" s="2"/>
      <c r="E60" s="2"/>
      <c r="F60" s="2"/>
      <c r="G60" s="2"/>
      <c r="H60" s="2"/>
      <c r="S60" s="2">
        <f t="shared" si="10"/>
        <v>0</v>
      </c>
    </row>
    <row r="65" spans="1:18" x14ac:dyDescent="0.25">
      <c r="A65" s="8" t="s">
        <v>11</v>
      </c>
      <c r="B65" s="4">
        <f t="shared" ref="B65:H65" si="13">+B10-SUM(B12:B60)</f>
        <v>0</v>
      </c>
      <c r="C65" s="4">
        <f t="shared" si="13"/>
        <v>0</v>
      </c>
      <c r="D65" s="4">
        <f t="shared" si="13"/>
        <v>0</v>
      </c>
      <c r="E65" s="4">
        <f t="shared" si="13"/>
        <v>0</v>
      </c>
      <c r="F65" s="4">
        <f t="shared" si="13"/>
        <v>0</v>
      </c>
      <c r="G65" s="4">
        <f t="shared" si="13"/>
        <v>0</v>
      </c>
      <c r="H65" s="4">
        <f t="shared" si="13"/>
        <v>0</v>
      </c>
      <c r="I65" s="4">
        <f>+I10-SUM(I12:I60)</f>
        <v>0</v>
      </c>
      <c r="J65" s="4">
        <f>+J10-SUM(J12:J60)</f>
        <v>0</v>
      </c>
      <c r="K65" s="4"/>
      <c r="L65" s="4"/>
      <c r="M65" s="4"/>
      <c r="N65" s="4"/>
      <c r="O65" s="4"/>
      <c r="P65" s="4"/>
      <c r="Q65" s="4"/>
      <c r="R65" s="4">
        <f>+R10-SUM(R12:R60)</f>
        <v>0</v>
      </c>
    </row>
  </sheetData>
  <mergeCells count="1">
    <mergeCell ref="L6:P6"/>
  </mergeCells>
  <pageMargins left="0.70866141732283472" right="0.70866141732283472" top="0.74803149606299213" bottom="0.74803149606299213" header="0.31496062992125984" footer="0.31496062992125984"/>
  <pageSetup scale="66" orientation="landscape" r:id="rId1"/>
  <headerFoot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M54"/>
  <sheetViews>
    <sheetView workbookViewId="0">
      <pane xSplit="1" ySplit="11" topLeftCell="I12" activePane="bottomRight" state="frozen"/>
      <selection activeCell="F7" sqref="F7"/>
      <selection pane="topRight" activeCell="F7" sqref="F7"/>
      <selection pane="bottomLeft" activeCell="F7" sqref="F7"/>
      <selection pane="bottomRight" activeCell="R41" sqref="R41"/>
    </sheetView>
  </sheetViews>
  <sheetFormatPr defaultRowHeight="15" x14ac:dyDescent="0.25"/>
  <cols>
    <col min="1" max="1" width="18.42578125" style="8" customWidth="1"/>
    <col min="2" max="2" width="9.42578125" bestFit="1" customWidth="1"/>
    <col min="3" max="3" width="11.140625" bestFit="1" customWidth="1"/>
    <col min="4" max="4" width="12.42578125" bestFit="1" customWidth="1"/>
    <col min="5" max="6" width="10.140625" customWidth="1"/>
    <col min="7" max="7" width="10.140625" bestFit="1" customWidth="1"/>
    <col min="8" max="8" width="9.140625" bestFit="1" customWidth="1"/>
    <col min="9" max="15" width="10.5703125" bestFit="1" customWidth="1"/>
    <col min="16" max="16" width="10.140625" bestFit="1" customWidth="1"/>
    <col min="17" max="17" width="11.140625" bestFit="1" customWidth="1"/>
    <col min="18" max="22" width="10.140625" bestFit="1" customWidth="1"/>
    <col min="23" max="23" width="9.140625" bestFit="1" customWidth="1"/>
    <col min="24" max="24" width="9.140625" customWidth="1"/>
    <col min="25" max="27" width="9.5703125" bestFit="1" customWidth="1"/>
    <col min="28" max="28" width="3.5703125" customWidth="1"/>
    <col min="29" max="29" width="11.140625" bestFit="1" customWidth="1"/>
    <col min="31" max="31" width="13.28515625" bestFit="1" customWidth="1"/>
    <col min="32" max="32" width="11.5703125" bestFit="1" customWidth="1"/>
  </cols>
  <sheetData>
    <row r="1" spans="1:39" x14ac:dyDescent="0.25">
      <c r="A1" s="8" t="s">
        <v>19</v>
      </c>
      <c r="B1" s="5"/>
      <c r="C1" s="5"/>
    </row>
    <row r="2" spans="1:39" x14ac:dyDescent="0.25">
      <c r="A2" s="8" t="s">
        <v>1</v>
      </c>
      <c r="B2" s="27" t="s">
        <v>34</v>
      </c>
    </row>
    <row r="4" spans="1:39" x14ac:dyDescent="0.25">
      <c r="A4" s="8">
        <v>2011</v>
      </c>
      <c r="B4" t="s">
        <v>2</v>
      </c>
      <c r="C4" s="2">
        <v>782627.33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x14ac:dyDescent="0.25">
      <c r="A5" s="8">
        <v>2011</v>
      </c>
      <c r="B5" t="s">
        <v>3</v>
      </c>
      <c r="C5" s="2">
        <v>199932</v>
      </c>
      <c r="D5" s="2" t="s">
        <v>9</v>
      </c>
      <c r="E5" s="3">
        <v>25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7"/>
      <c r="AF5" s="2"/>
      <c r="AG5" s="2"/>
      <c r="AH5" s="2"/>
      <c r="AI5" s="2"/>
      <c r="AJ5" s="2"/>
      <c r="AK5" s="2"/>
      <c r="AL5" s="2"/>
      <c r="AM5" s="2"/>
    </row>
    <row r="6" spans="1:39" x14ac:dyDescent="0.25">
      <c r="A6" s="8" t="s">
        <v>4</v>
      </c>
      <c r="C6" s="2">
        <f>+C4-C5</f>
        <v>582695.32999999996</v>
      </c>
      <c r="D6" s="2" t="s">
        <v>8</v>
      </c>
      <c r="E6" s="3">
        <v>15</v>
      </c>
      <c r="F6" s="2">
        <f>+C6/E6</f>
        <v>38846.355333333333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7"/>
      <c r="AF6" s="2"/>
      <c r="AG6" s="2"/>
      <c r="AH6" s="2"/>
      <c r="AI6" s="2"/>
      <c r="AJ6" s="2"/>
      <c r="AK6" s="2"/>
      <c r="AL6" s="2"/>
      <c r="AM6" s="2"/>
    </row>
    <row r="7" spans="1:39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7"/>
      <c r="AF7" s="2"/>
      <c r="AG7" s="2"/>
      <c r="AH7" s="2"/>
      <c r="AI7" s="2"/>
      <c r="AJ7" s="2"/>
      <c r="AK7" s="2"/>
      <c r="AL7" s="2"/>
      <c r="AM7" s="2"/>
    </row>
    <row r="8" spans="1:39" x14ac:dyDescent="0.25">
      <c r="A8" s="8" t="s">
        <v>6</v>
      </c>
      <c r="B8" s="3">
        <v>1988</v>
      </c>
      <c r="C8" s="3">
        <f t="shared" ref="C8:Z9" si="0">+B8+1</f>
        <v>1989</v>
      </c>
      <c r="D8" s="3">
        <f t="shared" si="0"/>
        <v>1990</v>
      </c>
      <c r="E8" s="3">
        <f t="shared" si="0"/>
        <v>1991</v>
      </c>
      <c r="F8" s="3">
        <f t="shared" si="0"/>
        <v>1992</v>
      </c>
      <c r="G8" s="3">
        <f t="shared" si="0"/>
        <v>1993</v>
      </c>
      <c r="H8" s="3">
        <f t="shared" si="0"/>
        <v>1994</v>
      </c>
      <c r="I8" s="3">
        <f t="shared" si="0"/>
        <v>1995</v>
      </c>
      <c r="J8" s="3">
        <f t="shared" si="0"/>
        <v>1996</v>
      </c>
      <c r="K8" s="3">
        <f t="shared" si="0"/>
        <v>1997</v>
      </c>
      <c r="L8" s="3">
        <f t="shared" si="0"/>
        <v>1998</v>
      </c>
      <c r="M8" s="3">
        <f t="shared" si="0"/>
        <v>1999</v>
      </c>
      <c r="N8" s="3">
        <f t="shared" si="0"/>
        <v>2000</v>
      </c>
      <c r="O8" s="3">
        <f t="shared" si="0"/>
        <v>2001</v>
      </c>
      <c r="P8" s="3">
        <f t="shared" si="0"/>
        <v>2002</v>
      </c>
      <c r="Q8" s="3">
        <f t="shared" si="0"/>
        <v>2003</v>
      </c>
      <c r="R8" s="3">
        <f t="shared" si="0"/>
        <v>2004</v>
      </c>
      <c r="S8" s="3">
        <f t="shared" si="0"/>
        <v>2005</v>
      </c>
      <c r="T8" s="3">
        <f t="shared" si="0"/>
        <v>2006</v>
      </c>
      <c r="U8" s="3">
        <f t="shared" si="0"/>
        <v>2007</v>
      </c>
      <c r="V8" s="3">
        <f t="shared" si="0"/>
        <v>2008</v>
      </c>
      <c r="W8" s="3">
        <f t="shared" si="0"/>
        <v>2009</v>
      </c>
      <c r="X8" s="3"/>
      <c r="Y8" s="3">
        <f>+W8+1</f>
        <v>2010</v>
      </c>
      <c r="Z8" s="3">
        <f t="shared" si="0"/>
        <v>2011</v>
      </c>
      <c r="AA8" s="3">
        <v>2012</v>
      </c>
      <c r="AB8" s="3"/>
      <c r="AC8" s="31" t="s">
        <v>5</v>
      </c>
      <c r="AD8" s="3"/>
      <c r="AE8" s="7"/>
      <c r="AF8" s="3"/>
      <c r="AG8" s="3"/>
      <c r="AH8" s="3"/>
      <c r="AI8" s="3"/>
      <c r="AJ8" s="2"/>
      <c r="AK8" s="2"/>
      <c r="AL8" s="2"/>
      <c r="AM8" s="2"/>
    </row>
    <row r="9" spans="1:39" x14ac:dyDescent="0.25">
      <c r="A9" s="8" t="s">
        <v>7</v>
      </c>
      <c r="B9" s="3">
        <v>1</v>
      </c>
      <c r="C9" s="3">
        <f t="shared" si="0"/>
        <v>2</v>
      </c>
      <c r="D9" s="3">
        <f t="shared" si="0"/>
        <v>3</v>
      </c>
      <c r="E9" s="3">
        <f t="shared" si="0"/>
        <v>4</v>
      </c>
      <c r="F9" s="3">
        <f t="shared" si="0"/>
        <v>5</v>
      </c>
      <c r="G9" s="3">
        <f t="shared" si="0"/>
        <v>6</v>
      </c>
      <c r="H9" s="3">
        <f t="shared" si="0"/>
        <v>7</v>
      </c>
      <c r="I9" s="3">
        <f t="shared" si="0"/>
        <v>8</v>
      </c>
      <c r="J9" s="3">
        <f t="shared" si="0"/>
        <v>9</v>
      </c>
      <c r="K9" s="3">
        <f t="shared" si="0"/>
        <v>10</v>
      </c>
      <c r="L9" s="3">
        <f t="shared" si="0"/>
        <v>11</v>
      </c>
      <c r="M9" s="3">
        <f t="shared" si="0"/>
        <v>12</v>
      </c>
      <c r="N9" s="3">
        <f t="shared" si="0"/>
        <v>13</v>
      </c>
      <c r="O9" s="3">
        <f t="shared" si="0"/>
        <v>14</v>
      </c>
      <c r="P9" s="3">
        <f t="shared" si="0"/>
        <v>15</v>
      </c>
      <c r="Q9" s="3">
        <f t="shared" si="0"/>
        <v>16</v>
      </c>
      <c r="R9" s="3">
        <f t="shared" si="0"/>
        <v>17</v>
      </c>
      <c r="S9" s="3">
        <f t="shared" si="0"/>
        <v>18</v>
      </c>
      <c r="T9" s="3">
        <f t="shared" si="0"/>
        <v>19</v>
      </c>
      <c r="U9" s="3">
        <f t="shared" si="0"/>
        <v>20</v>
      </c>
      <c r="V9" s="3">
        <f t="shared" si="0"/>
        <v>21</v>
      </c>
      <c r="W9" s="3">
        <f t="shared" si="0"/>
        <v>22</v>
      </c>
      <c r="X9" s="3"/>
      <c r="Y9" s="3">
        <f>+W9+1</f>
        <v>23</v>
      </c>
      <c r="Z9" s="3">
        <f t="shared" si="0"/>
        <v>24</v>
      </c>
      <c r="AA9" s="3">
        <f>+E5</f>
        <v>25</v>
      </c>
      <c r="AB9" s="3"/>
      <c r="AC9" s="3"/>
      <c r="AD9" s="3"/>
      <c r="AE9" s="7"/>
      <c r="AF9" s="3"/>
      <c r="AG9" s="3"/>
      <c r="AH9" s="3"/>
      <c r="AI9" s="3"/>
      <c r="AJ9" s="2"/>
      <c r="AK9" s="2"/>
      <c r="AL9" s="2"/>
      <c r="AM9" s="2"/>
    </row>
    <row r="10" spans="1:39" x14ac:dyDescent="0.25">
      <c r="A10" s="8" t="s">
        <v>5</v>
      </c>
      <c r="B10" s="2">
        <v>1152.3499999999999</v>
      </c>
      <c r="C10" s="2">
        <v>6015.2</v>
      </c>
      <c r="D10" s="2">
        <v>9955</v>
      </c>
      <c r="E10" s="2">
        <v>19933.29</v>
      </c>
      <c r="F10" s="2">
        <v>12813.59</v>
      </c>
      <c r="G10" s="2">
        <v>13552.31</v>
      </c>
      <c r="H10" s="2">
        <v>9600.6</v>
      </c>
      <c r="I10" s="2">
        <v>22429.56</v>
      </c>
      <c r="J10" s="2">
        <v>24228.84</v>
      </c>
      <c r="K10" s="2">
        <v>28669.77</v>
      </c>
      <c r="L10" s="2">
        <v>16916.830000000002</v>
      </c>
      <c r="M10" s="2">
        <v>24377.64</v>
      </c>
      <c r="N10" s="2">
        <v>32778.29</v>
      </c>
      <c r="O10" s="2">
        <v>49907.38</v>
      </c>
      <c r="P10" s="2">
        <v>73761.62</v>
      </c>
      <c r="Q10" s="2">
        <v>212753.34</v>
      </c>
      <c r="R10" s="2">
        <v>50001.49</v>
      </c>
      <c r="S10" s="2">
        <v>35099.81</v>
      </c>
      <c r="T10" s="2">
        <v>30782.59</v>
      </c>
      <c r="U10" s="2">
        <v>51755.040000000001</v>
      </c>
      <c r="V10" s="2">
        <v>44017.2</v>
      </c>
      <c r="W10" s="2">
        <v>2437.65</v>
      </c>
      <c r="X10" s="2"/>
      <c r="Y10" s="2">
        <v>3463.49</v>
      </c>
      <c r="Z10" s="2">
        <v>6224.45</v>
      </c>
      <c r="AA10" s="21">
        <v>0</v>
      </c>
      <c r="AB10" s="2"/>
      <c r="AC10" s="2">
        <f>SUM(B10:AB10)</f>
        <v>782627.32999999984</v>
      </c>
      <c r="AD10" s="2"/>
      <c r="AE10" s="7"/>
      <c r="AF10" s="2"/>
      <c r="AG10" s="2"/>
      <c r="AH10" s="2"/>
      <c r="AI10" s="2"/>
      <c r="AJ10" s="2"/>
      <c r="AK10" s="2"/>
      <c r="AL10" s="2"/>
      <c r="AM10" s="2"/>
    </row>
    <row r="11" spans="1:3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7"/>
      <c r="AF11" s="2"/>
      <c r="AG11" s="2"/>
      <c r="AH11" s="2"/>
      <c r="AI11" s="2"/>
      <c r="AJ11" s="2"/>
      <c r="AK11" s="2"/>
      <c r="AL11" s="2"/>
      <c r="AM11" s="2"/>
    </row>
    <row r="12" spans="1:39" x14ac:dyDescent="0.25">
      <c r="A12" s="8">
        <v>2012</v>
      </c>
      <c r="B12" s="2">
        <f>ROUND(B$10/B$9,2)</f>
        <v>1152.3499999999999</v>
      </c>
      <c r="C12" s="2">
        <f t="shared" ref="C12:C13" si="1">ROUND(C$10/C$9,2)</f>
        <v>3007.6</v>
      </c>
      <c r="D12" s="2">
        <f>ROUND(D$10/D$9,2)</f>
        <v>3318.33</v>
      </c>
      <c r="E12" s="2">
        <f t="shared" ref="E12:AA27" si="2">ROUND(E$10/E$9,2)</f>
        <v>4983.32</v>
      </c>
      <c r="F12" s="2">
        <f t="shared" si="2"/>
        <v>2562.7199999999998</v>
      </c>
      <c r="G12" s="2">
        <f t="shared" si="2"/>
        <v>2258.7199999999998</v>
      </c>
      <c r="H12" s="2">
        <f t="shared" si="2"/>
        <v>1371.51</v>
      </c>
      <c r="I12" s="2">
        <f t="shared" si="2"/>
        <v>2803.7</v>
      </c>
      <c r="J12" s="2">
        <f t="shared" si="2"/>
        <v>2692.09</v>
      </c>
      <c r="K12" s="2">
        <f t="shared" si="2"/>
        <v>2866.98</v>
      </c>
      <c r="L12" s="2">
        <f t="shared" si="2"/>
        <v>1537.89</v>
      </c>
      <c r="M12" s="2">
        <f t="shared" si="2"/>
        <v>2031.47</v>
      </c>
      <c r="N12" s="2">
        <f t="shared" si="2"/>
        <v>2521.41</v>
      </c>
      <c r="O12" s="2">
        <f t="shared" si="2"/>
        <v>3564.81</v>
      </c>
      <c r="P12" s="2">
        <f t="shared" si="2"/>
        <v>4917.4399999999996</v>
      </c>
      <c r="Q12" s="2">
        <f t="shared" si="2"/>
        <v>13297.08</v>
      </c>
      <c r="R12" s="2">
        <f t="shared" si="2"/>
        <v>2941.26</v>
      </c>
      <c r="S12" s="2">
        <f t="shared" si="2"/>
        <v>1949.99</v>
      </c>
      <c r="T12" s="2">
        <f t="shared" si="2"/>
        <v>1620.14</v>
      </c>
      <c r="U12" s="2">
        <f t="shared" si="2"/>
        <v>2587.75</v>
      </c>
      <c r="V12" s="2">
        <f t="shared" si="2"/>
        <v>2096.06</v>
      </c>
      <c r="W12" s="2">
        <f t="shared" si="2"/>
        <v>110.8</v>
      </c>
      <c r="X12" s="2"/>
      <c r="Y12" s="2">
        <f t="shared" si="2"/>
        <v>150.59</v>
      </c>
      <c r="Z12" s="2">
        <f t="shared" si="2"/>
        <v>259.35000000000002</v>
      </c>
      <c r="AA12" s="2">
        <f t="shared" si="2"/>
        <v>0</v>
      </c>
      <c r="AB12" s="2"/>
      <c r="AC12" s="2">
        <f t="shared" ref="AC12:AC50" si="3">SUM(B12:AB12)</f>
        <v>66603.360000000001</v>
      </c>
      <c r="AD12" s="2"/>
      <c r="AE12" s="7"/>
      <c r="AF12" s="2"/>
      <c r="AG12" s="2"/>
      <c r="AH12" s="2"/>
      <c r="AI12" s="2"/>
      <c r="AJ12" s="2"/>
      <c r="AK12" s="2"/>
      <c r="AL12" s="2"/>
      <c r="AM12" s="2"/>
    </row>
    <row r="13" spans="1:39" x14ac:dyDescent="0.25">
      <c r="A13" s="8">
        <v>2013</v>
      </c>
      <c r="B13" s="2"/>
      <c r="C13" s="2">
        <f t="shared" si="1"/>
        <v>3007.6</v>
      </c>
      <c r="D13" s="2">
        <f>ROUND(D$10/D$9,2)</f>
        <v>3318.33</v>
      </c>
      <c r="E13" s="2">
        <f t="shared" si="2"/>
        <v>4983.32</v>
      </c>
      <c r="F13" s="2">
        <f t="shared" si="2"/>
        <v>2562.7199999999998</v>
      </c>
      <c r="G13" s="2">
        <f t="shared" si="2"/>
        <v>2258.7199999999998</v>
      </c>
      <c r="H13" s="2">
        <f t="shared" si="2"/>
        <v>1371.51</v>
      </c>
      <c r="I13" s="2">
        <f t="shared" si="2"/>
        <v>2803.7</v>
      </c>
      <c r="J13" s="2">
        <f t="shared" si="2"/>
        <v>2692.09</v>
      </c>
      <c r="K13" s="2">
        <f t="shared" si="2"/>
        <v>2866.98</v>
      </c>
      <c r="L13" s="2">
        <f t="shared" si="2"/>
        <v>1537.89</v>
      </c>
      <c r="M13" s="2">
        <f t="shared" si="2"/>
        <v>2031.47</v>
      </c>
      <c r="N13" s="2">
        <f t="shared" si="2"/>
        <v>2521.41</v>
      </c>
      <c r="O13" s="2">
        <f t="shared" si="2"/>
        <v>3564.81</v>
      </c>
      <c r="P13" s="2">
        <f t="shared" si="2"/>
        <v>4917.4399999999996</v>
      </c>
      <c r="Q13" s="2">
        <f t="shared" si="2"/>
        <v>13297.08</v>
      </c>
      <c r="R13" s="2">
        <f t="shared" si="2"/>
        <v>2941.26</v>
      </c>
      <c r="S13" s="2">
        <f t="shared" si="2"/>
        <v>1949.99</v>
      </c>
      <c r="T13" s="2">
        <f t="shared" si="2"/>
        <v>1620.14</v>
      </c>
      <c r="U13" s="2">
        <f t="shared" si="2"/>
        <v>2587.75</v>
      </c>
      <c r="V13" s="2">
        <f t="shared" si="2"/>
        <v>2096.06</v>
      </c>
      <c r="W13" s="2">
        <f t="shared" si="2"/>
        <v>110.8</v>
      </c>
      <c r="X13" s="2"/>
      <c r="Y13" s="2">
        <f t="shared" si="2"/>
        <v>150.59</v>
      </c>
      <c r="Z13" s="2">
        <f t="shared" si="2"/>
        <v>259.35000000000002</v>
      </c>
      <c r="AA13" s="2">
        <f t="shared" si="2"/>
        <v>0</v>
      </c>
      <c r="AB13" s="2"/>
      <c r="AC13" s="2">
        <f t="shared" si="3"/>
        <v>65451.009999999995</v>
      </c>
      <c r="AD13" s="2"/>
      <c r="AE13" s="1"/>
      <c r="AF13" s="2"/>
      <c r="AG13" s="2"/>
      <c r="AH13" s="2"/>
      <c r="AI13" s="2"/>
      <c r="AJ13" s="2"/>
      <c r="AK13" s="2"/>
      <c r="AL13" s="2"/>
      <c r="AM13" s="2"/>
    </row>
    <row r="14" spans="1:39" x14ac:dyDescent="0.25">
      <c r="A14" s="8">
        <v>2014</v>
      </c>
      <c r="B14" s="2"/>
      <c r="C14" s="2"/>
      <c r="D14" s="2">
        <f>+D$10-SUM(D$12:D13)</f>
        <v>3318.34</v>
      </c>
      <c r="E14" s="2">
        <f t="shared" si="2"/>
        <v>4983.32</v>
      </c>
      <c r="F14" s="2">
        <f t="shared" si="2"/>
        <v>2562.7199999999998</v>
      </c>
      <c r="G14" s="2">
        <f t="shared" si="2"/>
        <v>2258.7199999999998</v>
      </c>
      <c r="H14" s="2">
        <f t="shared" si="2"/>
        <v>1371.51</v>
      </c>
      <c r="I14" s="2">
        <f t="shared" si="2"/>
        <v>2803.7</v>
      </c>
      <c r="J14" s="2">
        <f t="shared" si="2"/>
        <v>2692.09</v>
      </c>
      <c r="K14" s="2">
        <f t="shared" si="2"/>
        <v>2866.98</v>
      </c>
      <c r="L14" s="2">
        <f t="shared" si="2"/>
        <v>1537.89</v>
      </c>
      <c r="M14" s="2">
        <f t="shared" si="2"/>
        <v>2031.47</v>
      </c>
      <c r="N14" s="2">
        <f t="shared" si="2"/>
        <v>2521.41</v>
      </c>
      <c r="O14" s="2">
        <f t="shared" si="2"/>
        <v>3564.81</v>
      </c>
      <c r="P14" s="2">
        <f t="shared" si="2"/>
        <v>4917.4399999999996</v>
      </c>
      <c r="Q14" s="2">
        <f t="shared" si="2"/>
        <v>13297.08</v>
      </c>
      <c r="R14" s="2">
        <f t="shared" si="2"/>
        <v>2941.26</v>
      </c>
      <c r="S14" s="2">
        <f t="shared" si="2"/>
        <v>1949.99</v>
      </c>
      <c r="T14" s="2">
        <f t="shared" si="2"/>
        <v>1620.14</v>
      </c>
      <c r="U14" s="2">
        <f t="shared" si="2"/>
        <v>2587.75</v>
      </c>
      <c r="V14" s="2">
        <f t="shared" si="2"/>
        <v>2096.06</v>
      </c>
      <c r="W14" s="2">
        <f t="shared" si="2"/>
        <v>110.8</v>
      </c>
      <c r="X14" s="2"/>
      <c r="Y14" s="2">
        <f t="shared" si="2"/>
        <v>150.59</v>
      </c>
      <c r="Z14" s="2">
        <f t="shared" si="2"/>
        <v>259.35000000000002</v>
      </c>
      <c r="AA14" s="2">
        <f t="shared" si="2"/>
        <v>0</v>
      </c>
      <c r="AB14" s="2"/>
      <c r="AC14" s="2">
        <f t="shared" si="3"/>
        <v>62443.42</v>
      </c>
      <c r="AD14" s="2"/>
      <c r="AE14" s="1"/>
      <c r="AF14" s="2"/>
      <c r="AG14" s="2"/>
      <c r="AH14" s="2"/>
      <c r="AI14" s="2"/>
      <c r="AJ14" s="2"/>
      <c r="AK14" s="2"/>
      <c r="AL14" s="2"/>
      <c r="AM14" s="2"/>
    </row>
    <row r="15" spans="1:39" x14ac:dyDescent="0.25">
      <c r="A15" s="8">
        <f>+A14+1</f>
        <v>2015</v>
      </c>
      <c r="B15" s="2"/>
      <c r="C15" s="2"/>
      <c r="D15" s="2"/>
      <c r="E15" s="2">
        <f>+E$10-SUM(E$12:E14)</f>
        <v>4983.3300000000017</v>
      </c>
      <c r="F15" s="2">
        <f t="shared" si="2"/>
        <v>2562.7199999999998</v>
      </c>
      <c r="G15" s="2">
        <f t="shared" si="2"/>
        <v>2258.7199999999998</v>
      </c>
      <c r="H15" s="2">
        <f t="shared" si="2"/>
        <v>1371.51</v>
      </c>
      <c r="I15" s="2">
        <f t="shared" si="2"/>
        <v>2803.7</v>
      </c>
      <c r="J15" s="2">
        <f t="shared" si="2"/>
        <v>2692.09</v>
      </c>
      <c r="K15" s="2">
        <f t="shared" si="2"/>
        <v>2866.98</v>
      </c>
      <c r="L15" s="2">
        <f t="shared" si="2"/>
        <v>1537.89</v>
      </c>
      <c r="M15" s="2">
        <f t="shared" si="2"/>
        <v>2031.47</v>
      </c>
      <c r="N15" s="2">
        <f t="shared" si="2"/>
        <v>2521.41</v>
      </c>
      <c r="O15" s="2">
        <f t="shared" si="2"/>
        <v>3564.81</v>
      </c>
      <c r="P15" s="2">
        <f t="shared" si="2"/>
        <v>4917.4399999999996</v>
      </c>
      <c r="Q15" s="2">
        <f t="shared" si="2"/>
        <v>13297.08</v>
      </c>
      <c r="R15" s="2">
        <f t="shared" si="2"/>
        <v>2941.26</v>
      </c>
      <c r="S15" s="2">
        <f t="shared" si="2"/>
        <v>1949.99</v>
      </c>
      <c r="T15" s="2">
        <f t="shared" si="2"/>
        <v>1620.14</v>
      </c>
      <c r="U15" s="2">
        <f t="shared" si="2"/>
        <v>2587.75</v>
      </c>
      <c r="V15" s="2">
        <f t="shared" si="2"/>
        <v>2096.06</v>
      </c>
      <c r="W15" s="2">
        <f t="shared" si="2"/>
        <v>110.8</v>
      </c>
      <c r="X15" s="2"/>
      <c r="Y15" s="2">
        <f t="shared" si="2"/>
        <v>150.59</v>
      </c>
      <c r="Z15" s="2">
        <f t="shared" si="2"/>
        <v>259.35000000000002</v>
      </c>
      <c r="AA15" s="2">
        <f t="shared" si="2"/>
        <v>0</v>
      </c>
      <c r="AB15" s="2"/>
      <c r="AC15" s="2">
        <f t="shared" si="3"/>
        <v>59125.09</v>
      </c>
      <c r="AD15" s="2"/>
      <c r="AE15" s="1"/>
      <c r="AF15" s="2"/>
      <c r="AG15" s="2"/>
      <c r="AH15" s="2"/>
      <c r="AI15" s="2"/>
      <c r="AJ15" s="2"/>
      <c r="AK15" s="2"/>
      <c r="AL15" s="2"/>
      <c r="AM15" s="2"/>
    </row>
    <row r="16" spans="1:39" x14ac:dyDescent="0.25">
      <c r="A16" s="8">
        <f t="shared" ref="A16:A50" si="4">+A15+1</f>
        <v>2016</v>
      </c>
      <c r="B16" s="2"/>
      <c r="C16" s="2"/>
      <c r="D16" s="2"/>
      <c r="E16" s="2"/>
      <c r="F16" s="2">
        <f>+F$10-SUM(F$12:F15)</f>
        <v>2562.7100000000009</v>
      </c>
      <c r="G16" s="2">
        <f t="shared" si="2"/>
        <v>2258.7199999999998</v>
      </c>
      <c r="H16" s="2">
        <f t="shared" si="2"/>
        <v>1371.51</v>
      </c>
      <c r="I16" s="2">
        <f t="shared" si="2"/>
        <v>2803.7</v>
      </c>
      <c r="J16" s="2">
        <f t="shared" si="2"/>
        <v>2692.09</v>
      </c>
      <c r="K16" s="2">
        <f t="shared" si="2"/>
        <v>2866.98</v>
      </c>
      <c r="L16" s="2">
        <f t="shared" si="2"/>
        <v>1537.89</v>
      </c>
      <c r="M16" s="2">
        <f t="shared" si="2"/>
        <v>2031.47</v>
      </c>
      <c r="N16" s="2">
        <f t="shared" si="2"/>
        <v>2521.41</v>
      </c>
      <c r="O16" s="2">
        <f t="shared" si="2"/>
        <v>3564.81</v>
      </c>
      <c r="P16" s="2">
        <f t="shared" si="2"/>
        <v>4917.4399999999996</v>
      </c>
      <c r="Q16" s="2">
        <f t="shared" si="2"/>
        <v>13297.08</v>
      </c>
      <c r="R16" s="2">
        <f t="shared" si="2"/>
        <v>2941.26</v>
      </c>
      <c r="S16" s="2">
        <f t="shared" si="2"/>
        <v>1949.99</v>
      </c>
      <c r="T16" s="2">
        <f t="shared" si="2"/>
        <v>1620.14</v>
      </c>
      <c r="U16" s="2">
        <f t="shared" si="2"/>
        <v>2587.75</v>
      </c>
      <c r="V16" s="2">
        <f t="shared" si="2"/>
        <v>2096.06</v>
      </c>
      <c r="W16" s="2">
        <f t="shared" si="2"/>
        <v>110.8</v>
      </c>
      <c r="X16" s="2"/>
      <c r="Y16" s="2">
        <f t="shared" si="2"/>
        <v>150.59</v>
      </c>
      <c r="Z16" s="2">
        <f t="shared" si="2"/>
        <v>259.35000000000002</v>
      </c>
      <c r="AA16" s="2">
        <f t="shared" si="2"/>
        <v>0</v>
      </c>
      <c r="AB16" s="2"/>
      <c r="AC16" s="2">
        <f t="shared" si="3"/>
        <v>54141.749999999993</v>
      </c>
      <c r="AD16" s="2"/>
      <c r="AE16" s="1"/>
      <c r="AF16" s="2"/>
      <c r="AG16" s="2"/>
      <c r="AH16" s="2"/>
      <c r="AI16" s="2"/>
      <c r="AJ16" s="2"/>
      <c r="AK16" s="2"/>
      <c r="AL16" s="2"/>
      <c r="AM16" s="2"/>
    </row>
    <row r="17" spans="1:39" x14ac:dyDescent="0.25">
      <c r="A17" s="8">
        <f t="shared" si="4"/>
        <v>2017</v>
      </c>
      <c r="B17" s="2"/>
      <c r="C17" s="2"/>
      <c r="D17" s="2"/>
      <c r="E17" s="2"/>
      <c r="F17" s="2"/>
      <c r="G17" s="2">
        <f>+G$10-SUM(G$12:G16)</f>
        <v>2258.7100000000009</v>
      </c>
      <c r="H17" s="2">
        <f t="shared" si="2"/>
        <v>1371.51</v>
      </c>
      <c r="I17" s="2">
        <f t="shared" si="2"/>
        <v>2803.7</v>
      </c>
      <c r="J17" s="2">
        <f t="shared" si="2"/>
        <v>2692.09</v>
      </c>
      <c r="K17" s="2">
        <f t="shared" si="2"/>
        <v>2866.98</v>
      </c>
      <c r="L17" s="2">
        <f t="shared" si="2"/>
        <v>1537.89</v>
      </c>
      <c r="M17" s="2">
        <f t="shared" si="2"/>
        <v>2031.47</v>
      </c>
      <c r="N17" s="2">
        <f t="shared" si="2"/>
        <v>2521.41</v>
      </c>
      <c r="O17" s="2">
        <f t="shared" si="2"/>
        <v>3564.81</v>
      </c>
      <c r="P17" s="2">
        <f t="shared" si="2"/>
        <v>4917.4399999999996</v>
      </c>
      <c r="Q17" s="2">
        <f t="shared" si="2"/>
        <v>13297.08</v>
      </c>
      <c r="R17" s="2">
        <f t="shared" si="2"/>
        <v>2941.26</v>
      </c>
      <c r="S17" s="2">
        <f t="shared" si="2"/>
        <v>1949.99</v>
      </c>
      <c r="T17" s="2">
        <f t="shared" si="2"/>
        <v>1620.14</v>
      </c>
      <c r="U17" s="2">
        <f t="shared" si="2"/>
        <v>2587.75</v>
      </c>
      <c r="V17" s="2">
        <f t="shared" si="2"/>
        <v>2096.06</v>
      </c>
      <c r="W17" s="2">
        <f t="shared" si="2"/>
        <v>110.8</v>
      </c>
      <c r="X17" s="2"/>
      <c r="Y17" s="2">
        <f t="shared" si="2"/>
        <v>150.59</v>
      </c>
      <c r="Z17" s="2">
        <f t="shared" si="2"/>
        <v>259.35000000000002</v>
      </c>
      <c r="AA17" s="2">
        <f t="shared" si="2"/>
        <v>0</v>
      </c>
      <c r="AB17" s="2"/>
      <c r="AC17" s="2">
        <f t="shared" si="3"/>
        <v>51579.03</v>
      </c>
      <c r="AD17" s="2"/>
      <c r="AE17" s="1"/>
      <c r="AF17" s="2"/>
      <c r="AG17" s="2"/>
      <c r="AH17" s="2"/>
      <c r="AI17" s="2"/>
      <c r="AJ17" s="2"/>
      <c r="AK17" s="2"/>
      <c r="AL17" s="2"/>
      <c r="AM17" s="2"/>
    </row>
    <row r="18" spans="1:39" x14ac:dyDescent="0.25">
      <c r="A18" s="8">
        <f t="shared" si="4"/>
        <v>2018</v>
      </c>
      <c r="B18" s="2"/>
      <c r="C18" s="2"/>
      <c r="D18" s="2"/>
      <c r="E18" s="2"/>
      <c r="F18" s="2"/>
      <c r="G18" s="2"/>
      <c r="H18" s="2">
        <f>+H$10-SUM(H$12:H17)</f>
        <v>1371.5400000000009</v>
      </c>
      <c r="I18" s="2">
        <f t="shared" si="2"/>
        <v>2803.7</v>
      </c>
      <c r="J18" s="2">
        <f t="shared" si="2"/>
        <v>2692.09</v>
      </c>
      <c r="K18" s="2">
        <f t="shared" si="2"/>
        <v>2866.98</v>
      </c>
      <c r="L18" s="2">
        <f t="shared" si="2"/>
        <v>1537.89</v>
      </c>
      <c r="M18" s="2">
        <f t="shared" si="2"/>
        <v>2031.47</v>
      </c>
      <c r="N18" s="2">
        <f t="shared" si="2"/>
        <v>2521.41</v>
      </c>
      <c r="O18" s="2">
        <f t="shared" si="2"/>
        <v>3564.81</v>
      </c>
      <c r="P18" s="2">
        <f t="shared" si="2"/>
        <v>4917.4399999999996</v>
      </c>
      <c r="Q18" s="2">
        <f t="shared" si="2"/>
        <v>13297.08</v>
      </c>
      <c r="R18" s="2">
        <f t="shared" si="2"/>
        <v>2941.26</v>
      </c>
      <c r="S18" s="2">
        <f t="shared" si="2"/>
        <v>1949.99</v>
      </c>
      <c r="T18" s="2">
        <f t="shared" si="2"/>
        <v>1620.14</v>
      </c>
      <c r="U18" s="2">
        <f t="shared" si="2"/>
        <v>2587.75</v>
      </c>
      <c r="V18" s="2">
        <f t="shared" si="2"/>
        <v>2096.06</v>
      </c>
      <c r="W18" s="2">
        <f t="shared" si="2"/>
        <v>110.8</v>
      </c>
      <c r="X18" s="2"/>
      <c r="Y18" s="2">
        <f t="shared" si="2"/>
        <v>150.59</v>
      </c>
      <c r="Z18" s="2">
        <f t="shared" si="2"/>
        <v>259.35000000000002</v>
      </c>
      <c r="AA18" s="2">
        <f t="shared" si="2"/>
        <v>0</v>
      </c>
      <c r="AB18" s="2"/>
      <c r="AC18" s="2">
        <f t="shared" si="3"/>
        <v>49320.349999999991</v>
      </c>
      <c r="AD18" s="2"/>
      <c r="AE18" s="1"/>
      <c r="AF18" s="2"/>
      <c r="AG18" s="2"/>
      <c r="AH18" s="2"/>
      <c r="AI18" s="2"/>
      <c r="AJ18" s="2"/>
      <c r="AK18" s="2"/>
      <c r="AL18" s="2"/>
      <c r="AM18" s="2"/>
    </row>
    <row r="19" spans="1:39" x14ac:dyDescent="0.25">
      <c r="A19" s="8">
        <f t="shared" si="4"/>
        <v>2019</v>
      </c>
      <c r="B19" s="2"/>
      <c r="C19" s="2"/>
      <c r="D19" s="2"/>
      <c r="E19" s="2"/>
      <c r="F19" s="2"/>
      <c r="G19" s="2"/>
      <c r="H19" s="2"/>
      <c r="I19" s="2">
        <f>+I$10-SUM(I$12:I18)</f>
        <v>2803.66</v>
      </c>
      <c r="J19" s="2">
        <f t="shared" si="2"/>
        <v>2692.09</v>
      </c>
      <c r="K19" s="2">
        <f t="shared" si="2"/>
        <v>2866.98</v>
      </c>
      <c r="L19" s="2">
        <f t="shared" si="2"/>
        <v>1537.89</v>
      </c>
      <c r="M19" s="2">
        <f t="shared" si="2"/>
        <v>2031.47</v>
      </c>
      <c r="N19" s="2">
        <f t="shared" si="2"/>
        <v>2521.41</v>
      </c>
      <c r="O19" s="2">
        <f t="shared" si="2"/>
        <v>3564.81</v>
      </c>
      <c r="P19" s="2">
        <f t="shared" si="2"/>
        <v>4917.4399999999996</v>
      </c>
      <c r="Q19" s="2">
        <f t="shared" si="2"/>
        <v>13297.08</v>
      </c>
      <c r="R19" s="2">
        <f t="shared" si="2"/>
        <v>2941.26</v>
      </c>
      <c r="S19" s="2">
        <f t="shared" si="2"/>
        <v>1949.99</v>
      </c>
      <c r="T19" s="2">
        <f t="shared" si="2"/>
        <v>1620.14</v>
      </c>
      <c r="U19" s="2">
        <f t="shared" si="2"/>
        <v>2587.75</v>
      </c>
      <c r="V19" s="2">
        <f t="shared" si="2"/>
        <v>2096.06</v>
      </c>
      <c r="W19" s="2">
        <f t="shared" si="2"/>
        <v>110.8</v>
      </c>
      <c r="X19" s="2"/>
      <c r="Y19" s="2">
        <f t="shared" si="2"/>
        <v>150.59</v>
      </c>
      <c r="Z19" s="2">
        <f t="shared" si="2"/>
        <v>259.35000000000002</v>
      </c>
      <c r="AA19" s="2">
        <f t="shared" si="2"/>
        <v>0</v>
      </c>
      <c r="AB19" s="2"/>
      <c r="AC19" s="2">
        <f t="shared" si="3"/>
        <v>47948.76999999999</v>
      </c>
      <c r="AD19" s="2"/>
      <c r="AE19" s="1"/>
      <c r="AF19" s="2"/>
      <c r="AG19" s="2"/>
      <c r="AH19" s="2"/>
      <c r="AI19" s="2"/>
      <c r="AJ19" s="2"/>
      <c r="AK19" s="2"/>
      <c r="AL19" s="2"/>
      <c r="AM19" s="2"/>
    </row>
    <row r="20" spans="1:39" x14ac:dyDescent="0.25">
      <c r="A20" s="8">
        <f t="shared" si="4"/>
        <v>2020</v>
      </c>
      <c r="B20" s="2"/>
      <c r="C20" s="2"/>
      <c r="D20" s="2"/>
      <c r="E20" s="2"/>
      <c r="F20" s="2"/>
      <c r="G20" s="2"/>
      <c r="H20" s="2"/>
      <c r="I20" s="2"/>
      <c r="J20" s="2">
        <f>+J$10-SUM(J$12:J19)</f>
        <v>2692.119999999999</v>
      </c>
      <c r="K20" s="2">
        <f t="shared" si="2"/>
        <v>2866.98</v>
      </c>
      <c r="L20" s="2">
        <f t="shared" si="2"/>
        <v>1537.89</v>
      </c>
      <c r="M20" s="2">
        <f t="shared" si="2"/>
        <v>2031.47</v>
      </c>
      <c r="N20" s="2">
        <f t="shared" si="2"/>
        <v>2521.41</v>
      </c>
      <c r="O20" s="2">
        <f t="shared" si="2"/>
        <v>3564.81</v>
      </c>
      <c r="P20" s="2">
        <f t="shared" si="2"/>
        <v>4917.4399999999996</v>
      </c>
      <c r="Q20" s="2">
        <f t="shared" si="2"/>
        <v>13297.08</v>
      </c>
      <c r="R20" s="2">
        <f t="shared" si="2"/>
        <v>2941.26</v>
      </c>
      <c r="S20" s="2">
        <f t="shared" si="2"/>
        <v>1949.99</v>
      </c>
      <c r="T20" s="2">
        <f t="shared" si="2"/>
        <v>1620.14</v>
      </c>
      <c r="U20" s="2">
        <f t="shared" si="2"/>
        <v>2587.75</v>
      </c>
      <c r="V20" s="2">
        <f t="shared" si="2"/>
        <v>2096.06</v>
      </c>
      <c r="W20" s="2">
        <f t="shared" si="2"/>
        <v>110.8</v>
      </c>
      <c r="X20" s="2"/>
      <c r="Y20" s="2">
        <f t="shared" si="2"/>
        <v>150.59</v>
      </c>
      <c r="Z20" s="2">
        <f t="shared" si="2"/>
        <v>259.35000000000002</v>
      </c>
      <c r="AA20" s="2">
        <f t="shared" si="2"/>
        <v>0</v>
      </c>
      <c r="AB20" s="2"/>
      <c r="AC20" s="2">
        <f t="shared" si="3"/>
        <v>45145.139999999992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25">
      <c r="A21" s="8">
        <f t="shared" si="4"/>
        <v>2021</v>
      </c>
      <c r="B21" s="2"/>
      <c r="C21" s="2"/>
      <c r="D21" s="2"/>
      <c r="E21" s="2"/>
      <c r="F21" s="2"/>
      <c r="G21" s="2"/>
      <c r="H21" s="2"/>
      <c r="I21" s="2"/>
      <c r="J21" s="2"/>
      <c r="K21" s="2">
        <f>+K$10-SUM(K$12:K20)</f>
        <v>2866.9500000000007</v>
      </c>
      <c r="L21" s="2">
        <f t="shared" si="2"/>
        <v>1537.89</v>
      </c>
      <c r="M21" s="2">
        <f t="shared" si="2"/>
        <v>2031.47</v>
      </c>
      <c r="N21" s="2">
        <f t="shared" si="2"/>
        <v>2521.41</v>
      </c>
      <c r="O21" s="2">
        <f t="shared" si="2"/>
        <v>3564.81</v>
      </c>
      <c r="P21" s="2">
        <f t="shared" si="2"/>
        <v>4917.4399999999996</v>
      </c>
      <c r="Q21" s="2">
        <f t="shared" si="2"/>
        <v>13297.08</v>
      </c>
      <c r="R21" s="2">
        <f t="shared" si="2"/>
        <v>2941.26</v>
      </c>
      <c r="S21" s="2">
        <f t="shared" si="2"/>
        <v>1949.99</v>
      </c>
      <c r="T21" s="2">
        <f t="shared" si="2"/>
        <v>1620.14</v>
      </c>
      <c r="U21" s="2">
        <f t="shared" si="2"/>
        <v>2587.75</v>
      </c>
      <c r="V21" s="2">
        <f t="shared" si="2"/>
        <v>2096.06</v>
      </c>
      <c r="W21" s="2">
        <f t="shared" si="2"/>
        <v>110.8</v>
      </c>
      <c r="X21" s="2"/>
      <c r="Y21" s="2">
        <f t="shared" si="2"/>
        <v>150.59</v>
      </c>
      <c r="Z21" s="2">
        <f t="shared" si="2"/>
        <v>259.35000000000002</v>
      </c>
      <c r="AA21" s="2">
        <f t="shared" si="2"/>
        <v>0</v>
      </c>
      <c r="AB21" s="2"/>
      <c r="AC21" s="2">
        <f t="shared" si="3"/>
        <v>42452.99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25">
      <c r="A22" s="8">
        <f t="shared" si="4"/>
        <v>2022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f>+L$10-SUM(L$12:L21)</f>
        <v>1537.9300000000039</v>
      </c>
      <c r="M22" s="2">
        <f t="shared" si="2"/>
        <v>2031.47</v>
      </c>
      <c r="N22" s="2">
        <f t="shared" si="2"/>
        <v>2521.41</v>
      </c>
      <c r="O22" s="2">
        <f t="shared" si="2"/>
        <v>3564.81</v>
      </c>
      <c r="P22" s="2">
        <f t="shared" si="2"/>
        <v>4917.4399999999996</v>
      </c>
      <c r="Q22" s="2">
        <f t="shared" si="2"/>
        <v>13297.08</v>
      </c>
      <c r="R22" s="2">
        <f t="shared" si="2"/>
        <v>2941.26</v>
      </c>
      <c r="S22" s="2">
        <f t="shared" si="2"/>
        <v>1949.99</v>
      </c>
      <c r="T22" s="2">
        <f t="shared" si="2"/>
        <v>1620.14</v>
      </c>
      <c r="U22" s="2">
        <f t="shared" si="2"/>
        <v>2587.75</v>
      </c>
      <c r="V22" s="2">
        <f t="shared" si="2"/>
        <v>2096.06</v>
      </c>
      <c r="W22" s="2">
        <f t="shared" si="2"/>
        <v>110.8</v>
      </c>
      <c r="X22" s="2"/>
      <c r="Y22" s="2">
        <f t="shared" si="2"/>
        <v>150.59</v>
      </c>
      <c r="Z22" s="2">
        <f t="shared" si="2"/>
        <v>259.35000000000002</v>
      </c>
      <c r="AA22" s="2">
        <f t="shared" ref="AA22:AA35" si="5">ROUND(AA$10/AA$9,2)</f>
        <v>0</v>
      </c>
      <c r="AB22" s="2"/>
      <c r="AC22" s="2">
        <f t="shared" si="3"/>
        <v>39586.080000000009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25">
      <c r="A23" s="8">
        <f t="shared" si="4"/>
        <v>2023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f>+M$10-SUM(M$12:M22)</f>
        <v>2031.4699999999975</v>
      </c>
      <c r="N23" s="2">
        <f t="shared" si="2"/>
        <v>2521.41</v>
      </c>
      <c r="O23" s="2">
        <f t="shared" si="2"/>
        <v>3564.81</v>
      </c>
      <c r="P23" s="2">
        <f t="shared" si="2"/>
        <v>4917.4399999999996</v>
      </c>
      <c r="Q23" s="2">
        <f t="shared" si="2"/>
        <v>13297.08</v>
      </c>
      <c r="R23" s="2">
        <f t="shared" si="2"/>
        <v>2941.26</v>
      </c>
      <c r="S23" s="2">
        <f t="shared" si="2"/>
        <v>1949.99</v>
      </c>
      <c r="T23" s="2">
        <f t="shared" si="2"/>
        <v>1620.14</v>
      </c>
      <c r="U23" s="2">
        <f t="shared" si="2"/>
        <v>2587.75</v>
      </c>
      <c r="V23" s="2">
        <f t="shared" si="2"/>
        <v>2096.06</v>
      </c>
      <c r="W23" s="2">
        <f t="shared" si="2"/>
        <v>110.8</v>
      </c>
      <c r="X23" s="2"/>
      <c r="Y23" s="2">
        <f t="shared" si="2"/>
        <v>150.59</v>
      </c>
      <c r="Z23" s="2">
        <f t="shared" si="2"/>
        <v>259.35000000000002</v>
      </c>
      <c r="AA23" s="2">
        <f t="shared" si="5"/>
        <v>0</v>
      </c>
      <c r="AB23" s="2"/>
      <c r="AC23" s="2">
        <f t="shared" si="3"/>
        <v>38048.15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25">
      <c r="A24" s="8">
        <f t="shared" si="4"/>
        <v>2024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>+N$10-SUM(N$12:N23)</f>
        <v>2521.3700000000026</v>
      </c>
      <c r="O24" s="2">
        <f t="shared" si="2"/>
        <v>3564.81</v>
      </c>
      <c r="P24" s="2">
        <f t="shared" si="2"/>
        <v>4917.4399999999996</v>
      </c>
      <c r="Q24" s="2">
        <f t="shared" si="2"/>
        <v>13297.08</v>
      </c>
      <c r="R24" s="2">
        <f t="shared" si="2"/>
        <v>2941.26</v>
      </c>
      <c r="S24" s="2">
        <f t="shared" si="2"/>
        <v>1949.99</v>
      </c>
      <c r="T24" s="2">
        <f t="shared" si="2"/>
        <v>1620.14</v>
      </c>
      <c r="U24" s="2">
        <f t="shared" si="2"/>
        <v>2587.75</v>
      </c>
      <c r="V24" s="2">
        <f t="shared" si="2"/>
        <v>2096.06</v>
      </c>
      <c r="W24" s="2">
        <f t="shared" si="2"/>
        <v>110.8</v>
      </c>
      <c r="X24" s="2"/>
      <c r="Y24" s="2">
        <f t="shared" si="2"/>
        <v>150.59</v>
      </c>
      <c r="Z24" s="2">
        <f t="shared" si="2"/>
        <v>259.35000000000002</v>
      </c>
      <c r="AA24" s="2">
        <f t="shared" si="5"/>
        <v>0</v>
      </c>
      <c r="AB24" s="2"/>
      <c r="AC24" s="2">
        <f t="shared" si="3"/>
        <v>36016.640000000007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25">
      <c r="A25" s="8">
        <f t="shared" si="4"/>
        <v>2025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f>+O$10-SUM(O$12:O24)</f>
        <v>3564.8499999999985</v>
      </c>
      <c r="P25" s="2">
        <f t="shared" si="2"/>
        <v>4917.4399999999996</v>
      </c>
      <c r="Q25" s="2">
        <f t="shared" si="2"/>
        <v>13297.08</v>
      </c>
      <c r="R25" s="2">
        <f t="shared" si="2"/>
        <v>2941.26</v>
      </c>
      <c r="S25" s="2">
        <f t="shared" si="2"/>
        <v>1949.99</v>
      </c>
      <c r="T25" s="2">
        <f t="shared" si="2"/>
        <v>1620.14</v>
      </c>
      <c r="U25" s="2">
        <f t="shared" si="2"/>
        <v>2587.75</v>
      </c>
      <c r="V25" s="2">
        <f t="shared" si="2"/>
        <v>2096.06</v>
      </c>
      <c r="W25" s="2">
        <f t="shared" si="2"/>
        <v>110.8</v>
      </c>
      <c r="X25" s="2"/>
      <c r="Y25" s="2">
        <f t="shared" si="2"/>
        <v>150.59</v>
      </c>
      <c r="Z25" s="2">
        <f t="shared" si="2"/>
        <v>259.35000000000002</v>
      </c>
      <c r="AA25" s="2">
        <f t="shared" si="5"/>
        <v>0</v>
      </c>
      <c r="AB25" s="2"/>
      <c r="AC25" s="2">
        <f t="shared" si="3"/>
        <v>33495.31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25">
      <c r="A26" s="8">
        <f t="shared" si="4"/>
        <v>2026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f>+P$10-SUM(P$12:P25)</f>
        <v>4917.4599999999919</v>
      </c>
      <c r="Q26" s="2">
        <f t="shared" si="2"/>
        <v>13297.08</v>
      </c>
      <c r="R26" s="2">
        <f t="shared" si="2"/>
        <v>2941.26</v>
      </c>
      <c r="S26" s="2">
        <f t="shared" si="2"/>
        <v>1949.99</v>
      </c>
      <c r="T26" s="2">
        <f t="shared" si="2"/>
        <v>1620.14</v>
      </c>
      <c r="U26" s="2">
        <f t="shared" si="2"/>
        <v>2587.75</v>
      </c>
      <c r="V26" s="2">
        <f t="shared" si="2"/>
        <v>2096.06</v>
      </c>
      <c r="W26" s="2">
        <f t="shared" si="2"/>
        <v>110.8</v>
      </c>
      <c r="X26" s="2"/>
      <c r="Y26" s="2">
        <f t="shared" si="2"/>
        <v>150.59</v>
      </c>
      <c r="Z26" s="2">
        <f t="shared" si="2"/>
        <v>259.35000000000002</v>
      </c>
      <c r="AA26" s="2">
        <f t="shared" si="5"/>
        <v>0</v>
      </c>
      <c r="AB26" s="2"/>
      <c r="AC26" s="2">
        <f t="shared" si="3"/>
        <v>29930.479999999996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25">
      <c r="A27" s="8">
        <f t="shared" si="4"/>
        <v>2027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>
        <f>+Q$10-SUM(Q$12:Q26)</f>
        <v>13297.140000000072</v>
      </c>
      <c r="R27" s="2">
        <f t="shared" si="2"/>
        <v>2941.26</v>
      </c>
      <c r="S27" s="2">
        <f t="shared" si="2"/>
        <v>1949.99</v>
      </c>
      <c r="T27" s="2">
        <f t="shared" si="2"/>
        <v>1620.14</v>
      </c>
      <c r="U27" s="2">
        <f t="shared" si="2"/>
        <v>2587.75</v>
      </c>
      <c r="V27" s="2">
        <f t="shared" si="2"/>
        <v>2096.06</v>
      </c>
      <c r="W27" s="2">
        <f t="shared" si="2"/>
        <v>110.8</v>
      </c>
      <c r="X27" s="2"/>
      <c r="Y27" s="2">
        <f t="shared" si="2"/>
        <v>150.59</v>
      </c>
      <c r="Z27" s="2">
        <f t="shared" si="2"/>
        <v>259.35000000000002</v>
      </c>
      <c r="AA27" s="2">
        <f t="shared" si="5"/>
        <v>0</v>
      </c>
      <c r="AB27" s="2"/>
      <c r="AC27" s="2">
        <f t="shared" si="3"/>
        <v>25013.080000000071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25">
      <c r="A28" s="8">
        <f t="shared" si="4"/>
        <v>2028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f>+R$10-SUM(R$12:R27)</f>
        <v>2941.3299999999799</v>
      </c>
      <c r="S28" s="2">
        <f t="shared" ref="S28:Z34" si="6">ROUND(S$10/S$9,2)</f>
        <v>1949.99</v>
      </c>
      <c r="T28" s="2">
        <f t="shared" si="6"/>
        <v>1620.14</v>
      </c>
      <c r="U28" s="2">
        <f t="shared" si="6"/>
        <v>2587.75</v>
      </c>
      <c r="V28" s="2">
        <f t="shared" si="6"/>
        <v>2096.06</v>
      </c>
      <c r="W28" s="2">
        <f t="shared" si="6"/>
        <v>110.8</v>
      </c>
      <c r="X28" s="2"/>
      <c r="Y28" s="2">
        <f t="shared" si="6"/>
        <v>150.59</v>
      </c>
      <c r="Z28" s="2">
        <f t="shared" si="6"/>
        <v>259.35000000000002</v>
      </c>
      <c r="AA28" s="2">
        <f t="shared" si="5"/>
        <v>0</v>
      </c>
      <c r="AB28" s="2"/>
      <c r="AC28" s="2">
        <f t="shared" si="3"/>
        <v>11716.00999999998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25">
      <c r="A29" s="8">
        <f t="shared" si="4"/>
        <v>2029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>
        <f>+S$10-SUM(S$12:S28)</f>
        <v>1949.9799999999886</v>
      </c>
      <c r="T29" s="2">
        <f t="shared" si="6"/>
        <v>1620.14</v>
      </c>
      <c r="U29" s="2">
        <f t="shared" si="6"/>
        <v>2587.75</v>
      </c>
      <c r="V29" s="2">
        <f t="shared" si="6"/>
        <v>2096.06</v>
      </c>
      <c r="W29" s="2">
        <f t="shared" si="6"/>
        <v>110.8</v>
      </c>
      <c r="X29" s="2"/>
      <c r="Y29" s="2">
        <f t="shared" si="6"/>
        <v>150.59</v>
      </c>
      <c r="Z29" s="2">
        <f t="shared" si="6"/>
        <v>259.35000000000002</v>
      </c>
      <c r="AA29" s="2">
        <f t="shared" si="5"/>
        <v>0</v>
      </c>
      <c r="AB29" s="2"/>
      <c r="AC29" s="2">
        <f t="shared" si="3"/>
        <v>8774.6699999999892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x14ac:dyDescent="0.25">
      <c r="A30" s="8">
        <f t="shared" si="4"/>
        <v>2030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>+T$10-SUM(T$12:T29)</f>
        <v>1620.070000000007</v>
      </c>
      <c r="U30" s="2">
        <f t="shared" si="6"/>
        <v>2587.75</v>
      </c>
      <c r="V30" s="2">
        <f t="shared" si="6"/>
        <v>2096.06</v>
      </c>
      <c r="W30" s="2">
        <f t="shared" si="6"/>
        <v>110.8</v>
      </c>
      <c r="X30" s="2"/>
      <c r="Y30" s="2">
        <f t="shared" si="6"/>
        <v>150.59</v>
      </c>
      <c r="Z30" s="2">
        <f t="shared" si="6"/>
        <v>259.35000000000002</v>
      </c>
      <c r="AA30" s="2">
        <f t="shared" si="5"/>
        <v>0</v>
      </c>
      <c r="AB30" s="2"/>
      <c r="AC30" s="2">
        <f t="shared" si="3"/>
        <v>6824.6200000000072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x14ac:dyDescent="0.25">
      <c r="A31" s="8">
        <f t="shared" si="4"/>
        <v>2031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f>+U$10-SUM(U$12:U30)</f>
        <v>2587.7900000000009</v>
      </c>
      <c r="V31" s="2">
        <f t="shared" si="6"/>
        <v>2096.06</v>
      </c>
      <c r="W31" s="2">
        <f t="shared" si="6"/>
        <v>110.8</v>
      </c>
      <c r="X31" s="2"/>
      <c r="Y31" s="2">
        <f t="shared" si="6"/>
        <v>150.59</v>
      </c>
      <c r="Z31" s="2">
        <f t="shared" si="6"/>
        <v>259.35000000000002</v>
      </c>
      <c r="AA31" s="2">
        <f t="shared" si="5"/>
        <v>0</v>
      </c>
      <c r="AB31" s="2"/>
      <c r="AC31" s="2">
        <f t="shared" si="3"/>
        <v>5204.5900000000011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25">
      <c r="A32" s="8">
        <f t="shared" si="4"/>
        <v>2032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>
        <f>+V$10-SUM(V$12:V31)</f>
        <v>2096</v>
      </c>
      <c r="W32" s="2">
        <f t="shared" si="6"/>
        <v>110.8</v>
      </c>
      <c r="X32" s="2"/>
      <c r="Y32" s="2">
        <f t="shared" si="6"/>
        <v>150.59</v>
      </c>
      <c r="Z32" s="2">
        <f t="shared" si="6"/>
        <v>259.35000000000002</v>
      </c>
      <c r="AA32" s="2">
        <f t="shared" si="5"/>
        <v>0</v>
      </c>
      <c r="AB32" s="2"/>
      <c r="AC32" s="2">
        <f t="shared" si="3"/>
        <v>2616.7400000000002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25">
      <c r="A33" s="8">
        <f t="shared" si="4"/>
        <v>2033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>
        <f>+W$10-SUM(W$12:W32)</f>
        <v>110.85000000000036</v>
      </c>
      <c r="X33" s="2"/>
      <c r="Y33" s="2">
        <f t="shared" si="6"/>
        <v>150.59</v>
      </c>
      <c r="Z33" s="2">
        <f t="shared" si="6"/>
        <v>259.35000000000002</v>
      </c>
      <c r="AA33" s="2">
        <f t="shared" si="5"/>
        <v>0</v>
      </c>
      <c r="AB33" s="2"/>
      <c r="AC33" s="2">
        <f t="shared" si="3"/>
        <v>520.79000000000042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x14ac:dyDescent="0.25">
      <c r="A34" s="8">
        <f t="shared" si="4"/>
        <v>2034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>
        <f>+Y$10-SUM(Y$12:Y33)</f>
        <v>150.50999999999885</v>
      </c>
      <c r="Z34" s="2">
        <f t="shared" si="6"/>
        <v>259.35000000000002</v>
      </c>
      <c r="AA34" s="2">
        <f t="shared" si="5"/>
        <v>0</v>
      </c>
      <c r="AB34" s="2"/>
      <c r="AC34" s="2">
        <f t="shared" si="3"/>
        <v>409.85999999999888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25">
      <c r="A35" s="8">
        <f t="shared" si="4"/>
        <v>2035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f>+Z$10-SUM(Z$12:Z34)</f>
        <v>259.39999999999782</v>
      </c>
      <c r="AA35" s="2">
        <f t="shared" si="5"/>
        <v>0</v>
      </c>
      <c r="AB35" s="2"/>
      <c r="AC35" s="2">
        <f t="shared" si="3"/>
        <v>259.39999999999782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25">
      <c r="A36" s="8">
        <f t="shared" si="4"/>
        <v>2036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>
        <f>+AA$10-SUM(AA$12:AA35)</f>
        <v>0</v>
      </c>
      <c r="AB36" s="2"/>
      <c r="AC36" s="2">
        <f t="shared" si="3"/>
        <v>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25">
      <c r="A37" s="8">
        <f t="shared" si="4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f t="shared" si="3"/>
        <v>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25">
      <c r="A38" s="8">
        <f t="shared" si="4"/>
        <v>2038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C38" s="2">
        <f t="shared" si="3"/>
        <v>0</v>
      </c>
    </row>
    <row r="39" spans="1:39" x14ac:dyDescent="0.25">
      <c r="A39" s="8">
        <f t="shared" si="4"/>
        <v>2039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C39" s="2">
        <f t="shared" si="3"/>
        <v>0</v>
      </c>
    </row>
    <row r="40" spans="1:39" x14ac:dyDescent="0.25">
      <c r="A40" s="8">
        <f t="shared" si="4"/>
        <v>2040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C40" s="2">
        <f t="shared" si="3"/>
        <v>0</v>
      </c>
    </row>
    <row r="41" spans="1:39" x14ac:dyDescent="0.25">
      <c r="A41" s="8">
        <f t="shared" si="4"/>
        <v>2041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C41" s="2">
        <f t="shared" si="3"/>
        <v>0</v>
      </c>
    </row>
    <row r="42" spans="1:39" x14ac:dyDescent="0.25">
      <c r="A42" s="8">
        <f t="shared" si="4"/>
        <v>2042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C42" s="2">
        <f t="shared" si="3"/>
        <v>0</v>
      </c>
    </row>
    <row r="43" spans="1:39" x14ac:dyDescent="0.25">
      <c r="A43" s="8">
        <f t="shared" si="4"/>
        <v>2043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C43" s="2">
        <f t="shared" si="3"/>
        <v>0</v>
      </c>
    </row>
    <row r="44" spans="1:39" x14ac:dyDescent="0.25">
      <c r="A44" s="8">
        <f t="shared" si="4"/>
        <v>2044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C44" s="2">
        <f t="shared" si="3"/>
        <v>0</v>
      </c>
    </row>
    <row r="45" spans="1:39" x14ac:dyDescent="0.25">
      <c r="A45" s="8">
        <f t="shared" si="4"/>
        <v>2045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C45" s="2">
        <f t="shared" si="3"/>
        <v>0</v>
      </c>
    </row>
    <row r="46" spans="1:39" x14ac:dyDescent="0.25">
      <c r="A46" s="8">
        <f t="shared" si="4"/>
        <v>2046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C46" s="2">
        <f t="shared" si="3"/>
        <v>0</v>
      </c>
    </row>
    <row r="47" spans="1:39" x14ac:dyDescent="0.25">
      <c r="A47" s="8">
        <f t="shared" si="4"/>
        <v>2047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C47" s="2">
        <f t="shared" si="3"/>
        <v>0</v>
      </c>
    </row>
    <row r="48" spans="1:39" x14ac:dyDescent="0.25">
      <c r="A48" s="8">
        <f t="shared" si="4"/>
        <v>2048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C48" s="2">
        <f t="shared" si="3"/>
        <v>0</v>
      </c>
    </row>
    <row r="49" spans="1:29" x14ac:dyDescent="0.25">
      <c r="A49" s="8">
        <f t="shared" si="4"/>
        <v>2049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C49" s="2">
        <f t="shared" si="3"/>
        <v>0</v>
      </c>
    </row>
    <row r="50" spans="1:29" x14ac:dyDescent="0.25">
      <c r="A50" s="8">
        <f t="shared" si="4"/>
        <v>2050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C50" s="2">
        <f t="shared" si="3"/>
        <v>0</v>
      </c>
    </row>
    <row r="54" spans="1:29" x14ac:dyDescent="0.25">
      <c r="A54" s="8" t="s">
        <v>11</v>
      </c>
      <c r="B54" s="4">
        <f t="shared" ref="B54:AC54" si="7">+B10-SUM(B12:B50)</f>
        <v>0</v>
      </c>
      <c r="C54" s="4">
        <f t="shared" si="7"/>
        <v>0</v>
      </c>
      <c r="D54" s="4">
        <f t="shared" si="7"/>
        <v>0</v>
      </c>
      <c r="E54" s="4">
        <f t="shared" si="7"/>
        <v>0</v>
      </c>
      <c r="F54" s="4">
        <f t="shared" si="7"/>
        <v>0</v>
      </c>
      <c r="G54" s="4">
        <f t="shared" si="7"/>
        <v>0</v>
      </c>
      <c r="H54" s="4">
        <f t="shared" si="7"/>
        <v>0</v>
      </c>
      <c r="I54" s="4">
        <f t="shared" si="7"/>
        <v>0</v>
      </c>
      <c r="J54" s="4">
        <f t="shared" si="7"/>
        <v>0</v>
      </c>
      <c r="K54" s="4">
        <f t="shared" si="7"/>
        <v>0</v>
      </c>
      <c r="L54" s="4">
        <f t="shared" si="7"/>
        <v>0</v>
      </c>
      <c r="M54" s="4">
        <f t="shared" si="7"/>
        <v>0</v>
      </c>
      <c r="N54" s="4">
        <f t="shared" si="7"/>
        <v>0</v>
      </c>
      <c r="O54" s="4">
        <f t="shared" si="7"/>
        <v>0</v>
      </c>
      <c r="P54" s="4">
        <f t="shared" si="7"/>
        <v>0</v>
      </c>
      <c r="Q54" s="4">
        <f t="shared" si="7"/>
        <v>0</v>
      </c>
      <c r="R54" s="4">
        <f t="shared" si="7"/>
        <v>0</v>
      </c>
      <c r="S54" s="4">
        <f t="shared" si="7"/>
        <v>0</v>
      </c>
      <c r="T54" s="4">
        <f t="shared" si="7"/>
        <v>0</v>
      </c>
      <c r="U54" s="4">
        <f t="shared" si="7"/>
        <v>0</v>
      </c>
      <c r="V54" s="4">
        <f t="shared" si="7"/>
        <v>0</v>
      </c>
      <c r="W54" s="4">
        <f t="shared" si="7"/>
        <v>0</v>
      </c>
      <c r="X54" s="4"/>
      <c r="Y54" s="4">
        <f t="shared" si="7"/>
        <v>0</v>
      </c>
      <c r="Z54" s="4">
        <f t="shared" si="7"/>
        <v>0</v>
      </c>
      <c r="AA54" s="4">
        <f t="shared" si="7"/>
        <v>0</v>
      </c>
      <c r="AB54" s="4"/>
      <c r="AC54" s="4">
        <f t="shared" si="7"/>
        <v>0</v>
      </c>
    </row>
  </sheetData>
  <pageMargins left="0.70866141732283472" right="0.70866141732283472" top="0.74803149606299213" bottom="0.74803149606299213" header="0.31496062992125984" footer="0.31496062992125984"/>
  <pageSetup scale="73" fitToWidth="2" orientation="landscape" verticalDpi="0" r:id="rId1"/>
  <headerFooter>
    <oddFooter>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65"/>
  <sheetViews>
    <sheetView workbookViewId="0">
      <selection activeCell="I6" sqref="I6:M6"/>
    </sheetView>
  </sheetViews>
  <sheetFormatPr defaultRowHeight="15" x14ac:dyDescent="0.25"/>
  <cols>
    <col min="1" max="1" width="9" style="8"/>
    <col min="2" max="2" width="12.5703125" bestFit="1" customWidth="1"/>
    <col min="3" max="3" width="11.140625" bestFit="1" customWidth="1"/>
    <col min="4" max="4" width="11.5703125" customWidth="1"/>
    <col min="5" max="13" width="10.5703125" customWidth="1"/>
    <col min="14" max="14" width="3.5703125" customWidth="1"/>
    <col min="15" max="15" width="12.5703125" customWidth="1"/>
    <col min="17" max="17" width="13.28515625" bestFit="1" customWidth="1"/>
    <col min="18" max="18" width="11.5703125" bestFit="1" customWidth="1"/>
  </cols>
  <sheetData>
    <row r="1" spans="1:25" x14ac:dyDescent="0.25">
      <c r="A1" s="8" t="s">
        <v>57</v>
      </c>
      <c r="B1" s="5"/>
      <c r="C1" s="5"/>
    </row>
    <row r="2" spans="1:25" x14ac:dyDescent="0.25">
      <c r="A2" s="8" t="s">
        <v>1</v>
      </c>
      <c r="B2" s="27" t="s">
        <v>64</v>
      </c>
    </row>
    <row r="4" spans="1:25" x14ac:dyDescent="0.25">
      <c r="A4" s="8">
        <v>2011</v>
      </c>
      <c r="B4" t="s">
        <v>2</v>
      </c>
      <c r="C4" s="2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8">
        <v>2011</v>
      </c>
      <c r="B5" t="s">
        <v>3</v>
      </c>
      <c r="C5" s="2">
        <v>0</v>
      </c>
      <c r="D5" s="2" t="s">
        <v>9</v>
      </c>
      <c r="E5" s="3">
        <v>15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7"/>
      <c r="R5" s="2"/>
      <c r="S5" s="2"/>
      <c r="T5" s="2"/>
      <c r="U5" s="2"/>
      <c r="V5" s="2"/>
      <c r="W5" s="2"/>
      <c r="X5" s="2"/>
      <c r="Y5" s="2"/>
    </row>
    <row r="6" spans="1:25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61" t="s">
        <v>111</v>
      </c>
      <c r="J6" s="61"/>
      <c r="K6" s="61"/>
      <c r="L6" s="61"/>
      <c r="M6" s="61"/>
      <c r="N6" s="2"/>
      <c r="O6" s="2"/>
      <c r="P6" s="2"/>
      <c r="Q6" s="7"/>
      <c r="R6" s="2"/>
      <c r="S6" s="2"/>
      <c r="T6" s="2"/>
      <c r="U6" s="2"/>
      <c r="V6" s="2"/>
      <c r="W6" s="2"/>
      <c r="X6" s="2"/>
      <c r="Y6" s="2"/>
    </row>
    <row r="7" spans="1:25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7"/>
      <c r="R7" s="2"/>
      <c r="S7" s="2"/>
      <c r="T7" s="2"/>
      <c r="U7" s="2"/>
      <c r="V7" s="2"/>
      <c r="W7" s="2"/>
      <c r="X7" s="2"/>
      <c r="Y7" s="2"/>
    </row>
    <row r="8" spans="1:25" x14ac:dyDescent="0.25">
      <c r="A8" s="8" t="s">
        <v>6</v>
      </c>
      <c r="B8" s="3">
        <v>2010</v>
      </c>
      <c r="C8" s="3">
        <f t="shared" ref="C8:H8" si="0">+B8+1</f>
        <v>2011</v>
      </c>
      <c r="D8" s="3">
        <f t="shared" si="0"/>
        <v>2012</v>
      </c>
      <c r="E8" s="3">
        <f t="shared" si="0"/>
        <v>2013</v>
      </c>
      <c r="F8" s="3">
        <f t="shared" si="0"/>
        <v>2014</v>
      </c>
      <c r="G8" s="3">
        <f t="shared" si="0"/>
        <v>2015</v>
      </c>
      <c r="H8" s="3">
        <f t="shared" si="0"/>
        <v>2016</v>
      </c>
      <c r="I8" s="3">
        <f t="shared" ref="I8" si="1">+H8+1</f>
        <v>2017</v>
      </c>
      <c r="J8" s="3">
        <f t="shared" ref="J8" si="2">+I8+1</f>
        <v>2018</v>
      </c>
      <c r="K8" s="3">
        <f t="shared" ref="K8" si="3">+J8+1</f>
        <v>2019</v>
      </c>
      <c r="L8" s="3"/>
      <c r="M8" s="3"/>
      <c r="O8" s="31" t="s">
        <v>5</v>
      </c>
      <c r="P8" s="3"/>
      <c r="Q8" s="7"/>
      <c r="R8" s="3"/>
      <c r="S8" s="3"/>
      <c r="T8" s="3"/>
      <c r="U8" s="3"/>
      <c r="V8" s="2"/>
      <c r="W8" s="2"/>
      <c r="X8" s="2"/>
      <c r="Y8" s="2"/>
    </row>
    <row r="9" spans="1:25" x14ac:dyDescent="0.25">
      <c r="A9" s="8" t="s">
        <v>7</v>
      </c>
      <c r="B9" s="3">
        <v>15</v>
      </c>
      <c r="C9" s="3">
        <v>15</v>
      </c>
      <c r="D9" s="3">
        <v>15</v>
      </c>
      <c r="E9" s="3">
        <v>15</v>
      </c>
      <c r="F9" s="3">
        <v>15</v>
      </c>
      <c r="G9" s="3">
        <v>15</v>
      </c>
      <c r="H9" s="3">
        <v>15</v>
      </c>
      <c r="I9" s="3">
        <v>15</v>
      </c>
      <c r="J9" s="3">
        <f>+I9</f>
        <v>15</v>
      </c>
      <c r="K9" s="3">
        <f>+J9</f>
        <v>15</v>
      </c>
      <c r="L9" s="3"/>
      <c r="M9" s="3"/>
      <c r="O9" s="3"/>
      <c r="P9" s="3"/>
      <c r="Q9" s="7"/>
      <c r="R9" s="3"/>
      <c r="S9" s="3"/>
      <c r="T9" s="3"/>
      <c r="U9" s="3"/>
      <c r="V9" s="2"/>
      <c r="W9" s="2"/>
      <c r="X9" s="2"/>
      <c r="Y9" s="2"/>
    </row>
    <row r="10" spans="1:25" x14ac:dyDescent="0.25">
      <c r="A10" s="8" t="s">
        <v>5</v>
      </c>
      <c r="B10" s="2">
        <v>2393291</v>
      </c>
      <c r="C10" s="2">
        <v>689196.88</v>
      </c>
      <c r="D10" s="21">
        <v>18380.96</v>
      </c>
      <c r="E10" s="2">
        <v>46474.95</v>
      </c>
      <c r="F10" s="2">
        <f>12527+491</f>
        <v>13018</v>
      </c>
      <c r="G10" s="2">
        <f>12483+491</f>
        <v>12974</v>
      </c>
      <c r="H10" s="2">
        <f>12518+491</f>
        <v>13009</v>
      </c>
      <c r="I10" s="2">
        <f>12466+491</f>
        <v>12957</v>
      </c>
      <c r="J10" s="2">
        <f>12457+491</f>
        <v>12948</v>
      </c>
      <c r="K10" s="2">
        <f>12492+491</f>
        <v>12983</v>
      </c>
      <c r="L10" s="2"/>
      <c r="M10" s="2"/>
      <c r="O10" s="2">
        <f>SUM(B10:N10)</f>
        <v>3225232.79</v>
      </c>
      <c r="P10" s="2"/>
      <c r="Q10" s="7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  <c r="Q11" s="7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8">
        <v>2010</v>
      </c>
      <c r="B12" s="2">
        <f t="shared" ref="B12:B25" si="4">ROUND(B$10/B$9,2)</f>
        <v>159552.73000000001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/>
      <c r="J12" s="2"/>
      <c r="K12" s="2"/>
      <c r="L12" s="2"/>
      <c r="M12" s="2"/>
      <c r="O12" s="2">
        <f t="shared" ref="O12:O43" si="5">SUM(B12:N12)</f>
        <v>159552.73000000001</v>
      </c>
      <c r="P12" s="2"/>
      <c r="Q12" s="7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8">
        <f>+A12+1</f>
        <v>2011</v>
      </c>
      <c r="B13" s="2">
        <f t="shared" si="4"/>
        <v>159552.73000000001</v>
      </c>
      <c r="C13" s="2">
        <f t="shared" ref="C13:C26" si="6">ROUND(C$10/C$9,2)</f>
        <v>45946.46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/>
      <c r="J13" s="2"/>
      <c r="K13" s="2"/>
      <c r="L13" s="2"/>
      <c r="M13" s="2"/>
      <c r="O13" s="2">
        <f t="shared" si="5"/>
        <v>205499.19</v>
      </c>
      <c r="P13" s="2"/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8">
        <f>+A13+1</f>
        <v>2012</v>
      </c>
      <c r="B14" s="2">
        <f t="shared" si="4"/>
        <v>159552.73000000001</v>
      </c>
      <c r="C14" s="2">
        <f t="shared" si="6"/>
        <v>45946.46</v>
      </c>
      <c r="D14" s="2">
        <f t="shared" ref="D14:D27" si="7">ROUND(D$10/D$9,2)</f>
        <v>1225.4000000000001</v>
      </c>
      <c r="E14" s="2">
        <v>0</v>
      </c>
      <c r="F14" s="2">
        <v>0</v>
      </c>
      <c r="G14" s="2">
        <v>0</v>
      </c>
      <c r="H14" s="2">
        <v>0</v>
      </c>
      <c r="I14" s="2"/>
      <c r="J14" s="2"/>
      <c r="K14" s="2"/>
      <c r="L14" s="2"/>
      <c r="M14" s="2"/>
      <c r="O14" s="2">
        <f t="shared" si="5"/>
        <v>206724.59</v>
      </c>
      <c r="P14" s="2"/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8">
        <f>+A14+1</f>
        <v>2013</v>
      </c>
      <c r="B15" s="2">
        <f t="shared" si="4"/>
        <v>159552.73000000001</v>
      </c>
      <c r="C15" s="2">
        <f t="shared" si="6"/>
        <v>45946.46</v>
      </c>
      <c r="D15" s="2">
        <f t="shared" si="7"/>
        <v>1225.4000000000001</v>
      </c>
      <c r="E15" s="2">
        <f t="shared" ref="E15:E28" si="8">ROUND(E$10/E$9,2)</f>
        <v>3098.33</v>
      </c>
      <c r="F15" s="2">
        <v>0</v>
      </c>
      <c r="G15" s="2">
        <v>0</v>
      </c>
      <c r="H15" s="2">
        <v>0</v>
      </c>
      <c r="I15" s="2"/>
      <c r="J15" s="2"/>
      <c r="K15" s="2"/>
      <c r="L15" s="2"/>
      <c r="M15" s="2"/>
      <c r="O15" s="2">
        <f t="shared" si="5"/>
        <v>209822.91999999998</v>
      </c>
      <c r="P15" s="2"/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8">
        <f t="shared" ref="A16:A60" si="9">+A15+1</f>
        <v>2014</v>
      </c>
      <c r="B16" s="2">
        <f t="shared" si="4"/>
        <v>159552.73000000001</v>
      </c>
      <c r="C16" s="2">
        <f t="shared" si="6"/>
        <v>45946.46</v>
      </c>
      <c r="D16" s="2">
        <f t="shared" si="7"/>
        <v>1225.4000000000001</v>
      </c>
      <c r="E16" s="2">
        <f t="shared" si="8"/>
        <v>3098.33</v>
      </c>
      <c r="F16" s="2">
        <f t="shared" ref="F16:F29" si="10">ROUND(F$10/F$9,2)</f>
        <v>867.87</v>
      </c>
      <c r="G16" s="2">
        <v>0</v>
      </c>
      <c r="H16" s="2">
        <v>0</v>
      </c>
      <c r="I16" s="2"/>
      <c r="J16" s="2"/>
      <c r="K16" s="2"/>
      <c r="L16" s="2"/>
      <c r="M16" s="2"/>
      <c r="O16" s="2">
        <f t="shared" si="5"/>
        <v>210690.78999999998</v>
      </c>
      <c r="P16" s="2"/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8">
        <f t="shared" si="9"/>
        <v>2015</v>
      </c>
      <c r="B17" s="2">
        <f t="shared" si="4"/>
        <v>159552.73000000001</v>
      </c>
      <c r="C17" s="2">
        <f t="shared" si="6"/>
        <v>45946.46</v>
      </c>
      <c r="D17" s="2">
        <f t="shared" si="7"/>
        <v>1225.4000000000001</v>
      </c>
      <c r="E17" s="2">
        <f t="shared" si="8"/>
        <v>3098.33</v>
      </c>
      <c r="F17" s="2">
        <f t="shared" si="10"/>
        <v>867.87</v>
      </c>
      <c r="G17" s="2">
        <f t="shared" ref="G17:G30" si="11">ROUND(G$10/G$9,2)</f>
        <v>864.93</v>
      </c>
      <c r="H17" s="2">
        <v>0</v>
      </c>
      <c r="I17" s="2"/>
      <c r="J17" s="2"/>
      <c r="K17" s="2"/>
      <c r="L17" s="2"/>
      <c r="M17" s="2"/>
      <c r="O17" s="2">
        <f t="shared" si="5"/>
        <v>211555.71999999997</v>
      </c>
      <c r="P17" s="2"/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8">
        <f t="shared" si="9"/>
        <v>2016</v>
      </c>
      <c r="B18" s="2">
        <f t="shared" si="4"/>
        <v>159552.73000000001</v>
      </c>
      <c r="C18" s="2">
        <f t="shared" si="6"/>
        <v>45946.46</v>
      </c>
      <c r="D18" s="2">
        <f t="shared" si="7"/>
        <v>1225.4000000000001</v>
      </c>
      <c r="E18" s="2">
        <f t="shared" si="8"/>
        <v>3098.33</v>
      </c>
      <c r="F18" s="2">
        <f t="shared" si="10"/>
        <v>867.87</v>
      </c>
      <c r="G18" s="2">
        <f t="shared" si="11"/>
        <v>864.93</v>
      </c>
      <c r="H18" s="2">
        <f t="shared" ref="H18:H31" si="12">ROUND(H$10/H$9,2)</f>
        <v>867.27</v>
      </c>
      <c r="I18" s="2"/>
      <c r="J18" s="2"/>
      <c r="K18" s="2"/>
      <c r="L18" s="2"/>
      <c r="M18" s="2"/>
      <c r="O18" s="2">
        <f t="shared" si="5"/>
        <v>212422.98999999996</v>
      </c>
      <c r="P18" s="2"/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8">
        <f t="shared" si="9"/>
        <v>2017</v>
      </c>
      <c r="B19" s="2">
        <f t="shared" si="4"/>
        <v>159552.73000000001</v>
      </c>
      <c r="C19" s="2">
        <f t="shared" si="6"/>
        <v>45946.46</v>
      </c>
      <c r="D19" s="2">
        <f t="shared" si="7"/>
        <v>1225.4000000000001</v>
      </c>
      <c r="E19" s="2">
        <f t="shared" si="8"/>
        <v>3098.33</v>
      </c>
      <c r="F19" s="2">
        <f t="shared" si="10"/>
        <v>867.87</v>
      </c>
      <c r="G19" s="2">
        <f t="shared" si="11"/>
        <v>864.93</v>
      </c>
      <c r="H19" s="2">
        <f t="shared" si="12"/>
        <v>867.27</v>
      </c>
      <c r="I19" s="2">
        <f>ROUND(I$10/I$9,2)*0.5</f>
        <v>431.9</v>
      </c>
      <c r="J19" s="2"/>
      <c r="K19" s="2"/>
      <c r="L19" s="2"/>
      <c r="M19" s="2"/>
      <c r="O19" s="2">
        <f t="shared" si="5"/>
        <v>212854.88999999996</v>
      </c>
      <c r="P19" s="2"/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8">
        <f t="shared" si="9"/>
        <v>2018</v>
      </c>
      <c r="B20" s="2">
        <f t="shared" si="4"/>
        <v>159552.73000000001</v>
      </c>
      <c r="C20" s="2">
        <f t="shared" si="6"/>
        <v>45946.46</v>
      </c>
      <c r="D20" s="2">
        <f t="shared" si="7"/>
        <v>1225.4000000000001</v>
      </c>
      <c r="E20" s="2">
        <f t="shared" si="8"/>
        <v>3098.33</v>
      </c>
      <c r="F20" s="2">
        <f t="shared" si="10"/>
        <v>867.87</v>
      </c>
      <c r="G20" s="2">
        <f t="shared" si="11"/>
        <v>864.93</v>
      </c>
      <c r="H20" s="2">
        <f t="shared" si="12"/>
        <v>867.27</v>
      </c>
      <c r="I20" s="2">
        <f t="shared" ref="I20:K34" si="13">ROUND(I$10/I$9,2)</f>
        <v>863.8</v>
      </c>
      <c r="J20" s="2">
        <f>ROUND(J$10/J$9,2)*0.5</f>
        <v>431.6</v>
      </c>
      <c r="K20" s="2"/>
      <c r="L20" s="2"/>
      <c r="M20" s="2"/>
      <c r="O20" s="2">
        <f t="shared" si="5"/>
        <v>213718.38999999996</v>
      </c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8">
        <f t="shared" si="9"/>
        <v>2019</v>
      </c>
      <c r="B21" s="2">
        <f t="shared" si="4"/>
        <v>159552.73000000001</v>
      </c>
      <c r="C21" s="2">
        <f t="shared" si="6"/>
        <v>45946.46</v>
      </c>
      <c r="D21" s="2">
        <f t="shared" si="7"/>
        <v>1225.4000000000001</v>
      </c>
      <c r="E21" s="2">
        <f t="shared" si="8"/>
        <v>3098.33</v>
      </c>
      <c r="F21" s="2">
        <f t="shared" si="10"/>
        <v>867.87</v>
      </c>
      <c r="G21" s="2">
        <f t="shared" si="11"/>
        <v>864.93</v>
      </c>
      <c r="H21" s="2">
        <f t="shared" si="12"/>
        <v>867.27</v>
      </c>
      <c r="I21" s="2">
        <f t="shared" si="13"/>
        <v>863.8</v>
      </c>
      <c r="J21" s="2">
        <f t="shared" si="13"/>
        <v>863.2</v>
      </c>
      <c r="K21" s="2">
        <f>ROUND(K$10/K$9,2)*0.5</f>
        <v>432.76499999999999</v>
      </c>
      <c r="L21" s="2"/>
      <c r="M21" s="2"/>
      <c r="O21" s="2">
        <f>SUM(B21:N21)</f>
        <v>214582.75499999998</v>
      </c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8">
        <f t="shared" si="9"/>
        <v>2020</v>
      </c>
      <c r="B22" s="2">
        <f t="shared" si="4"/>
        <v>159552.73000000001</v>
      </c>
      <c r="C22" s="2">
        <f t="shared" si="6"/>
        <v>45946.46</v>
      </c>
      <c r="D22" s="2">
        <f t="shared" si="7"/>
        <v>1225.4000000000001</v>
      </c>
      <c r="E22" s="2">
        <f t="shared" si="8"/>
        <v>3098.33</v>
      </c>
      <c r="F22" s="2">
        <f t="shared" si="10"/>
        <v>867.87</v>
      </c>
      <c r="G22" s="2">
        <f t="shared" si="11"/>
        <v>864.93</v>
      </c>
      <c r="H22" s="2">
        <f t="shared" si="12"/>
        <v>867.27</v>
      </c>
      <c r="I22" s="2">
        <f t="shared" si="13"/>
        <v>863.8</v>
      </c>
      <c r="J22" s="2">
        <f t="shared" si="13"/>
        <v>863.2</v>
      </c>
      <c r="K22" s="2">
        <f t="shared" si="13"/>
        <v>865.53</v>
      </c>
      <c r="L22" s="2"/>
      <c r="M22" s="2"/>
      <c r="O22" s="2">
        <f t="shared" si="5"/>
        <v>215015.51999999996</v>
      </c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8">
        <f t="shared" si="9"/>
        <v>2021</v>
      </c>
      <c r="B23" s="2">
        <f t="shared" si="4"/>
        <v>159552.73000000001</v>
      </c>
      <c r="C23" s="2">
        <f t="shared" si="6"/>
        <v>45946.46</v>
      </c>
      <c r="D23" s="2">
        <f t="shared" si="7"/>
        <v>1225.4000000000001</v>
      </c>
      <c r="E23" s="2">
        <f t="shared" si="8"/>
        <v>3098.33</v>
      </c>
      <c r="F23" s="2">
        <f t="shared" si="10"/>
        <v>867.87</v>
      </c>
      <c r="G23" s="2">
        <f t="shared" si="11"/>
        <v>864.93</v>
      </c>
      <c r="H23" s="2">
        <f t="shared" si="12"/>
        <v>867.27</v>
      </c>
      <c r="I23" s="2">
        <f t="shared" si="13"/>
        <v>863.8</v>
      </c>
      <c r="J23" s="2">
        <f t="shared" si="13"/>
        <v>863.2</v>
      </c>
      <c r="K23" s="2">
        <f t="shared" si="13"/>
        <v>865.53</v>
      </c>
      <c r="L23" s="2"/>
      <c r="M23" s="2"/>
      <c r="O23" s="2">
        <f t="shared" si="5"/>
        <v>215015.51999999996</v>
      </c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8">
        <f t="shared" si="9"/>
        <v>2022</v>
      </c>
      <c r="B24" s="2">
        <f t="shared" si="4"/>
        <v>159552.73000000001</v>
      </c>
      <c r="C24" s="2">
        <f t="shared" si="6"/>
        <v>45946.46</v>
      </c>
      <c r="D24" s="2">
        <f t="shared" si="7"/>
        <v>1225.4000000000001</v>
      </c>
      <c r="E24" s="2">
        <f t="shared" si="8"/>
        <v>3098.33</v>
      </c>
      <c r="F24" s="2">
        <f t="shared" si="10"/>
        <v>867.87</v>
      </c>
      <c r="G24" s="2">
        <f t="shared" si="11"/>
        <v>864.93</v>
      </c>
      <c r="H24" s="2">
        <f t="shared" si="12"/>
        <v>867.27</v>
      </c>
      <c r="I24" s="2">
        <f t="shared" si="13"/>
        <v>863.8</v>
      </c>
      <c r="J24" s="2">
        <f t="shared" si="13"/>
        <v>863.2</v>
      </c>
      <c r="K24" s="2">
        <f t="shared" si="13"/>
        <v>865.53</v>
      </c>
      <c r="L24" s="2"/>
      <c r="M24" s="2"/>
      <c r="O24" s="2">
        <f t="shared" si="5"/>
        <v>215015.51999999996</v>
      </c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8">
        <f t="shared" si="9"/>
        <v>2023</v>
      </c>
      <c r="B25" s="2">
        <f t="shared" si="4"/>
        <v>159552.73000000001</v>
      </c>
      <c r="C25" s="2">
        <f t="shared" si="6"/>
        <v>45946.46</v>
      </c>
      <c r="D25" s="2">
        <f t="shared" si="7"/>
        <v>1225.4000000000001</v>
      </c>
      <c r="E25" s="2">
        <f t="shared" si="8"/>
        <v>3098.33</v>
      </c>
      <c r="F25" s="2">
        <f t="shared" si="10"/>
        <v>867.87</v>
      </c>
      <c r="G25" s="2">
        <f t="shared" si="11"/>
        <v>864.93</v>
      </c>
      <c r="H25" s="2">
        <f t="shared" si="12"/>
        <v>867.27</v>
      </c>
      <c r="I25" s="2">
        <f t="shared" si="13"/>
        <v>863.8</v>
      </c>
      <c r="J25" s="2">
        <f t="shared" si="13"/>
        <v>863.2</v>
      </c>
      <c r="K25" s="2">
        <f t="shared" si="13"/>
        <v>865.53</v>
      </c>
      <c r="L25" s="2"/>
      <c r="M25" s="2"/>
      <c r="O25" s="2">
        <f t="shared" si="5"/>
        <v>215015.51999999996</v>
      </c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8">
        <f t="shared" si="9"/>
        <v>2024</v>
      </c>
      <c r="B26" s="2">
        <f>+B$10-SUM(B$12:B25)</f>
        <v>159552.7799999998</v>
      </c>
      <c r="C26" s="2">
        <f t="shared" si="6"/>
        <v>45946.46</v>
      </c>
      <c r="D26" s="2">
        <f t="shared" si="7"/>
        <v>1225.4000000000001</v>
      </c>
      <c r="E26" s="2">
        <f t="shared" si="8"/>
        <v>3098.33</v>
      </c>
      <c r="F26" s="2">
        <f t="shared" si="10"/>
        <v>867.87</v>
      </c>
      <c r="G26" s="2">
        <f t="shared" si="11"/>
        <v>864.93</v>
      </c>
      <c r="H26" s="2">
        <f t="shared" si="12"/>
        <v>867.27</v>
      </c>
      <c r="I26" s="2">
        <f t="shared" si="13"/>
        <v>863.8</v>
      </c>
      <c r="J26" s="2">
        <f t="shared" si="13"/>
        <v>863.2</v>
      </c>
      <c r="K26" s="2">
        <f t="shared" si="13"/>
        <v>865.53</v>
      </c>
      <c r="L26" s="2"/>
      <c r="M26" s="2"/>
      <c r="O26" s="2">
        <f t="shared" si="5"/>
        <v>215015.56999999975</v>
      </c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8">
        <f t="shared" si="9"/>
        <v>2025</v>
      </c>
      <c r="B27" s="2"/>
      <c r="C27" s="2">
        <f>+C$10-SUM(C$12:C26)</f>
        <v>45946.439999999944</v>
      </c>
      <c r="D27" s="2">
        <f t="shared" si="7"/>
        <v>1225.4000000000001</v>
      </c>
      <c r="E27" s="2">
        <f t="shared" si="8"/>
        <v>3098.33</v>
      </c>
      <c r="F27" s="2">
        <f t="shared" si="10"/>
        <v>867.87</v>
      </c>
      <c r="G27" s="2">
        <f t="shared" si="11"/>
        <v>864.93</v>
      </c>
      <c r="H27" s="2">
        <f t="shared" si="12"/>
        <v>867.27</v>
      </c>
      <c r="I27" s="2">
        <f t="shared" si="13"/>
        <v>863.8</v>
      </c>
      <c r="J27" s="2">
        <f t="shared" si="13"/>
        <v>863.2</v>
      </c>
      <c r="K27" s="2">
        <f t="shared" si="13"/>
        <v>865.53</v>
      </c>
      <c r="L27" s="2"/>
      <c r="M27" s="2"/>
      <c r="O27" s="2">
        <f t="shared" si="5"/>
        <v>55462.769999999946</v>
      </c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8">
        <f t="shared" si="9"/>
        <v>2026</v>
      </c>
      <c r="B28" s="2"/>
      <c r="C28" s="2"/>
      <c r="D28" s="2">
        <f>+D$10-SUM(D$12:D27)</f>
        <v>1225.3600000000006</v>
      </c>
      <c r="E28" s="2">
        <f t="shared" si="8"/>
        <v>3098.33</v>
      </c>
      <c r="F28" s="2">
        <f t="shared" si="10"/>
        <v>867.87</v>
      </c>
      <c r="G28" s="2">
        <f t="shared" si="11"/>
        <v>864.93</v>
      </c>
      <c r="H28" s="2">
        <f t="shared" si="12"/>
        <v>867.27</v>
      </c>
      <c r="I28" s="2">
        <f t="shared" si="13"/>
        <v>863.8</v>
      </c>
      <c r="J28" s="2">
        <f t="shared" si="13"/>
        <v>863.2</v>
      </c>
      <c r="K28" s="2">
        <f t="shared" si="13"/>
        <v>865.53</v>
      </c>
      <c r="L28" s="2"/>
      <c r="M28" s="2"/>
      <c r="O28" s="2">
        <f t="shared" si="5"/>
        <v>9516.2900000000009</v>
      </c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8">
        <f t="shared" si="9"/>
        <v>2027</v>
      </c>
      <c r="B29" s="2"/>
      <c r="C29" s="2"/>
      <c r="D29" s="2"/>
      <c r="E29" s="2">
        <f>+E$10-SUM(E$12:E28)</f>
        <v>3098.3299999999872</v>
      </c>
      <c r="F29" s="2">
        <f t="shared" si="10"/>
        <v>867.87</v>
      </c>
      <c r="G29" s="2">
        <f t="shared" si="11"/>
        <v>864.93</v>
      </c>
      <c r="H29" s="2">
        <f t="shared" si="12"/>
        <v>867.27</v>
      </c>
      <c r="I29" s="2">
        <f t="shared" si="13"/>
        <v>863.8</v>
      </c>
      <c r="J29" s="2">
        <f t="shared" si="13"/>
        <v>863.2</v>
      </c>
      <c r="K29" s="2">
        <f t="shared" si="13"/>
        <v>865.53</v>
      </c>
      <c r="L29" s="2"/>
      <c r="M29" s="2"/>
      <c r="O29" s="2">
        <f t="shared" si="5"/>
        <v>8290.9299999999876</v>
      </c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8">
        <f t="shared" si="9"/>
        <v>2028</v>
      </c>
      <c r="B30" s="2"/>
      <c r="C30" s="2"/>
      <c r="D30" s="2"/>
      <c r="E30" s="2"/>
      <c r="F30" s="2">
        <f>+F$10-SUM(F$12:F29)</f>
        <v>867.81999999999607</v>
      </c>
      <c r="G30" s="2">
        <f t="shared" si="11"/>
        <v>864.93</v>
      </c>
      <c r="H30" s="2">
        <f t="shared" si="12"/>
        <v>867.27</v>
      </c>
      <c r="I30" s="2">
        <f t="shared" si="13"/>
        <v>863.8</v>
      </c>
      <c r="J30" s="2">
        <f t="shared" si="13"/>
        <v>863.2</v>
      </c>
      <c r="K30" s="2">
        <f t="shared" si="13"/>
        <v>865.53</v>
      </c>
      <c r="L30" s="2"/>
      <c r="M30" s="2"/>
      <c r="O30" s="2">
        <f t="shared" si="5"/>
        <v>5192.5499999999956</v>
      </c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8">
        <f t="shared" si="9"/>
        <v>2029</v>
      </c>
      <c r="B31" s="2"/>
      <c r="C31" s="2"/>
      <c r="D31" s="2"/>
      <c r="E31" s="2"/>
      <c r="F31" s="2"/>
      <c r="G31" s="2">
        <f>+G$10-SUM(G$12:G30)</f>
        <v>864.97999999999774</v>
      </c>
      <c r="H31" s="2">
        <f t="shared" si="12"/>
        <v>867.27</v>
      </c>
      <c r="I31" s="2">
        <f t="shared" si="13"/>
        <v>863.8</v>
      </c>
      <c r="J31" s="2">
        <f t="shared" si="13"/>
        <v>863.2</v>
      </c>
      <c r="K31" s="2">
        <f t="shared" si="13"/>
        <v>865.53</v>
      </c>
      <c r="L31" s="2"/>
      <c r="M31" s="2"/>
      <c r="O31" s="2">
        <f t="shared" si="5"/>
        <v>4324.779999999997</v>
      </c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8">
        <f t="shared" si="9"/>
        <v>2030</v>
      </c>
      <c r="B32" s="2"/>
      <c r="C32" s="2"/>
      <c r="D32" s="2"/>
      <c r="E32" s="2"/>
      <c r="F32" s="2"/>
      <c r="G32" s="2"/>
      <c r="H32" s="2">
        <f>+H$10-SUM(H$12:H31)</f>
        <v>867.21999999999571</v>
      </c>
      <c r="I32" s="2">
        <f t="shared" si="13"/>
        <v>863.8</v>
      </c>
      <c r="J32" s="2">
        <f t="shared" si="13"/>
        <v>863.2</v>
      </c>
      <c r="K32" s="2">
        <f t="shared" si="13"/>
        <v>865.53</v>
      </c>
      <c r="L32" s="2"/>
      <c r="M32" s="2"/>
      <c r="O32" s="2">
        <f t="shared" si="5"/>
        <v>3459.7499999999955</v>
      </c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8">
        <f t="shared" si="9"/>
        <v>2031</v>
      </c>
      <c r="B33" s="2"/>
      <c r="C33" s="2"/>
      <c r="D33" s="2"/>
      <c r="E33" s="2"/>
      <c r="F33" s="2"/>
      <c r="G33" s="2"/>
      <c r="H33" s="2"/>
      <c r="I33" s="2">
        <f t="shared" si="13"/>
        <v>863.8</v>
      </c>
      <c r="J33" s="2">
        <f t="shared" si="13"/>
        <v>863.2</v>
      </c>
      <c r="K33" s="2">
        <f t="shared" si="13"/>
        <v>865.53</v>
      </c>
      <c r="L33" s="2"/>
      <c r="M33" s="2"/>
      <c r="O33" s="2">
        <f t="shared" si="5"/>
        <v>2592.5299999999997</v>
      </c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8">
        <f t="shared" si="9"/>
        <v>2032</v>
      </c>
      <c r="B34" s="2"/>
      <c r="C34" s="2"/>
      <c r="D34" s="2"/>
      <c r="E34" s="2"/>
      <c r="F34" s="2"/>
      <c r="G34" s="2"/>
      <c r="H34" s="2"/>
      <c r="I34" s="2">
        <f>+I$10-SUM(I$12:I33)</f>
        <v>431.90000000000327</v>
      </c>
      <c r="J34" s="2">
        <f t="shared" si="13"/>
        <v>863.2</v>
      </c>
      <c r="K34" s="2">
        <f t="shared" si="13"/>
        <v>865.53</v>
      </c>
      <c r="L34" s="2"/>
      <c r="M34" s="2"/>
      <c r="O34" s="2">
        <f t="shared" si="5"/>
        <v>2160.6300000000033</v>
      </c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5">
      <c r="A35" s="8">
        <f t="shared" si="9"/>
        <v>2033</v>
      </c>
      <c r="B35" s="2"/>
      <c r="C35" s="2"/>
      <c r="D35" s="2"/>
      <c r="E35" s="2"/>
      <c r="F35" s="2"/>
      <c r="G35" s="2"/>
      <c r="H35" s="2"/>
      <c r="I35" s="2"/>
      <c r="J35" s="2">
        <f>+J$10-SUM(J$12:J34)</f>
        <v>431.59999999999673</v>
      </c>
      <c r="K35" s="2">
        <f t="shared" ref="K35" si="14">ROUND(K$10/K$9,2)</f>
        <v>865.53</v>
      </c>
      <c r="L35" s="2"/>
      <c r="M35" s="2"/>
      <c r="O35" s="2">
        <f t="shared" si="5"/>
        <v>1297.1299999999967</v>
      </c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5">
      <c r="A36" s="8">
        <f t="shared" si="9"/>
        <v>2034</v>
      </c>
      <c r="B36" s="2"/>
      <c r="C36" s="2"/>
      <c r="D36" s="2"/>
      <c r="E36" s="2"/>
      <c r="F36" s="2"/>
      <c r="G36" s="2"/>
      <c r="H36" s="2"/>
      <c r="I36" s="2"/>
      <c r="J36" s="2"/>
      <c r="K36" s="2">
        <f>+K$10-SUM(K$12:K35)</f>
        <v>432.81499999999869</v>
      </c>
      <c r="L36" s="2"/>
      <c r="M36" s="2"/>
      <c r="O36" s="2">
        <f t="shared" si="5"/>
        <v>432.81499999999869</v>
      </c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5">
      <c r="A37" s="8">
        <f t="shared" si="9"/>
        <v>2035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>
        <f t="shared" si="5"/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5">
      <c r="A38" s="8">
        <f t="shared" si="9"/>
        <v>2036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>
        <f t="shared" si="5"/>
        <v>0</v>
      </c>
    </row>
    <row r="39" spans="1:25" x14ac:dyDescent="0.25">
      <c r="A39" s="8">
        <f t="shared" si="9"/>
        <v>2037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>
        <f t="shared" si="5"/>
        <v>0</v>
      </c>
    </row>
    <row r="40" spans="1:25" x14ac:dyDescent="0.25">
      <c r="A40" s="8">
        <f t="shared" si="9"/>
        <v>2038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>
        <f t="shared" si="5"/>
        <v>0</v>
      </c>
    </row>
    <row r="41" spans="1:25" x14ac:dyDescent="0.25">
      <c r="A41" s="8">
        <f t="shared" si="9"/>
        <v>2039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>
        <f t="shared" si="5"/>
        <v>0</v>
      </c>
    </row>
    <row r="42" spans="1:25" x14ac:dyDescent="0.25">
      <c r="A42" s="8">
        <f t="shared" si="9"/>
        <v>2040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>
        <f t="shared" si="5"/>
        <v>0</v>
      </c>
    </row>
    <row r="43" spans="1:25" x14ac:dyDescent="0.25">
      <c r="A43" s="8">
        <f t="shared" si="9"/>
        <v>2041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>
        <f t="shared" si="5"/>
        <v>0</v>
      </c>
    </row>
    <row r="44" spans="1:25" x14ac:dyDescent="0.25">
      <c r="A44" s="8">
        <f t="shared" si="9"/>
        <v>2042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>
        <f t="shared" ref="O44:O60" si="15">SUM(B44:N44)</f>
        <v>0</v>
      </c>
    </row>
    <row r="45" spans="1:25" x14ac:dyDescent="0.25">
      <c r="A45" s="8">
        <f t="shared" si="9"/>
        <v>2043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>
        <f t="shared" si="15"/>
        <v>0</v>
      </c>
    </row>
    <row r="46" spans="1:25" x14ac:dyDescent="0.25">
      <c r="A46" s="8">
        <f t="shared" si="9"/>
        <v>2044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>
        <f t="shared" si="15"/>
        <v>0</v>
      </c>
    </row>
    <row r="47" spans="1:25" x14ac:dyDescent="0.25">
      <c r="A47" s="8">
        <f t="shared" si="9"/>
        <v>2045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>
        <f t="shared" si="15"/>
        <v>0</v>
      </c>
    </row>
    <row r="48" spans="1:25" x14ac:dyDescent="0.25">
      <c r="A48" s="8">
        <f t="shared" si="9"/>
        <v>2046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>
        <f t="shared" si="15"/>
        <v>0</v>
      </c>
    </row>
    <row r="49" spans="1:15" x14ac:dyDescent="0.25">
      <c r="A49" s="8">
        <f t="shared" si="9"/>
        <v>2047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>
        <f t="shared" si="15"/>
        <v>0</v>
      </c>
    </row>
    <row r="50" spans="1:15" x14ac:dyDescent="0.25">
      <c r="A50" s="8">
        <f t="shared" si="9"/>
        <v>2048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>
        <f t="shared" si="15"/>
        <v>0</v>
      </c>
    </row>
    <row r="51" spans="1:15" x14ac:dyDescent="0.25">
      <c r="A51" s="8">
        <f t="shared" si="9"/>
        <v>2049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>
        <f t="shared" si="15"/>
        <v>0</v>
      </c>
    </row>
    <row r="52" spans="1:15" x14ac:dyDescent="0.25">
      <c r="A52" s="8">
        <f t="shared" si="9"/>
        <v>2050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>
        <f t="shared" si="15"/>
        <v>0</v>
      </c>
    </row>
    <row r="53" spans="1:15" x14ac:dyDescent="0.25">
      <c r="A53" s="8">
        <f t="shared" si="9"/>
        <v>2051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>
        <f t="shared" si="15"/>
        <v>0</v>
      </c>
    </row>
    <row r="54" spans="1:15" x14ac:dyDescent="0.25">
      <c r="A54" s="8">
        <f t="shared" si="9"/>
        <v>2052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>
        <f t="shared" si="15"/>
        <v>0</v>
      </c>
    </row>
    <row r="55" spans="1:15" x14ac:dyDescent="0.25">
      <c r="A55" s="8">
        <f t="shared" si="9"/>
        <v>2053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>
        <f t="shared" si="15"/>
        <v>0</v>
      </c>
    </row>
    <row r="56" spans="1:15" x14ac:dyDescent="0.25">
      <c r="A56" s="8">
        <f t="shared" si="9"/>
        <v>2054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>
        <f t="shared" si="15"/>
        <v>0</v>
      </c>
    </row>
    <row r="57" spans="1:15" x14ac:dyDescent="0.25">
      <c r="A57" s="8">
        <f t="shared" si="9"/>
        <v>2055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>
        <f t="shared" si="15"/>
        <v>0</v>
      </c>
    </row>
    <row r="58" spans="1:15" x14ac:dyDescent="0.25">
      <c r="A58" s="8">
        <f t="shared" si="9"/>
        <v>2056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>
        <f t="shared" si="15"/>
        <v>0</v>
      </c>
    </row>
    <row r="59" spans="1:15" x14ac:dyDescent="0.25">
      <c r="A59" s="8">
        <f t="shared" si="9"/>
        <v>2057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>
        <f t="shared" si="15"/>
        <v>0</v>
      </c>
    </row>
    <row r="60" spans="1:15" x14ac:dyDescent="0.25">
      <c r="A60" s="8">
        <f t="shared" si="9"/>
        <v>2058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>
        <f t="shared" si="15"/>
        <v>0</v>
      </c>
    </row>
    <row r="65" spans="1:13" x14ac:dyDescent="0.25">
      <c r="A65" s="8" t="s">
        <v>11</v>
      </c>
      <c r="B65" s="4">
        <f>+B10-SUM(B12:B60)</f>
        <v>0</v>
      </c>
      <c r="C65" s="4">
        <f>+C10-SUM(C12:C60)</f>
        <v>0</v>
      </c>
      <c r="D65" s="4">
        <f>+D10-SUM(D12:D60)</f>
        <v>0</v>
      </c>
      <c r="E65" s="4">
        <f t="shared" ref="E65:G65" si="16">+E10-SUM(E12:E60)</f>
        <v>0</v>
      </c>
      <c r="F65" s="4">
        <f t="shared" si="16"/>
        <v>0</v>
      </c>
      <c r="G65" s="4">
        <f t="shared" si="16"/>
        <v>0</v>
      </c>
      <c r="H65" s="4"/>
      <c r="I65" s="4"/>
      <c r="J65" s="4"/>
      <c r="K65" s="4"/>
      <c r="L65" s="4"/>
      <c r="M65" s="4"/>
    </row>
  </sheetData>
  <mergeCells count="1">
    <mergeCell ref="I6:M6"/>
  </mergeCells>
  <pageMargins left="0.70866141732283472" right="0.70866141732283472" top="0.74803149606299213" bottom="0.74803149606299213" header="0.31496062992125984" footer="0.31496062992125984"/>
  <pageSetup scale="87" orientation="portrait" verticalDpi="0" r:id="rId1"/>
  <headerFoot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W65"/>
  <sheetViews>
    <sheetView workbookViewId="0">
      <selection activeCell="I10" sqref="I10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8" width="11.5703125" customWidth="1"/>
    <col min="9" max="9" width="9.5703125" bestFit="1" customWidth="1"/>
    <col min="10" max="10" width="10.5703125" bestFit="1" customWidth="1"/>
    <col min="11" max="11" width="9.5703125" customWidth="1"/>
    <col min="12" max="12" width="3.5703125" customWidth="1"/>
    <col min="13" max="13" width="13.28515625" bestFit="1" customWidth="1"/>
    <col min="15" max="15" width="13.28515625" bestFit="1" customWidth="1"/>
    <col min="16" max="16" width="11.5703125" bestFit="1" customWidth="1"/>
  </cols>
  <sheetData>
    <row r="1" spans="1:23" x14ac:dyDescent="0.25">
      <c r="A1" s="8" t="s">
        <v>20</v>
      </c>
      <c r="B1" s="5"/>
      <c r="C1" s="5"/>
    </row>
    <row r="2" spans="1:23" x14ac:dyDescent="0.25">
      <c r="A2" s="8" t="s">
        <v>1</v>
      </c>
      <c r="B2" s="27" t="s">
        <v>35</v>
      </c>
    </row>
    <row r="4" spans="1:23" x14ac:dyDescent="0.25">
      <c r="A4" s="8">
        <v>2011</v>
      </c>
      <c r="B4" t="s">
        <v>2</v>
      </c>
      <c r="C4" s="2">
        <v>76953.41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8">
        <v>2011</v>
      </c>
      <c r="B5" t="s">
        <v>3</v>
      </c>
      <c r="C5" s="2">
        <v>14503</v>
      </c>
      <c r="D5" s="2" t="s">
        <v>9</v>
      </c>
      <c r="E5" s="3">
        <v>15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7"/>
      <c r="P5" s="2"/>
      <c r="Q5" s="2"/>
      <c r="R5" s="2"/>
      <c r="S5" s="2"/>
      <c r="T5" s="2"/>
      <c r="U5" s="2"/>
      <c r="V5" s="2"/>
      <c r="W5" s="2"/>
    </row>
    <row r="6" spans="1:23" x14ac:dyDescent="0.25">
      <c r="A6" s="8" t="s">
        <v>4</v>
      </c>
      <c r="C6" s="2">
        <f>+C4-C5</f>
        <v>62450.41</v>
      </c>
      <c r="D6" s="2" t="s">
        <v>8</v>
      </c>
      <c r="E6" s="3">
        <v>12</v>
      </c>
      <c r="F6" s="2">
        <f>+C6/E6</f>
        <v>5204.2008333333333</v>
      </c>
      <c r="G6" s="2"/>
      <c r="H6" s="2"/>
      <c r="I6" s="2"/>
      <c r="J6" s="2"/>
      <c r="K6" s="2"/>
      <c r="L6" s="2"/>
      <c r="M6" s="2"/>
      <c r="N6" s="2"/>
      <c r="O6" s="7"/>
      <c r="P6" s="2"/>
      <c r="Q6" s="2"/>
      <c r="R6" s="2"/>
      <c r="S6" s="2"/>
      <c r="T6" s="2"/>
      <c r="U6" s="2"/>
      <c r="V6" s="2"/>
      <c r="W6" s="2"/>
    </row>
    <row r="7" spans="1:23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7"/>
      <c r="P7" s="2"/>
      <c r="Q7" s="2"/>
      <c r="R7" s="2"/>
      <c r="S7" s="2"/>
      <c r="T7" s="2"/>
      <c r="U7" s="2"/>
      <c r="V7" s="2"/>
      <c r="W7" s="2"/>
    </row>
    <row r="8" spans="1:23" x14ac:dyDescent="0.25">
      <c r="A8" s="8" t="s">
        <v>6</v>
      </c>
      <c r="B8" s="3">
        <v>2005</v>
      </c>
      <c r="C8" s="3">
        <f t="shared" ref="C8:H9" si="0">+B8+1</f>
        <v>2006</v>
      </c>
      <c r="D8" s="3">
        <f t="shared" si="0"/>
        <v>2007</v>
      </c>
      <c r="E8" s="3">
        <f t="shared" si="0"/>
        <v>2008</v>
      </c>
      <c r="F8" s="3">
        <f t="shared" si="0"/>
        <v>2009</v>
      </c>
      <c r="G8" s="3">
        <f t="shared" si="0"/>
        <v>2010</v>
      </c>
      <c r="H8" s="3">
        <f t="shared" si="0"/>
        <v>2011</v>
      </c>
      <c r="I8" s="3">
        <v>2012</v>
      </c>
      <c r="J8" s="3">
        <v>2013</v>
      </c>
      <c r="K8" s="3"/>
      <c r="L8" s="3"/>
      <c r="M8" s="31" t="s">
        <v>5</v>
      </c>
      <c r="N8" s="3"/>
      <c r="O8" s="7"/>
      <c r="P8" s="3"/>
      <c r="Q8" s="3"/>
      <c r="R8" s="3"/>
      <c r="S8" s="3"/>
      <c r="T8" s="2"/>
      <c r="U8" s="2"/>
      <c r="V8" s="2"/>
      <c r="W8" s="2"/>
    </row>
    <row r="9" spans="1:23" x14ac:dyDescent="0.25">
      <c r="A9" s="8" t="s">
        <v>7</v>
      </c>
      <c r="B9" s="3">
        <v>8</v>
      </c>
      <c r="C9" s="3">
        <f t="shared" si="0"/>
        <v>9</v>
      </c>
      <c r="D9" s="3">
        <f t="shared" si="0"/>
        <v>10</v>
      </c>
      <c r="E9" s="3">
        <f t="shared" si="0"/>
        <v>11</v>
      </c>
      <c r="F9" s="3">
        <f t="shared" si="0"/>
        <v>12</v>
      </c>
      <c r="G9" s="3">
        <f t="shared" si="0"/>
        <v>13</v>
      </c>
      <c r="H9" s="3">
        <f t="shared" si="0"/>
        <v>14</v>
      </c>
      <c r="I9" s="3">
        <f>+E5</f>
        <v>15</v>
      </c>
      <c r="J9" s="3">
        <f>+I9</f>
        <v>15</v>
      </c>
      <c r="K9" s="3"/>
      <c r="L9" s="3"/>
      <c r="M9" s="3"/>
      <c r="N9" s="3"/>
      <c r="O9" s="7"/>
      <c r="P9" s="3"/>
      <c r="Q9" s="3"/>
      <c r="R9" s="3"/>
      <c r="S9" s="3"/>
      <c r="T9" s="2"/>
      <c r="U9" s="2"/>
      <c r="V9" s="2"/>
      <c r="W9" s="2"/>
    </row>
    <row r="10" spans="1:23" x14ac:dyDescent="0.25">
      <c r="A10" s="8" t="s">
        <v>5</v>
      </c>
      <c r="B10" s="2">
        <v>1553.75</v>
      </c>
      <c r="C10" s="2">
        <v>10448.280000000001</v>
      </c>
      <c r="D10" s="2">
        <v>2690.62</v>
      </c>
      <c r="E10" s="2">
        <v>5939.09</v>
      </c>
      <c r="F10" s="2">
        <v>45140.75</v>
      </c>
      <c r="G10" s="2">
        <v>5195.1899999999996</v>
      </c>
      <c r="H10" s="2">
        <v>5985.73</v>
      </c>
      <c r="I10" s="21">
        <v>4237.6100000000006</v>
      </c>
      <c r="J10" s="21">
        <v>456.3</v>
      </c>
      <c r="K10" s="21"/>
      <c r="L10" s="2"/>
      <c r="M10" s="2">
        <f>SUM(B10:L10)</f>
        <v>81647.320000000007</v>
      </c>
      <c r="N10" s="2"/>
      <c r="O10" s="7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7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A12" s="8">
        <v>2012</v>
      </c>
      <c r="B12" s="2">
        <f>ROUND(B$10/B$9,2)</f>
        <v>194.22</v>
      </c>
      <c r="C12" s="2">
        <f t="shared" ref="C12:J26" si="1">ROUND(C$10/C$9,2)</f>
        <v>1160.92</v>
      </c>
      <c r="D12" s="2">
        <f t="shared" si="1"/>
        <v>269.06</v>
      </c>
      <c r="E12" s="2">
        <f t="shared" si="1"/>
        <v>539.91999999999996</v>
      </c>
      <c r="F12" s="2">
        <f t="shared" si="1"/>
        <v>3761.73</v>
      </c>
      <c r="G12" s="2">
        <f t="shared" si="1"/>
        <v>399.63</v>
      </c>
      <c r="H12" s="2">
        <f t="shared" si="1"/>
        <v>427.55</v>
      </c>
      <c r="I12" s="2">
        <f t="shared" si="1"/>
        <v>282.51</v>
      </c>
      <c r="J12" s="2"/>
      <c r="K12" s="2"/>
      <c r="L12" s="2"/>
      <c r="M12" s="2">
        <f t="shared" ref="M12:M43" si="2">SUM(B12:L12)</f>
        <v>7035.5400000000009</v>
      </c>
      <c r="N12" s="2"/>
      <c r="O12" s="7"/>
      <c r="P12" s="2"/>
      <c r="Q12" s="2"/>
      <c r="R12" s="2"/>
      <c r="S12" s="2"/>
      <c r="T12" s="2"/>
      <c r="U12" s="2"/>
      <c r="V12" s="2"/>
      <c r="W12" s="2"/>
    </row>
    <row r="13" spans="1:23" x14ac:dyDescent="0.25">
      <c r="A13" s="8">
        <v>2013</v>
      </c>
      <c r="B13" s="2">
        <f t="shared" ref="B13:B18" si="3">ROUND(B$10/B$9,2)</f>
        <v>194.22</v>
      </c>
      <c r="C13" s="2">
        <f t="shared" si="1"/>
        <v>1160.92</v>
      </c>
      <c r="D13" s="2">
        <f t="shared" si="1"/>
        <v>269.06</v>
      </c>
      <c r="E13" s="2">
        <f t="shared" si="1"/>
        <v>539.91999999999996</v>
      </c>
      <c r="F13" s="2">
        <f t="shared" si="1"/>
        <v>3761.73</v>
      </c>
      <c r="G13" s="2">
        <f t="shared" si="1"/>
        <v>399.63</v>
      </c>
      <c r="H13" s="2">
        <f t="shared" si="1"/>
        <v>427.55</v>
      </c>
      <c r="I13" s="2">
        <f t="shared" si="1"/>
        <v>282.51</v>
      </c>
      <c r="J13" s="2">
        <f t="shared" si="1"/>
        <v>30.42</v>
      </c>
      <c r="K13" s="2"/>
      <c r="L13" s="2"/>
      <c r="M13" s="2">
        <f t="shared" si="2"/>
        <v>7065.9600000000009</v>
      </c>
      <c r="N13" s="2"/>
      <c r="O13" s="1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A14" s="8">
        <v>2014</v>
      </c>
      <c r="B14" s="2">
        <f t="shared" si="3"/>
        <v>194.22</v>
      </c>
      <c r="C14" s="2">
        <f t="shared" si="1"/>
        <v>1160.92</v>
      </c>
      <c r="D14" s="2">
        <f t="shared" si="1"/>
        <v>269.06</v>
      </c>
      <c r="E14" s="2">
        <f t="shared" si="1"/>
        <v>539.91999999999996</v>
      </c>
      <c r="F14" s="2">
        <f t="shared" si="1"/>
        <v>3761.73</v>
      </c>
      <c r="G14" s="2">
        <f t="shared" si="1"/>
        <v>399.63</v>
      </c>
      <c r="H14" s="2">
        <f t="shared" si="1"/>
        <v>427.55</v>
      </c>
      <c r="I14" s="2">
        <f t="shared" si="1"/>
        <v>282.51</v>
      </c>
      <c r="J14" s="2">
        <f t="shared" si="1"/>
        <v>30.42</v>
      </c>
      <c r="K14" s="2"/>
      <c r="L14" s="2"/>
      <c r="M14" s="2">
        <f t="shared" si="2"/>
        <v>7065.9600000000009</v>
      </c>
      <c r="N14" s="2"/>
      <c r="O14" s="1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A15" s="8">
        <f>+A14+1</f>
        <v>2015</v>
      </c>
      <c r="B15" s="2">
        <f t="shared" si="3"/>
        <v>194.22</v>
      </c>
      <c r="C15" s="2">
        <f t="shared" si="1"/>
        <v>1160.92</v>
      </c>
      <c r="D15" s="2">
        <f t="shared" si="1"/>
        <v>269.06</v>
      </c>
      <c r="E15" s="2">
        <f t="shared" si="1"/>
        <v>539.91999999999996</v>
      </c>
      <c r="F15" s="2">
        <f t="shared" si="1"/>
        <v>3761.73</v>
      </c>
      <c r="G15" s="2">
        <f t="shared" si="1"/>
        <v>399.63</v>
      </c>
      <c r="H15" s="2">
        <f t="shared" si="1"/>
        <v>427.55</v>
      </c>
      <c r="I15" s="2">
        <f t="shared" si="1"/>
        <v>282.51</v>
      </c>
      <c r="J15" s="2">
        <f t="shared" si="1"/>
        <v>30.42</v>
      </c>
      <c r="K15" s="2"/>
      <c r="L15" s="2"/>
      <c r="M15" s="2">
        <f t="shared" si="2"/>
        <v>7065.9600000000009</v>
      </c>
      <c r="N15" s="2"/>
      <c r="O15" s="1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8">
        <f t="shared" ref="A16:A60" si="4">+A15+1</f>
        <v>2016</v>
      </c>
      <c r="B16" s="2">
        <f t="shared" si="3"/>
        <v>194.22</v>
      </c>
      <c r="C16" s="2">
        <f t="shared" si="1"/>
        <v>1160.92</v>
      </c>
      <c r="D16" s="2">
        <f t="shared" si="1"/>
        <v>269.06</v>
      </c>
      <c r="E16" s="2">
        <f t="shared" si="1"/>
        <v>539.91999999999996</v>
      </c>
      <c r="F16" s="2">
        <f t="shared" si="1"/>
        <v>3761.73</v>
      </c>
      <c r="G16" s="2">
        <f t="shared" si="1"/>
        <v>399.63</v>
      </c>
      <c r="H16" s="2">
        <f t="shared" si="1"/>
        <v>427.55</v>
      </c>
      <c r="I16" s="2">
        <f t="shared" si="1"/>
        <v>282.51</v>
      </c>
      <c r="J16" s="2">
        <f t="shared" si="1"/>
        <v>30.42</v>
      </c>
      <c r="K16" s="2"/>
      <c r="L16" s="2"/>
      <c r="M16" s="2">
        <f t="shared" si="2"/>
        <v>7065.9600000000009</v>
      </c>
      <c r="N16" s="2"/>
      <c r="O16" s="1"/>
      <c r="P16" s="2"/>
      <c r="Q16" s="2"/>
      <c r="R16" s="2"/>
      <c r="S16" s="2"/>
      <c r="T16" s="2"/>
      <c r="U16" s="2"/>
      <c r="V16" s="2"/>
      <c r="W16" s="2"/>
    </row>
    <row r="17" spans="1:23" x14ac:dyDescent="0.25">
      <c r="A17" s="8">
        <f t="shared" si="4"/>
        <v>2017</v>
      </c>
      <c r="B17" s="2">
        <f t="shared" si="3"/>
        <v>194.22</v>
      </c>
      <c r="C17" s="2">
        <f t="shared" si="1"/>
        <v>1160.92</v>
      </c>
      <c r="D17" s="2">
        <f t="shared" si="1"/>
        <v>269.06</v>
      </c>
      <c r="E17" s="2">
        <f t="shared" si="1"/>
        <v>539.91999999999996</v>
      </c>
      <c r="F17" s="2">
        <f t="shared" si="1"/>
        <v>3761.73</v>
      </c>
      <c r="G17" s="2">
        <f t="shared" si="1"/>
        <v>399.63</v>
      </c>
      <c r="H17" s="2">
        <f t="shared" si="1"/>
        <v>427.55</v>
      </c>
      <c r="I17" s="2">
        <f t="shared" si="1"/>
        <v>282.51</v>
      </c>
      <c r="J17" s="2">
        <f t="shared" si="1"/>
        <v>30.42</v>
      </c>
      <c r="K17" s="2"/>
      <c r="L17" s="2"/>
      <c r="M17" s="2">
        <f t="shared" si="2"/>
        <v>7065.9600000000009</v>
      </c>
      <c r="N17" s="2"/>
      <c r="O17" s="1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8">
        <f t="shared" si="4"/>
        <v>2018</v>
      </c>
      <c r="B18" s="2">
        <f t="shared" si="3"/>
        <v>194.22</v>
      </c>
      <c r="C18" s="2">
        <f t="shared" si="1"/>
        <v>1160.92</v>
      </c>
      <c r="D18" s="2">
        <f t="shared" si="1"/>
        <v>269.06</v>
      </c>
      <c r="E18" s="2">
        <f t="shared" si="1"/>
        <v>539.91999999999996</v>
      </c>
      <c r="F18" s="2">
        <f t="shared" si="1"/>
        <v>3761.73</v>
      </c>
      <c r="G18" s="2">
        <f t="shared" si="1"/>
        <v>399.63</v>
      </c>
      <c r="H18" s="2">
        <f t="shared" si="1"/>
        <v>427.55</v>
      </c>
      <c r="I18" s="2">
        <f t="shared" si="1"/>
        <v>282.51</v>
      </c>
      <c r="J18" s="2">
        <f t="shared" si="1"/>
        <v>30.42</v>
      </c>
      <c r="K18" s="2"/>
      <c r="L18" s="2"/>
      <c r="M18" s="2">
        <f t="shared" si="2"/>
        <v>7065.9600000000009</v>
      </c>
      <c r="N18" s="2"/>
      <c r="O18" s="1"/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8">
        <f t="shared" si="4"/>
        <v>2019</v>
      </c>
      <c r="B19" s="2">
        <f>+B$10-SUM(B$12:B18)</f>
        <v>194.21000000000004</v>
      </c>
      <c r="C19" s="2">
        <f t="shared" si="1"/>
        <v>1160.92</v>
      </c>
      <c r="D19" s="2">
        <f t="shared" si="1"/>
        <v>269.06</v>
      </c>
      <c r="E19" s="2">
        <f t="shared" si="1"/>
        <v>539.91999999999996</v>
      </c>
      <c r="F19" s="2">
        <f t="shared" si="1"/>
        <v>3761.73</v>
      </c>
      <c r="G19" s="2">
        <f t="shared" si="1"/>
        <v>399.63</v>
      </c>
      <c r="H19" s="2">
        <f t="shared" si="1"/>
        <v>427.55</v>
      </c>
      <c r="I19" s="2">
        <f t="shared" si="1"/>
        <v>282.51</v>
      </c>
      <c r="J19" s="2">
        <f t="shared" si="1"/>
        <v>30.42</v>
      </c>
      <c r="K19" s="2"/>
      <c r="L19" s="2"/>
      <c r="M19" s="2">
        <f t="shared" si="2"/>
        <v>7065.9500000000007</v>
      </c>
      <c r="N19" s="2"/>
      <c r="O19" s="1"/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8">
        <f t="shared" si="4"/>
        <v>2020</v>
      </c>
      <c r="B20" s="2"/>
      <c r="C20" s="2">
        <f>+C$10-SUM(C$12:C19)</f>
        <v>1160.92</v>
      </c>
      <c r="D20" s="2">
        <f t="shared" si="1"/>
        <v>269.06</v>
      </c>
      <c r="E20" s="2">
        <f t="shared" si="1"/>
        <v>539.91999999999996</v>
      </c>
      <c r="F20" s="2">
        <f t="shared" si="1"/>
        <v>3761.73</v>
      </c>
      <c r="G20" s="2">
        <f t="shared" si="1"/>
        <v>399.63</v>
      </c>
      <c r="H20" s="2">
        <f t="shared" si="1"/>
        <v>427.55</v>
      </c>
      <c r="I20" s="2">
        <f t="shared" si="1"/>
        <v>282.51</v>
      </c>
      <c r="J20" s="2">
        <f t="shared" si="1"/>
        <v>30.42</v>
      </c>
      <c r="K20" s="2"/>
      <c r="L20" s="2"/>
      <c r="M20" s="2">
        <f t="shared" si="2"/>
        <v>6871.7400000000007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8">
        <f t="shared" si="4"/>
        <v>2021</v>
      </c>
      <c r="B21" s="2"/>
      <c r="C21" s="2"/>
      <c r="D21" s="2">
        <f>+D$10-SUM(D$12:D20)</f>
        <v>269.07999999999993</v>
      </c>
      <c r="E21" s="2">
        <f t="shared" si="1"/>
        <v>539.91999999999996</v>
      </c>
      <c r="F21" s="2">
        <f t="shared" si="1"/>
        <v>3761.73</v>
      </c>
      <c r="G21" s="2">
        <f t="shared" si="1"/>
        <v>399.63</v>
      </c>
      <c r="H21" s="2">
        <f t="shared" si="1"/>
        <v>427.55</v>
      </c>
      <c r="I21" s="2">
        <f t="shared" si="1"/>
        <v>282.51</v>
      </c>
      <c r="J21" s="2">
        <f t="shared" si="1"/>
        <v>30.42</v>
      </c>
      <c r="K21" s="2"/>
      <c r="L21" s="2"/>
      <c r="M21" s="2">
        <f t="shared" si="2"/>
        <v>5710.84</v>
      </c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8">
        <f t="shared" si="4"/>
        <v>2022</v>
      </c>
      <c r="B22" s="2"/>
      <c r="C22" s="2"/>
      <c r="D22" s="2"/>
      <c r="E22" s="2">
        <f>+E$10-SUM(E$12:E21)</f>
        <v>539.89000000000033</v>
      </c>
      <c r="F22" s="2">
        <f t="shared" si="1"/>
        <v>3761.73</v>
      </c>
      <c r="G22" s="2">
        <f t="shared" si="1"/>
        <v>399.63</v>
      </c>
      <c r="H22" s="2">
        <f t="shared" si="1"/>
        <v>427.55</v>
      </c>
      <c r="I22" s="2">
        <f t="shared" si="1"/>
        <v>282.51</v>
      </c>
      <c r="J22" s="2">
        <f t="shared" si="1"/>
        <v>30.42</v>
      </c>
      <c r="K22" s="2"/>
      <c r="L22" s="2"/>
      <c r="M22" s="2">
        <f t="shared" si="2"/>
        <v>5441.7300000000014</v>
      </c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8">
        <f t="shared" si="4"/>
        <v>2023</v>
      </c>
      <c r="B23" s="2"/>
      <c r="C23" s="2"/>
      <c r="D23" s="2"/>
      <c r="E23" s="2"/>
      <c r="F23" s="2">
        <f>+F$10-SUM(F$12:F22)</f>
        <v>3761.7199999999939</v>
      </c>
      <c r="G23" s="2">
        <f t="shared" si="1"/>
        <v>399.63</v>
      </c>
      <c r="H23" s="2">
        <f t="shared" si="1"/>
        <v>427.55</v>
      </c>
      <c r="I23" s="2">
        <f t="shared" si="1"/>
        <v>282.51</v>
      </c>
      <c r="J23" s="2">
        <f t="shared" si="1"/>
        <v>30.42</v>
      </c>
      <c r="K23" s="2"/>
      <c r="L23" s="2"/>
      <c r="M23" s="2">
        <f t="shared" si="2"/>
        <v>4901.8299999999945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8">
        <f t="shared" si="4"/>
        <v>2024</v>
      </c>
      <c r="B24" s="2"/>
      <c r="C24" s="2"/>
      <c r="D24" s="2"/>
      <c r="E24" s="2"/>
      <c r="F24" s="2"/>
      <c r="G24" s="2">
        <f>+G$10-SUM(G$12:G23)</f>
        <v>399.6299999999992</v>
      </c>
      <c r="H24" s="2">
        <f t="shared" si="1"/>
        <v>427.55</v>
      </c>
      <c r="I24" s="2">
        <f t="shared" si="1"/>
        <v>282.51</v>
      </c>
      <c r="J24" s="2">
        <f t="shared" si="1"/>
        <v>30.42</v>
      </c>
      <c r="K24" s="2"/>
      <c r="L24" s="2"/>
      <c r="M24" s="2">
        <f t="shared" si="2"/>
        <v>1140.1099999999992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8">
        <f t="shared" si="4"/>
        <v>2025</v>
      </c>
      <c r="B25" s="2"/>
      <c r="C25" s="2"/>
      <c r="D25" s="2"/>
      <c r="E25" s="2"/>
      <c r="F25" s="2"/>
      <c r="G25" s="2"/>
      <c r="H25" s="2">
        <f>+H$10-SUM(H$12:H24)</f>
        <v>427.57999999999811</v>
      </c>
      <c r="I25" s="2">
        <f t="shared" si="1"/>
        <v>282.51</v>
      </c>
      <c r="J25" s="2">
        <f t="shared" si="1"/>
        <v>30.42</v>
      </c>
      <c r="K25" s="2"/>
      <c r="L25" s="2"/>
      <c r="M25" s="2">
        <f t="shared" si="2"/>
        <v>740.50999999999806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8">
        <f t="shared" si="4"/>
        <v>2026</v>
      </c>
      <c r="B26" s="2"/>
      <c r="C26" s="2"/>
      <c r="D26" s="2"/>
      <c r="E26" s="2"/>
      <c r="F26" s="2"/>
      <c r="G26" s="2"/>
      <c r="H26" s="2"/>
      <c r="I26" s="2">
        <f>+I$10-SUM(I$12:I25)</f>
        <v>282.46999999999935</v>
      </c>
      <c r="J26" s="2">
        <f t="shared" si="1"/>
        <v>30.42</v>
      </c>
      <c r="K26" s="2"/>
      <c r="L26" s="2"/>
      <c r="M26" s="2">
        <f t="shared" si="2"/>
        <v>312.88999999999936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8">
        <f t="shared" si="4"/>
        <v>2027</v>
      </c>
      <c r="B27" s="2"/>
      <c r="C27" s="2"/>
      <c r="D27" s="2"/>
      <c r="E27" s="2"/>
      <c r="F27" s="2"/>
      <c r="G27" s="2"/>
      <c r="H27" s="2"/>
      <c r="I27" s="2"/>
      <c r="J27" s="2">
        <f>+J$10-SUM(J$12:J26)</f>
        <v>30.419999999999845</v>
      </c>
      <c r="K27" s="2"/>
      <c r="L27" s="2"/>
      <c r="M27" s="2">
        <f t="shared" si="2"/>
        <v>30.419999999999845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8">
        <f t="shared" si="4"/>
        <v>2028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f t="shared" si="2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8">
        <f t="shared" si="4"/>
        <v>2029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f t="shared" si="2"/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8">
        <f t="shared" si="4"/>
        <v>2030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f t="shared" si="2"/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8">
        <f t="shared" si="4"/>
        <v>2031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>
        <f t="shared" si="2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8">
        <f t="shared" si="4"/>
        <v>2032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>
        <f t="shared" si="2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8">
        <f t="shared" si="4"/>
        <v>2033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>
        <f t="shared" si="2"/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8">
        <f t="shared" si="4"/>
        <v>2034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f t="shared" si="2"/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8">
        <f t="shared" si="4"/>
        <v>2035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>
        <f t="shared" si="2"/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8">
        <f t="shared" si="4"/>
        <v>2036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f t="shared" si="2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8">
        <f t="shared" si="4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f t="shared" si="2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8">
        <f t="shared" si="4"/>
        <v>2038</v>
      </c>
      <c r="B38" s="2"/>
      <c r="C38" s="2"/>
      <c r="D38" s="2"/>
      <c r="E38" s="2"/>
      <c r="F38" s="2"/>
      <c r="G38" s="2"/>
      <c r="H38" s="2"/>
      <c r="M38" s="2">
        <f t="shared" si="2"/>
        <v>0</v>
      </c>
    </row>
    <row r="39" spans="1:23" x14ac:dyDescent="0.25">
      <c r="A39" s="8">
        <f t="shared" si="4"/>
        <v>2039</v>
      </c>
      <c r="B39" s="2"/>
      <c r="C39" s="2"/>
      <c r="D39" s="2"/>
      <c r="E39" s="2"/>
      <c r="F39" s="2"/>
      <c r="G39" s="2"/>
      <c r="H39" s="2"/>
      <c r="M39" s="2">
        <f t="shared" si="2"/>
        <v>0</v>
      </c>
    </row>
    <row r="40" spans="1:23" x14ac:dyDescent="0.25">
      <c r="A40" s="8">
        <f t="shared" si="4"/>
        <v>2040</v>
      </c>
      <c r="B40" s="2"/>
      <c r="C40" s="2"/>
      <c r="D40" s="2"/>
      <c r="E40" s="2"/>
      <c r="F40" s="2"/>
      <c r="G40" s="2"/>
      <c r="H40" s="2"/>
      <c r="M40" s="2">
        <f t="shared" si="2"/>
        <v>0</v>
      </c>
    </row>
    <row r="41" spans="1:23" x14ac:dyDescent="0.25">
      <c r="A41" s="8">
        <f t="shared" si="4"/>
        <v>2041</v>
      </c>
      <c r="B41" s="2"/>
      <c r="C41" s="2"/>
      <c r="D41" s="2"/>
      <c r="E41" s="2"/>
      <c r="F41" s="2"/>
      <c r="G41" s="2"/>
      <c r="H41" s="2"/>
      <c r="M41" s="2">
        <f t="shared" si="2"/>
        <v>0</v>
      </c>
    </row>
    <row r="42" spans="1:23" x14ac:dyDescent="0.25">
      <c r="A42" s="8">
        <f t="shared" si="4"/>
        <v>2042</v>
      </c>
      <c r="B42" s="2"/>
      <c r="C42" s="2"/>
      <c r="D42" s="2"/>
      <c r="E42" s="2"/>
      <c r="F42" s="2"/>
      <c r="G42" s="2"/>
      <c r="H42" s="2"/>
      <c r="M42" s="2">
        <f t="shared" si="2"/>
        <v>0</v>
      </c>
    </row>
    <row r="43" spans="1:23" x14ac:dyDescent="0.25">
      <c r="A43" s="8">
        <f t="shared" si="4"/>
        <v>2043</v>
      </c>
      <c r="B43" s="2"/>
      <c r="C43" s="2"/>
      <c r="D43" s="2"/>
      <c r="E43" s="2"/>
      <c r="F43" s="2"/>
      <c r="G43" s="2"/>
      <c r="H43" s="2"/>
      <c r="M43" s="2">
        <f t="shared" si="2"/>
        <v>0</v>
      </c>
    </row>
    <row r="44" spans="1:23" x14ac:dyDescent="0.25">
      <c r="A44" s="8">
        <f t="shared" si="4"/>
        <v>2044</v>
      </c>
      <c r="B44" s="2"/>
      <c r="C44" s="2"/>
      <c r="D44" s="2"/>
      <c r="E44" s="2"/>
      <c r="F44" s="2"/>
      <c r="G44" s="2"/>
      <c r="H44" s="2"/>
      <c r="M44" s="2">
        <f t="shared" ref="M44:M60" si="5">SUM(B44:L44)</f>
        <v>0</v>
      </c>
    </row>
    <row r="45" spans="1:23" x14ac:dyDescent="0.25">
      <c r="A45" s="8">
        <f t="shared" si="4"/>
        <v>2045</v>
      </c>
      <c r="B45" s="2"/>
      <c r="C45" s="2"/>
      <c r="D45" s="2"/>
      <c r="E45" s="2"/>
      <c r="F45" s="2"/>
      <c r="G45" s="2"/>
      <c r="H45" s="2"/>
      <c r="M45" s="2">
        <f t="shared" si="5"/>
        <v>0</v>
      </c>
    </row>
    <row r="46" spans="1:23" x14ac:dyDescent="0.25">
      <c r="A46" s="8">
        <f t="shared" si="4"/>
        <v>2046</v>
      </c>
      <c r="B46" s="2"/>
      <c r="C46" s="2"/>
      <c r="D46" s="2"/>
      <c r="E46" s="2"/>
      <c r="F46" s="2"/>
      <c r="G46" s="2"/>
      <c r="H46" s="2"/>
      <c r="M46" s="2">
        <f t="shared" si="5"/>
        <v>0</v>
      </c>
    </row>
    <row r="47" spans="1:23" x14ac:dyDescent="0.25">
      <c r="A47" s="8">
        <f t="shared" si="4"/>
        <v>2047</v>
      </c>
      <c r="B47" s="2"/>
      <c r="C47" s="2"/>
      <c r="D47" s="2"/>
      <c r="E47" s="2"/>
      <c r="F47" s="2"/>
      <c r="G47" s="2"/>
      <c r="H47" s="2"/>
      <c r="M47" s="2">
        <f t="shared" si="5"/>
        <v>0</v>
      </c>
    </row>
    <row r="48" spans="1:23" x14ac:dyDescent="0.25">
      <c r="A48" s="8">
        <f t="shared" si="4"/>
        <v>2048</v>
      </c>
      <c r="B48" s="2"/>
      <c r="C48" s="2"/>
      <c r="D48" s="2"/>
      <c r="E48" s="2"/>
      <c r="F48" s="2"/>
      <c r="G48" s="2"/>
      <c r="H48" s="2"/>
      <c r="M48" s="2">
        <f t="shared" si="5"/>
        <v>0</v>
      </c>
    </row>
    <row r="49" spans="1:13" x14ac:dyDescent="0.25">
      <c r="A49" s="8">
        <f t="shared" si="4"/>
        <v>2049</v>
      </c>
      <c r="B49" s="2"/>
      <c r="C49" s="2"/>
      <c r="D49" s="2"/>
      <c r="E49" s="2"/>
      <c r="F49" s="2"/>
      <c r="G49" s="2"/>
      <c r="H49" s="2"/>
      <c r="M49" s="2">
        <f t="shared" si="5"/>
        <v>0</v>
      </c>
    </row>
    <row r="50" spans="1:13" x14ac:dyDescent="0.25">
      <c r="A50" s="8">
        <f t="shared" si="4"/>
        <v>2050</v>
      </c>
      <c r="B50" s="2"/>
      <c r="C50" s="2"/>
      <c r="D50" s="2"/>
      <c r="E50" s="2"/>
      <c r="F50" s="2"/>
      <c r="G50" s="2"/>
      <c r="H50" s="2"/>
      <c r="M50" s="2">
        <f t="shared" si="5"/>
        <v>0</v>
      </c>
    </row>
    <row r="51" spans="1:13" x14ac:dyDescent="0.25">
      <c r="A51" s="8">
        <f t="shared" si="4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M51" s="2">
        <f t="shared" si="5"/>
        <v>0</v>
      </c>
    </row>
    <row r="52" spans="1:13" x14ac:dyDescent="0.25">
      <c r="A52" s="8">
        <f t="shared" si="4"/>
        <v>2052</v>
      </c>
      <c r="B52" s="2"/>
      <c r="C52" s="2"/>
      <c r="D52" s="2"/>
      <c r="E52" s="2"/>
      <c r="F52" s="2"/>
      <c r="G52" s="2"/>
      <c r="H52" s="2"/>
      <c r="M52" s="2">
        <f t="shared" si="5"/>
        <v>0</v>
      </c>
    </row>
    <row r="53" spans="1:13" x14ac:dyDescent="0.25">
      <c r="A53" s="8">
        <f t="shared" si="4"/>
        <v>2053</v>
      </c>
      <c r="B53" s="2"/>
      <c r="C53" s="2"/>
      <c r="D53" s="2"/>
      <c r="E53" s="2"/>
      <c r="F53" s="2"/>
      <c r="G53" s="2"/>
      <c r="H53" s="2"/>
      <c r="M53" s="2">
        <f t="shared" si="5"/>
        <v>0</v>
      </c>
    </row>
    <row r="54" spans="1:13" x14ac:dyDescent="0.25">
      <c r="A54" s="8">
        <f t="shared" si="4"/>
        <v>2054</v>
      </c>
      <c r="B54" s="2"/>
      <c r="C54" s="2"/>
      <c r="D54" s="2"/>
      <c r="E54" s="2"/>
      <c r="F54" s="2"/>
      <c r="G54" s="2"/>
      <c r="H54" s="2"/>
      <c r="M54" s="2">
        <f t="shared" si="5"/>
        <v>0</v>
      </c>
    </row>
    <row r="55" spans="1:13" x14ac:dyDescent="0.25">
      <c r="A55" s="8">
        <f t="shared" si="4"/>
        <v>2055</v>
      </c>
      <c r="B55" s="2"/>
      <c r="C55" s="2"/>
      <c r="D55" s="2"/>
      <c r="E55" s="2"/>
      <c r="F55" s="2"/>
      <c r="G55" s="2"/>
      <c r="H55" s="2"/>
      <c r="M55" s="2">
        <f t="shared" si="5"/>
        <v>0</v>
      </c>
    </row>
    <row r="56" spans="1:13" x14ac:dyDescent="0.25">
      <c r="A56" s="8">
        <f t="shared" si="4"/>
        <v>2056</v>
      </c>
      <c r="B56" s="2"/>
      <c r="C56" s="2"/>
      <c r="D56" s="2"/>
      <c r="E56" s="2"/>
      <c r="F56" s="2"/>
      <c r="G56" s="2"/>
      <c r="H56" s="2"/>
      <c r="M56" s="2">
        <f t="shared" si="5"/>
        <v>0</v>
      </c>
    </row>
    <row r="57" spans="1:13" x14ac:dyDescent="0.25">
      <c r="A57" s="8">
        <f t="shared" si="4"/>
        <v>2057</v>
      </c>
      <c r="B57" s="2"/>
      <c r="C57" s="2"/>
      <c r="D57" s="2"/>
      <c r="E57" s="2"/>
      <c r="F57" s="2"/>
      <c r="G57" s="2"/>
      <c r="H57" s="2"/>
      <c r="M57" s="2">
        <f t="shared" si="5"/>
        <v>0</v>
      </c>
    </row>
    <row r="58" spans="1:13" x14ac:dyDescent="0.25">
      <c r="A58" s="8">
        <f t="shared" si="4"/>
        <v>2058</v>
      </c>
      <c r="B58" s="2"/>
      <c r="C58" s="2"/>
      <c r="D58" s="2"/>
      <c r="E58" s="2"/>
      <c r="F58" s="2"/>
      <c r="G58" s="2"/>
      <c r="H58" s="2"/>
      <c r="M58" s="2">
        <f t="shared" si="5"/>
        <v>0</v>
      </c>
    </row>
    <row r="59" spans="1:13" x14ac:dyDescent="0.25">
      <c r="A59" s="8">
        <f t="shared" si="4"/>
        <v>2059</v>
      </c>
      <c r="B59" s="2"/>
      <c r="C59" s="2"/>
      <c r="D59" s="2"/>
      <c r="E59" s="2"/>
      <c r="F59" s="2"/>
      <c r="G59" s="2"/>
      <c r="H59" s="2"/>
      <c r="M59" s="2">
        <f t="shared" si="5"/>
        <v>0</v>
      </c>
    </row>
    <row r="60" spans="1:13" x14ac:dyDescent="0.25">
      <c r="A60" s="8">
        <f t="shared" si="4"/>
        <v>2060</v>
      </c>
      <c r="B60" s="2"/>
      <c r="C60" s="2"/>
      <c r="D60" s="2"/>
      <c r="E60" s="2"/>
      <c r="F60" s="2"/>
      <c r="G60" s="2"/>
      <c r="H60" s="2"/>
      <c r="M60" s="2">
        <f t="shared" si="5"/>
        <v>0</v>
      </c>
    </row>
    <row r="65" spans="1:13" x14ac:dyDescent="0.25">
      <c r="A65" s="8" t="s">
        <v>11</v>
      </c>
      <c r="B65" s="4">
        <f>+B10-SUM(B12:B60)</f>
        <v>0</v>
      </c>
      <c r="C65" s="4">
        <f>+C10-SUM(C12:C60)</f>
        <v>0</v>
      </c>
      <c r="D65" s="4">
        <f>+D10-SUM(D12:D60)</f>
        <v>0</v>
      </c>
      <c r="E65" s="4">
        <f t="shared" ref="E65:G65" si="6">+E10-SUM(E12:E60)</f>
        <v>0</v>
      </c>
      <c r="F65" s="4">
        <f t="shared" si="6"/>
        <v>0</v>
      </c>
      <c r="G65" s="4">
        <f t="shared" si="6"/>
        <v>0</v>
      </c>
      <c r="H65" s="4">
        <f>+H10-SUM(H12:H60)</f>
        <v>0</v>
      </c>
      <c r="I65" s="4">
        <f>+I10-SUM(I12:I60)</f>
        <v>0</v>
      </c>
      <c r="J65" s="4"/>
      <c r="K65" s="4"/>
      <c r="L65" s="4"/>
      <c r="M65" s="4">
        <f>+M10-SUM(M12:M60)</f>
        <v>0</v>
      </c>
    </row>
  </sheetData>
  <pageMargins left="0.70866141732283472" right="0.70866141732283472" top="0.74803149606299213" bottom="0.74803149606299213" header="0.31496062992125984" footer="0.31496062992125984"/>
  <pageSetup orientation="landscape" verticalDpi="0" r:id="rId1"/>
  <headerFooter>
    <oddFooter>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R65"/>
  <sheetViews>
    <sheetView workbookViewId="0">
      <selection activeCell="E5" sqref="E5"/>
    </sheetView>
  </sheetViews>
  <sheetFormatPr defaultRowHeight="15" x14ac:dyDescent="0.25"/>
  <cols>
    <col min="1" max="1" width="9.140625" style="8"/>
    <col min="2" max="2" width="11.5703125" bestFit="1" customWidth="1"/>
    <col min="3" max="3" width="13.28515625" bestFit="1" customWidth="1"/>
    <col min="4" max="4" width="11.5703125" customWidth="1"/>
    <col min="5" max="5" width="12.28515625" bestFit="1" customWidth="1"/>
    <col min="6" max="6" width="9.5703125" bestFit="1" customWidth="1"/>
    <col min="7" max="7" width="3.5703125" customWidth="1"/>
    <col min="8" max="8" width="13.28515625" bestFit="1" customWidth="1"/>
    <col min="10" max="10" width="13.28515625" bestFit="1" customWidth="1"/>
    <col min="11" max="11" width="11.5703125" bestFit="1" customWidth="1"/>
  </cols>
  <sheetData>
    <row r="1" spans="1:18" x14ac:dyDescent="0.25">
      <c r="A1" s="8" t="s">
        <v>21</v>
      </c>
      <c r="B1" s="5"/>
      <c r="C1" s="5"/>
    </row>
    <row r="2" spans="1:18" x14ac:dyDescent="0.25">
      <c r="A2" s="8" t="s">
        <v>1</v>
      </c>
      <c r="B2" s="27" t="s">
        <v>36</v>
      </c>
    </row>
    <row r="4" spans="1:18" x14ac:dyDescent="0.25">
      <c r="A4" s="8">
        <v>2011</v>
      </c>
      <c r="B4" t="s">
        <v>2</v>
      </c>
      <c r="C4" s="2">
        <v>62800.22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8">
        <v>2011</v>
      </c>
      <c r="B5" t="s">
        <v>3</v>
      </c>
      <c r="C5" s="2">
        <v>0</v>
      </c>
      <c r="D5" s="2" t="s">
        <v>9</v>
      </c>
      <c r="E5" s="3">
        <v>30</v>
      </c>
      <c r="F5" s="2" t="s">
        <v>10</v>
      </c>
      <c r="G5" s="2"/>
      <c r="H5" s="2"/>
      <c r="I5" s="2"/>
      <c r="J5" s="7"/>
      <c r="K5" s="2"/>
      <c r="L5" s="2"/>
      <c r="M5" s="2"/>
      <c r="N5" s="2"/>
      <c r="O5" s="2"/>
      <c r="P5" s="2"/>
      <c r="Q5" s="2"/>
      <c r="R5" s="2"/>
    </row>
    <row r="6" spans="1:18" x14ac:dyDescent="0.25">
      <c r="A6" s="8" t="s">
        <v>4</v>
      </c>
      <c r="C6" s="2">
        <f>+C4-C5</f>
        <v>62800.22</v>
      </c>
      <c r="D6" s="2" t="s">
        <v>8</v>
      </c>
      <c r="E6" s="3">
        <v>26</v>
      </c>
      <c r="F6" s="2">
        <f>+C6/E6</f>
        <v>2415.3930769230769</v>
      </c>
      <c r="G6" s="2"/>
      <c r="H6" s="2"/>
      <c r="I6" s="2"/>
      <c r="J6" s="7"/>
      <c r="K6" s="2"/>
      <c r="L6" s="2"/>
      <c r="M6" s="2"/>
      <c r="N6" s="2"/>
      <c r="O6" s="2"/>
      <c r="P6" s="2"/>
      <c r="Q6" s="2"/>
      <c r="R6" s="2"/>
    </row>
    <row r="7" spans="1:18" x14ac:dyDescent="0.25">
      <c r="C7" s="2"/>
      <c r="D7" s="2"/>
      <c r="E7" s="2"/>
      <c r="F7" s="2"/>
      <c r="G7" s="2"/>
      <c r="H7" s="2"/>
      <c r="I7" s="2"/>
      <c r="J7" s="7"/>
      <c r="K7" s="2"/>
      <c r="L7" s="2"/>
      <c r="M7" s="2"/>
      <c r="N7" s="2"/>
      <c r="O7" s="2"/>
      <c r="P7" s="2"/>
      <c r="Q7" s="2"/>
      <c r="R7" s="2"/>
    </row>
    <row r="8" spans="1:18" x14ac:dyDescent="0.25">
      <c r="A8" s="8" t="s">
        <v>6</v>
      </c>
      <c r="B8" s="3">
        <v>2008</v>
      </c>
      <c r="C8" s="3">
        <f t="shared" ref="C8:E9" si="0">+B8+1</f>
        <v>2009</v>
      </c>
      <c r="D8" s="3">
        <f t="shared" si="0"/>
        <v>2010</v>
      </c>
      <c r="E8" s="3">
        <f t="shared" si="0"/>
        <v>2011</v>
      </c>
      <c r="F8" s="3">
        <v>2012</v>
      </c>
      <c r="G8" s="3"/>
      <c r="H8" s="31" t="s">
        <v>5</v>
      </c>
      <c r="I8" s="3"/>
      <c r="J8" s="7"/>
      <c r="K8" s="3"/>
      <c r="L8" s="3"/>
      <c r="M8" s="3"/>
      <c r="N8" s="3"/>
      <c r="O8" s="2"/>
      <c r="P8" s="2"/>
      <c r="Q8" s="2"/>
      <c r="R8" s="2"/>
    </row>
    <row r="9" spans="1:18" x14ac:dyDescent="0.25">
      <c r="A9" s="8" t="s">
        <v>7</v>
      </c>
      <c r="B9" s="3">
        <v>26</v>
      </c>
      <c r="C9" s="3">
        <f t="shared" si="0"/>
        <v>27</v>
      </c>
      <c r="D9" s="3">
        <f t="shared" si="0"/>
        <v>28</v>
      </c>
      <c r="E9" s="3">
        <f t="shared" si="0"/>
        <v>29</v>
      </c>
      <c r="F9" s="3">
        <f>+E5</f>
        <v>30</v>
      </c>
      <c r="G9" s="3"/>
      <c r="H9" s="3"/>
      <c r="I9" s="3"/>
      <c r="J9" s="7"/>
      <c r="K9" s="3"/>
      <c r="L9" s="3"/>
      <c r="M9" s="3"/>
      <c r="N9" s="3"/>
      <c r="O9" s="2"/>
      <c r="P9" s="2"/>
      <c r="Q9" s="2"/>
      <c r="R9" s="2"/>
    </row>
    <row r="10" spans="1:18" x14ac:dyDescent="0.25">
      <c r="A10" s="8" t="s">
        <v>5</v>
      </c>
      <c r="B10" s="2">
        <v>41670.42</v>
      </c>
      <c r="C10" s="2">
        <v>21129.8</v>
      </c>
      <c r="D10" s="2">
        <v>0</v>
      </c>
      <c r="E10" s="2">
        <v>0</v>
      </c>
      <c r="F10" s="21">
        <v>0</v>
      </c>
      <c r="G10" s="2"/>
      <c r="H10" s="2">
        <f>SUM(B10:G10)</f>
        <v>62800.22</v>
      </c>
      <c r="I10" s="2"/>
      <c r="J10" s="7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B11" s="2"/>
      <c r="C11" s="2"/>
      <c r="D11" s="2"/>
      <c r="E11" s="2"/>
      <c r="F11" s="2"/>
      <c r="G11" s="2"/>
      <c r="H11" s="2"/>
      <c r="I11" s="2"/>
      <c r="J11" s="7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8">
        <v>2012</v>
      </c>
      <c r="B12" s="2">
        <f>ROUND(B$10/B$9,2)</f>
        <v>1602.71</v>
      </c>
      <c r="C12" s="2">
        <f t="shared" ref="C12:F37" si="1">ROUND(C$10/C$9,2)</f>
        <v>782.59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"/>
      <c r="H12" s="2">
        <f t="shared" ref="H12:H43" si="2">SUM(B12:G12)</f>
        <v>2385.3000000000002</v>
      </c>
      <c r="I12" s="2"/>
      <c r="J12" s="7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8">
        <v>2013</v>
      </c>
      <c r="B13" s="2">
        <f t="shared" ref="B13:B36" si="3">ROUND(B$10/B$9,2)</f>
        <v>1602.71</v>
      </c>
      <c r="C13" s="2">
        <f t="shared" si="1"/>
        <v>782.59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/>
      <c r="H13" s="2">
        <f t="shared" si="2"/>
        <v>2385.3000000000002</v>
      </c>
      <c r="I13" s="2"/>
      <c r="J13" s="1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8">
        <v>2014</v>
      </c>
      <c r="B14" s="2">
        <f t="shared" si="3"/>
        <v>1602.71</v>
      </c>
      <c r="C14" s="2">
        <f t="shared" si="1"/>
        <v>782.59</v>
      </c>
      <c r="D14" s="2">
        <f t="shared" si="1"/>
        <v>0</v>
      </c>
      <c r="E14" s="2">
        <f t="shared" si="1"/>
        <v>0</v>
      </c>
      <c r="F14" s="2">
        <f t="shared" si="1"/>
        <v>0</v>
      </c>
      <c r="G14" s="2"/>
      <c r="H14" s="2">
        <f t="shared" si="2"/>
        <v>2385.3000000000002</v>
      </c>
      <c r="I14" s="2"/>
      <c r="J14" s="1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8">
        <f>+A14+1</f>
        <v>2015</v>
      </c>
      <c r="B15" s="2">
        <f t="shared" si="3"/>
        <v>1602.71</v>
      </c>
      <c r="C15" s="2">
        <f t="shared" si="1"/>
        <v>782.59</v>
      </c>
      <c r="D15" s="2">
        <f t="shared" si="1"/>
        <v>0</v>
      </c>
      <c r="E15" s="2">
        <f t="shared" si="1"/>
        <v>0</v>
      </c>
      <c r="F15" s="2">
        <f t="shared" si="1"/>
        <v>0</v>
      </c>
      <c r="G15" s="2"/>
      <c r="H15" s="2">
        <f t="shared" si="2"/>
        <v>2385.3000000000002</v>
      </c>
      <c r="I15" s="2"/>
      <c r="J15" s="1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8">
        <f t="shared" ref="A16:A60" si="4">+A15+1</f>
        <v>2016</v>
      </c>
      <c r="B16" s="2">
        <f t="shared" si="3"/>
        <v>1602.71</v>
      </c>
      <c r="C16" s="2">
        <f t="shared" si="1"/>
        <v>782.59</v>
      </c>
      <c r="D16" s="2">
        <f t="shared" si="1"/>
        <v>0</v>
      </c>
      <c r="E16" s="2">
        <f t="shared" si="1"/>
        <v>0</v>
      </c>
      <c r="F16" s="2">
        <f t="shared" si="1"/>
        <v>0</v>
      </c>
      <c r="G16" s="2"/>
      <c r="H16" s="2">
        <f t="shared" si="2"/>
        <v>2385.3000000000002</v>
      </c>
      <c r="I16" s="2"/>
      <c r="J16" s="1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8">
        <f t="shared" si="4"/>
        <v>2017</v>
      </c>
      <c r="B17" s="2">
        <f t="shared" si="3"/>
        <v>1602.71</v>
      </c>
      <c r="C17" s="2">
        <f t="shared" si="1"/>
        <v>782.59</v>
      </c>
      <c r="D17" s="2">
        <f t="shared" si="1"/>
        <v>0</v>
      </c>
      <c r="E17" s="2">
        <f t="shared" si="1"/>
        <v>0</v>
      </c>
      <c r="F17" s="2">
        <f t="shared" si="1"/>
        <v>0</v>
      </c>
      <c r="G17" s="2"/>
      <c r="H17" s="2">
        <f t="shared" si="2"/>
        <v>2385.3000000000002</v>
      </c>
      <c r="I17" s="2"/>
      <c r="J17" s="1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8">
        <f t="shared" si="4"/>
        <v>2018</v>
      </c>
      <c r="B18" s="2">
        <f t="shared" si="3"/>
        <v>1602.71</v>
      </c>
      <c r="C18" s="2">
        <f t="shared" si="1"/>
        <v>782.59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/>
      <c r="H18" s="2">
        <f t="shared" si="2"/>
        <v>2385.3000000000002</v>
      </c>
      <c r="I18" s="2"/>
      <c r="J18" s="1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8">
        <f t="shared" si="4"/>
        <v>2019</v>
      </c>
      <c r="B19" s="2">
        <f t="shared" si="3"/>
        <v>1602.71</v>
      </c>
      <c r="C19" s="2">
        <f t="shared" si="1"/>
        <v>782.59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/>
      <c r="H19" s="2">
        <f t="shared" si="2"/>
        <v>2385.3000000000002</v>
      </c>
      <c r="I19" s="2"/>
      <c r="J19" s="1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8">
        <f t="shared" si="4"/>
        <v>2020</v>
      </c>
      <c r="B20" s="2">
        <f t="shared" si="3"/>
        <v>1602.71</v>
      </c>
      <c r="C20" s="2">
        <f t="shared" si="1"/>
        <v>782.59</v>
      </c>
      <c r="D20" s="2">
        <f t="shared" si="1"/>
        <v>0</v>
      </c>
      <c r="E20" s="2">
        <f t="shared" si="1"/>
        <v>0</v>
      </c>
      <c r="F20" s="2">
        <f t="shared" si="1"/>
        <v>0</v>
      </c>
      <c r="G20" s="2"/>
      <c r="H20" s="2">
        <f t="shared" si="2"/>
        <v>2385.3000000000002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8">
        <f t="shared" si="4"/>
        <v>2021</v>
      </c>
      <c r="B21" s="2">
        <f t="shared" si="3"/>
        <v>1602.71</v>
      </c>
      <c r="C21" s="2">
        <f t="shared" si="1"/>
        <v>782.59</v>
      </c>
      <c r="D21" s="2">
        <f t="shared" si="1"/>
        <v>0</v>
      </c>
      <c r="E21" s="2">
        <f t="shared" si="1"/>
        <v>0</v>
      </c>
      <c r="F21" s="2">
        <f t="shared" si="1"/>
        <v>0</v>
      </c>
      <c r="G21" s="2"/>
      <c r="H21" s="2">
        <f t="shared" si="2"/>
        <v>2385.3000000000002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8">
        <f t="shared" si="4"/>
        <v>2022</v>
      </c>
      <c r="B22" s="2">
        <f t="shared" si="3"/>
        <v>1602.71</v>
      </c>
      <c r="C22" s="2">
        <f t="shared" si="1"/>
        <v>782.59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/>
      <c r="H22" s="2">
        <f t="shared" si="2"/>
        <v>2385.3000000000002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8">
        <f t="shared" si="4"/>
        <v>2023</v>
      </c>
      <c r="B23" s="2">
        <f t="shared" si="3"/>
        <v>1602.71</v>
      </c>
      <c r="C23" s="2">
        <f t="shared" si="1"/>
        <v>782.59</v>
      </c>
      <c r="D23" s="2">
        <f t="shared" si="1"/>
        <v>0</v>
      </c>
      <c r="E23" s="2">
        <f t="shared" si="1"/>
        <v>0</v>
      </c>
      <c r="F23" s="2">
        <f t="shared" si="1"/>
        <v>0</v>
      </c>
      <c r="G23" s="2"/>
      <c r="H23" s="2">
        <f t="shared" si="2"/>
        <v>2385.3000000000002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8">
        <f t="shared" si="4"/>
        <v>2024</v>
      </c>
      <c r="B24" s="2">
        <f t="shared" si="3"/>
        <v>1602.71</v>
      </c>
      <c r="C24" s="2">
        <f t="shared" si="1"/>
        <v>782.59</v>
      </c>
      <c r="D24" s="2">
        <f t="shared" si="1"/>
        <v>0</v>
      </c>
      <c r="E24" s="2">
        <f t="shared" si="1"/>
        <v>0</v>
      </c>
      <c r="F24" s="2">
        <f t="shared" si="1"/>
        <v>0</v>
      </c>
      <c r="G24" s="2"/>
      <c r="H24" s="2">
        <f t="shared" si="2"/>
        <v>2385.3000000000002</v>
      </c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8">
        <f t="shared" si="4"/>
        <v>2025</v>
      </c>
      <c r="B25" s="2">
        <f t="shared" si="3"/>
        <v>1602.71</v>
      </c>
      <c r="C25" s="2">
        <f t="shared" si="1"/>
        <v>782.59</v>
      </c>
      <c r="D25" s="2">
        <f t="shared" si="1"/>
        <v>0</v>
      </c>
      <c r="E25" s="2">
        <f t="shared" si="1"/>
        <v>0</v>
      </c>
      <c r="F25" s="2">
        <f t="shared" si="1"/>
        <v>0</v>
      </c>
      <c r="G25" s="2"/>
      <c r="H25" s="2">
        <f t="shared" si="2"/>
        <v>2385.3000000000002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8">
        <f t="shared" si="4"/>
        <v>2026</v>
      </c>
      <c r="B26" s="2">
        <f t="shared" si="3"/>
        <v>1602.71</v>
      </c>
      <c r="C26" s="2">
        <f t="shared" si="1"/>
        <v>782.59</v>
      </c>
      <c r="D26" s="2">
        <f t="shared" si="1"/>
        <v>0</v>
      </c>
      <c r="E26" s="2">
        <f t="shared" si="1"/>
        <v>0</v>
      </c>
      <c r="F26" s="2">
        <f t="shared" si="1"/>
        <v>0</v>
      </c>
      <c r="G26" s="2"/>
      <c r="H26" s="2">
        <f t="shared" si="2"/>
        <v>2385.3000000000002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8">
        <f t="shared" si="4"/>
        <v>2027</v>
      </c>
      <c r="B27" s="2">
        <f t="shared" si="3"/>
        <v>1602.71</v>
      </c>
      <c r="C27" s="2">
        <f t="shared" si="1"/>
        <v>782.59</v>
      </c>
      <c r="D27" s="2">
        <f t="shared" si="1"/>
        <v>0</v>
      </c>
      <c r="E27" s="2">
        <f t="shared" si="1"/>
        <v>0</v>
      </c>
      <c r="F27" s="2">
        <f t="shared" si="1"/>
        <v>0</v>
      </c>
      <c r="G27" s="2"/>
      <c r="H27" s="2">
        <f t="shared" si="2"/>
        <v>2385.3000000000002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8">
        <f t="shared" si="4"/>
        <v>2028</v>
      </c>
      <c r="B28" s="2">
        <f t="shared" si="3"/>
        <v>1602.71</v>
      </c>
      <c r="C28" s="2">
        <f t="shared" si="1"/>
        <v>782.59</v>
      </c>
      <c r="D28" s="2">
        <f t="shared" si="1"/>
        <v>0</v>
      </c>
      <c r="E28" s="2">
        <f t="shared" si="1"/>
        <v>0</v>
      </c>
      <c r="F28" s="2">
        <f t="shared" si="1"/>
        <v>0</v>
      </c>
      <c r="G28" s="2"/>
      <c r="H28" s="2">
        <f t="shared" si="2"/>
        <v>2385.3000000000002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8">
        <f t="shared" si="4"/>
        <v>2029</v>
      </c>
      <c r="B29" s="2">
        <f t="shared" si="3"/>
        <v>1602.71</v>
      </c>
      <c r="C29" s="2">
        <f t="shared" si="1"/>
        <v>782.59</v>
      </c>
      <c r="D29" s="2">
        <f t="shared" si="1"/>
        <v>0</v>
      </c>
      <c r="E29" s="2">
        <f t="shared" si="1"/>
        <v>0</v>
      </c>
      <c r="F29" s="2">
        <f t="shared" si="1"/>
        <v>0</v>
      </c>
      <c r="G29" s="2"/>
      <c r="H29" s="2">
        <f t="shared" si="2"/>
        <v>2385.3000000000002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8">
        <f t="shared" si="4"/>
        <v>2030</v>
      </c>
      <c r="B30" s="2">
        <f t="shared" si="3"/>
        <v>1602.71</v>
      </c>
      <c r="C30" s="2">
        <f t="shared" si="1"/>
        <v>782.59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/>
      <c r="H30" s="2">
        <f t="shared" si="2"/>
        <v>2385.3000000000002</v>
      </c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8">
        <f t="shared" si="4"/>
        <v>2031</v>
      </c>
      <c r="B31" s="2">
        <f t="shared" si="3"/>
        <v>1602.71</v>
      </c>
      <c r="C31" s="2">
        <f t="shared" si="1"/>
        <v>782.59</v>
      </c>
      <c r="D31" s="2">
        <f t="shared" si="1"/>
        <v>0</v>
      </c>
      <c r="E31" s="2">
        <f t="shared" si="1"/>
        <v>0</v>
      </c>
      <c r="F31" s="2">
        <f t="shared" si="1"/>
        <v>0</v>
      </c>
      <c r="G31" s="2"/>
      <c r="H31" s="2">
        <f t="shared" si="2"/>
        <v>2385.3000000000002</v>
      </c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8">
        <f t="shared" si="4"/>
        <v>2032</v>
      </c>
      <c r="B32" s="2">
        <f t="shared" si="3"/>
        <v>1602.71</v>
      </c>
      <c r="C32" s="2">
        <f t="shared" si="1"/>
        <v>782.59</v>
      </c>
      <c r="D32" s="2">
        <f t="shared" si="1"/>
        <v>0</v>
      </c>
      <c r="E32" s="2">
        <f t="shared" si="1"/>
        <v>0</v>
      </c>
      <c r="F32" s="2">
        <f t="shared" si="1"/>
        <v>0</v>
      </c>
      <c r="G32" s="2"/>
      <c r="H32" s="2">
        <f t="shared" si="2"/>
        <v>2385.3000000000002</v>
      </c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8">
        <f t="shared" si="4"/>
        <v>2033</v>
      </c>
      <c r="B33" s="2">
        <f t="shared" si="3"/>
        <v>1602.71</v>
      </c>
      <c r="C33" s="2">
        <f t="shared" si="1"/>
        <v>782.59</v>
      </c>
      <c r="D33" s="2">
        <f t="shared" si="1"/>
        <v>0</v>
      </c>
      <c r="E33" s="2">
        <f t="shared" si="1"/>
        <v>0</v>
      </c>
      <c r="F33" s="2">
        <f t="shared" si="1"/>
        <v>0</v>
      </c>
      <c r="G33" s="2"/>
      <c r="H33" s="2">
        <f t="shared" si="2"/>
        <v>2385.3000000000002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8">
        <f t="shared" si="4"/>
        <v>2034</v>
      </c>
      <c r="B34" s="2">
        <f t="shared" si="3"/>
        <v>1602.71</v>
      </c>
      <c r="C34" s="2">
        <f t="shared" si="1"/>
        <v>782.59</v>
      </c>
      <c r="D34" s="2">
        <f t="shared" si="1"/>
        <v>0</v>
      </c>
      <c r="E34" s="2">
        <f t="shared" si="1"/>
        <v>0</v>
      </c>
      <c r="F34" s="2">
        <f t="shared" si="1"/>
        <v>0</v>
      </c>
      <c r="G34" s="2"/>
      <c r="H34" s="2">
        <f t="shared" si="2"/>
        <v>2385.3000000000002</v>
      </c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8">
        <f t="shared" si="4"/>
        <v>2035</v>
      </c>
      <c r="B35" s="2">
        <f t="shared" si="3"/>
        <v>1602.71</v>
      </c>
      <c r="C35" s="2">
        <f t="shared" si="1"/>
        <v>782.59</v>
      </c>
      <c r="D35" s="2">
        <f t="shared" si="1"/>
        <v>0</v>
      </c>
      <c r="E35" s="2">
        <f t="shared" si="1"/>
        <v>0</v>
      </c>
      <c r="F35" s="2">
        <f t="shared" si="1"/>
        <v>0</v>
      </c>
      <c r="G35" s="2"/>
      <c r="H35" s="2">
        <f t="shared" si="2"/>
        <v>2385.3000000000002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8">
        <f t="shared" si="4"/>
        <v>2036</v>
      </c>
      <c r="B36" s="2">
        <f t="shared" si="3"/>
        <v>1602.71</v>
      </c>
      <c r="C36" s="2">
        <f t="shared" si="1"/>
        <v>782.59</v>
      </c>
      <c r="D36" s="2">
        <f t="shared" si="1"/>
        <v>0</v>
      </c>
      <c r="E36" s="2">
        <f t="shared" si="1"/>
        <v>0</v>
      </c>
      <c r="F36" s="2">
        <f t="shared" si="1"/>
        <v>0</v>
      </c>
      <c r="G36" s="2"/>
      <c r="H36" s="2">
        <f t="shared" si="2"/>
        <v>2385.3000000000002</v>
      </c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8">
        <f t="shared" si="4"/>
        <v>2037</v>
      </c>
      <c r="B37" s="2">
        <f>+B$10-SUM(B$12:B36)</f>
        <v>1602.6700000000128</v>
      </c>
      <c r="C37" s="2">
        <f t="shared" si="1"/>
        <v>782.59</v>
      </c>
      <c r="D37" s="2">
        <f t="shared" si="1"/>
        <v>0</v>
      </c>
      <c r="E37" s="2">
        <f t="shared" si="1"/>
        <v>0</v>
      </c>
      <c r="F37" s="2">
        <f t="shared" si="1"/>
        <v>0</v>
      </c>
      <c r="G37" s="2"/>
      <c r="H37" s="2">
        <f t="shared" si="2"/>
        <v>2385.260000000013</v>
      </c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8">
        <f t="shared" si="4"/>
        <v>2038</v>
      </c>
      <c r="B38" s="2"/>
      <c r="C38" s="2">
        <f>+C$10-SUM(C$12:C37)</f>
        <v>782.45999999999913</v>
      </c>
      <c r="D38" s="2">
        <f t="shared" ref="D38:E39" si="5">ROUND(D$10/D$9,2)</f>
        <v>0</v>
      </c>
      <c r="E38" s="2">
        <f t="shared" si="5"/>
        <v>0</v>
      </c>
      <c r="F38" s="2">
        <f t="shared" ref="F38:F40" si="6">ROUND(F$10/F$9,2)</f>
        <v>0</v>
      </c>
      <c r="H38" s="2">
        <f t="shared" si="2"/>
        <v>782.45999999999913</v>
      </c>
    </row>
    <row r="39" spans="1:18" x14ac:dyDescent="0.25">
      <c r="A39" s="8">
        <f t="shared" si="4"/>
        <v>2039</v>
      </c>
      <c r="B39" s="2"/>
      <c r="C39" s="2"/>
      <c r="D39" s="2">
        <f>+D$10-SUM(D$12:D38)</f>
        <v>0</v>
      </c>
      <c r="E39" s="2">
        <f t="shared" si="5"/>
        <v>0</v>
      </c>
      <c r="F39" s="2">
        <f t="shared" si="6"/>
        <v>0</v>
      </c>
      <c r="H39" s="2">
        <f t="shared" si="2"/>
        <v>0</v>
      </c>
    </row>
    <row r="40" spans="1:18" x14ac:dyDescent="0.25">
      <c r="A40" s="8">
        <f t="shared" si="4"/>
        <v>2040</v>
      </c>
      <c r="B40" s="2"/>
      <c r="C40" s="2"/>
      <c r="D40" s="2"/>
      <c r="E40" s="2">
        <f>+E$10-SUM(E$12:E39)</f>
        <v>0</v>
      </c>
      <c r="F40" s="2">
        <f t="shared" si="6"/>
        <v>0</v>
      </c>
      <c r="H40" s="2">
        <f t="shared" si="2"/>
        <v>0</v>
      </c>
    </row>
    <row r="41" spans="1:18" x14ac:dyDescent="0.25">
      <c r="A41" s="8">
        <f t="shared" si="4"/>
        <v>2041</v>
      </c>
      <c r="B41" s="2"/>
      <c r="C41" s="2"/>
      <c r="D41" s="2"/>
      <c r="E41" s="2"/>
      <c r="F41" s="2">
        <f>+F$10-SUM(F$12:F40)</f>
        <v>0</v>
      </c>
      <c r="H41" s="2">
        <f t="shared" si="2"/>
        <v>0</v>
      </c>
    </row>
    <row r="42" spans="1:18" x14ac:dyDescent="0.25">
      <c r="A42" s="8">
        <f t="shared" si="4"/>
        <v>2042</v>
      </c>
      <c r="B42" s="2"/>
      <c r="C42" s="2"/>
      <c r="D42" s="2"/>
      <c r="E42" s="2"/>
      <c r="H42" s="2">
        <f t="shared" si="2"/>
        <v>0</v>
      </c>
    </row>
    <row r="43" spans="1:18" x14ac:dyDescent="0.25">
      <c r="A43" s="8">
        <f t="shared" si="4"/>
        <v>2043</v>
      </c>
      <c r="B43" s="2"/>
      <c r="C43" s="2"/>
      <c r="D43" s="2"/>
      <c r="E43" s="2"/>
      <c r="H43" s="2">
        <f t="shared" si="2"/>
        <v>0</v>
      </c>
    </row>
    <row r="44" spans="1:18" x14ac:dyDescent="0.25">
      <c r="A44" s="8">
        <f t="shared" si="4"/>
        <v>2044</v>
      </c>
      <c r="B44" s="2"/>
      <c r="C44" s="2"/>
      <c r="D44" s="2"/>
      <c r="E44" s="2"/>
      <c r="H44" s="2">
        <f t="shared" ref="H44:H60" si="7">SUM(B44:G44)</f>
        <v>0</v>
      </c>
    </row>
    <row r="45" spans="1:18" x14ac:dyDescent="0.25">
      <c r="A45" s="8">
        <f t="shared" si="4"/>
        <v>2045</v>
      </c>
      <c r="B45" s="2"/>
      <c r="C45" s="2"/>
      <c r="D45" s="2"/>
      <c r="E45" s="2"/>
      <c r="H45" s="2">
        <f t="shared" si="7"/>
        <v>0</v>
      </c>
    </row>
    <row r="46" spans="1:18" x14ac:dyDescent="0.25">
      <c r="A46" s="8">
        <f t="shared" si="4"/>
        <v>2046</v>
      </c>
      <c r="B46" s="2"/>
      <c r="C46" s="2"/>
      <c r="D46" s="2"/>
      <c r="E46" s="2"/>
      <c r="H46" s="2">
        <f t="shared" si="7"/>
        <v>0</v>
      </c>
    </row>
    <row r="47" spans="1:18" x14ac:dyDescent="0.25">
      <c r="A47" s="8">
        <f t="shared" si="4"/>
        <v>2047</v>
      </c>
      <c r="B47" s="2"/>
      <c r="C47" s="2"/>
      <c r="D47" s="2"/>
      <c r="E47" s="2"/>
      <c r="H47" s="2">
        <f t="shared" si="7"/>
        <v>0</v>
      </c>
    </row>
    <row r="48" spans="1:18" x14ac:dyDescent="0.25">
      <c r="A48" s="8">
        <f t="shared" si="4"/>
        <v>2048</v>
      </c>
      <c r="B48" s="2"/>
      <c r="C48" s="2"/>
      <c r="D48" s="2"/>
      <c r="E48" s="2"/>
      <c r="H48" s="2">
        <f t="shared" si="7"/>
        <v>0</v>
      </c>
    </row>
    <row r="49" spans="1:8" x14ac:dyDescent="0.25">
      <c r="A49" s="8">
        <f t="shared" si="4"/>
        <v>2049</v>
      </c>
      <c r="B49" s="2"/>
      <c r="C49" s="2"/>
      <c r="D49" s="2"/>
      <c r="E49" s="2"/>
      <c r="H49" s="2">
        <f t="shared" si="7"/>
        <v>0</v>
      </c>
    </row>
    <row r="50" spans="1:8" x14ac:dyDescent="0.25">
      <c r="A50" s="8">
        <f t="shared" si="4"/>
        <v>2050</v>
      </c>
      <c r="B50" s="2"/>
      <c r="C50" s="2"/>
      <c r="D50" s="2"/>
      <c r="E50" s="2"/>
      <c r="H50" s="2">
        <f t="shared" si="7"/>
        <v>0</v>
      </c>
    </row>
    <row r="51" spans="1:8" x14ac:dyDescent="0.25">
      <c r="A51" s="8">
        <f t="shared" si="4"/>
        <v>2051</v>
      </c>
      <c r="B51" s="2"/>
      <c r="C51" s="2"/>
      <c r="D51" s="2"/>
      <c r="E51" s="2"/>
      <c r="F51" s="2"/>
      <c r="H51" s="2">
        <f t="shared" si="7"/>
        <v>0</v>
      </c>
    </row>
    <row r="52" spans="1:8" x14ac:dyDescent="0.25">
      <c r="A52" s="8">
        <f t="shared" si="4"/>
        <v>2052</v>
      </c>
      <c r="B52" s="2"/>
      <c r="C52" s="2"/>
      <c r="D52" s="2"/>
      <c r="E52" s="2"/>
      <c r="H52" s="2">
        <f t="shared" si="7"/>
        <v>0</v>
      </c>
    </row>
    <row r="53" spans="1:8" x14ac:dyDescent="0.25">
      <c r="A53" s="8">
        <f t="shared" si="4"/>
        <v>2053</v>
      </c>
      <c r="B53" s="2"/>
      <c r="C53" s="2"/>
      <c r="D53" s="2"/>
      <c r="E53" s="2"/>
      <c r="H53" s="2">
        <f t="shared" si="7"/>
        <v>0</v>
      </c>
    </row>
    <row r="54" spans="1:8" x14ac:dyDescent="0.25">
      <c r="A54" s="8">
        <f t="shared" si="4"/>
        <v>2054</v>
      </c>
      <c r="B54" s="2"/>
      <c r="C54" s="2"/>
      <c r="D54" s="2"/>
      <c r="E54" s="2"/>
      <c r="H54" s="2">
        <f t="shared" si="7"/>
        <v>0</v>
      </c>
    </row>
    <row r="55" spans="1:8" x14ac:dyDescent="0.25">
      <c r="A55" s="8">
        <f t="shared" si="4"/>
        <v>2055</v>
      </c>
      <c r="B55" s="2"/>
      <c r="C55" s="2"/>
      <c r="D55" s="2"/>
      <c r="E55" s="2"/>
      <c r="H55" s="2">
        <f t="shared" si="7"/>
        <v>0</v>
      </c>
    </row>
    <row r="56" spans="1:8" x14ac:dyDescent="0.25">
      <c r="A56" s="8">
        <f t="shared" si="4"/>
        <v>2056</v>
      </c>
      <c r="B56" s="2"/>
      <c r="C56" s="2"/>
      <c r="D56" s="2"/>
      <c r="E56" s="2"/>
      <c r="H56" s="2">
        <f t="shared" si="7"/>
        <v>0</v>
      </c>
    </row>
    <row r="57" spans="1:8" x14ac:dyDescent="0.25">
      <c r="A57" s="8">
        <f t="shared" si="4"/>
        <v>2057</v>
      </c>
      <c r="B57" s="2"/>
      <c r="C57" s="2"/>
      <c r="D57" s="2"/>
      <c r="E57" s="2"/>
      <c r="H57" s="2">
        <f t="shared" si="7"/>
        <v>0</v>
      </c>
    </row>
    <row r="58" spans="1:8" x14ac:dyDescent="0.25">
      <c r="A58" s="8">
        <f t="shared" si="4"/>
        <v>2058</v>
      </c>
      <c r="B58" s="2"/>
      <c r="C58" s="2"/>
      <c r="D58" s="2"/>
      <c r="E58" s="2"/>
      <c r="H58" s="2">
        <f t="shared" si="7"/>
        <v>0</v>
      </c>
    </row>
    <row r="59" spans="1:8" x14ac:dyDescent="0.25">
      <c r="A59" s="8">
        <f t="shared" si="4"/>
        <v>2059</v>
      </c>
      <c r="B59" s="2"/>
      <c r="C59" s="2"/>
      <c r="D59" s="2"/>
      <c r="E59" s="2"/>
      <c r="H59" s="2">
        <f t="shared" si="7"/>
        <v>0</v>
      </c>
    </row>
    <row r="60" spans="1:8" x14ac:dyDescent="0.25">
      <c r="A60" s="8">
        <f t="shared" si="4"/>
        <v>2060</v>
      </c>
      <c r="B60" s="2"/>
      <c r="C60" s="2"/>
      <c r="D60" s="2"/>
      <c r="E60" s="2"/>
      <c r="H60" s="2">
        <f t="shared" si="7"/>
        <v>0</v>
      </c>
    </row>
    <row r="65" spans="1:8" x14ac:dyDescent="0.25">
      <c r="A65" s="8" t="s">
        <v>11</v>
      </c>
      <c r="B65" s="4">
        <f>+B10-SUM(B12:B60)</f>
        <v>0</v>
      </c>
      <c r="C65" s="4">
        <f>+C10-SUM(C12:C60)</f>
        <v>0</v>
      </c>
      <c r="D65" s="4">
        <f>+D10-SUM(D12:D60)</f>
        <v>0</v>
      </c>
      <c r="E65" s="4">
        <f t="shared" ref="E65" si="8">+E10-SUM(E12:E60)</f>
        <v>0</v>
      </c>
      <c r="F65" s="4">
        <f>+F10-SUM(F12:F60)</f>
        <v>0</v>
      </c>
      <c r="H65" s="4">
        <f>+H10-SUM(H12:H60)</f>
        <v>0</v>
      </c>
    </row>
  </sheetData>
  <pageMargins left="0.70866141732283472" right="0.70866141732283472" top="0.74803149606299213" bottom="0.74803149606299213" header="0.31496062992125984" footer="0.31496062992125984"/>
  <pageSetup orientation="portrait" verticalDpi="0" r:id="rId1"/>
  <headerFooter>
    <oddFooter>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H77"/>
  <sheetViews>
    <sheetView workbookViewId="0">
      <selection activeCell="Q6" sqref="Q6:U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4" width="11.5703125" customWidth="1"/>
    <col min="5" max="5" width="10.5703125" customWidth="1"/>
    <col min="6" max="6" width="11.140625" customWidth="1"/>
    <col min="7" max="7" width="13.28515625" bestFit="1" customWidth="1"/>
    <col min="8" max="13" width="11.5703125" customWidth="1"/>
    <col min="14" max="14" width="11.140625" bestFit="1" customWidth="1"/>
    <col min="15" max="15" width="11.140625" customWidth="1"/>
    <col min="16" max="16" width="11.5703125" bestFit="1" customWidth="1"/>
    <col min="17" max="22" width="11.5703125" customWidth="1"/>
    <col min="23" max="23" width="3.5703125" customWidth="1"/>
    <col min="24" max="24" width="12.85546875" customWidth="1"/>
    <col min="26" max="26" width="13.28515625" bestFit="1" customWidth="1"/>
    <col min="27" max="27" width="11.5703125" bestFit="1" customWidth="1"/>
  </cols>
  <sheetData>
    <row r="1" spans="1:34" x14ac:dyDescent="0.25">
      <c r="A1" s="8" t="s">
        <v>37</v>
      </c>
      <c r="B1" s="5"/>
      <c r="C1" s="5"/>
    </row>
    <row r="2" spans="1:34" x14ac:dyDescent="0.25">
      <c r="A2" s="8" t="s">
        <v>1</v>
      </c>
      <c r="B2" s="27" t="s">
        <v>46</v>
      </c>
    </row>
    <row r="4" spans="1:34" x14ac:dyDescent="0.25">
      <c r="A4" s="8">
        <v>2011</v>
      </c>
      <c r="B4" t="s">
        <v>2</v>
      </c>
      <c r="C4" s="2">
        <v>1485043.9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5">
      <c r="A5" s="8">
        <v>2011</v>
      </c>
      <c r="B5" t="s">
        <v>3</v>
      </c>
      <c r="C5" s="2">
        <v>0</v>
      </c>
      <c r="D5" s="2" t="s">
        <v>9</v>
      </c>
      <c r="E5" s="3">
        <v>60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7"/>
      <c r="AA5" s="2"/>
      <c r="AB5" s="2"/>
      <c r="AC5" s="2"/>
      <c r="AD5" s="2"/>
      <c r="AE5" s="2"/>
      <c r="AF5" s="2"/>
      <c r="AG5" s="2"/>
      <c r="AH5" s="2"/>
    </row>
    <row r="6" spans="1:34" x14ac:dyDescent="0.25">
      <c r="A6" s="8" t="s">
        <v>4</v>
      </c>
      <c r="C6" s="2">
        <f>+C4-C5</f>
        <v>1485043.9</v>
      </c>
      <c r="D6" s="2" t="s">
        <v>8</v>
      </c>
      <c r="E6" s="3">
        <v>42</v>
      </c>
      <c r="F6" s="2">
        <f>+C6/E6</f>
        <v>35358.188095238096</v>
      </c>
      <c r="G6" s="2"/>
      <c r="H6" s="2"/>
      <c r="I6" s="2"/>
      <c r="J6" s="2"/>
      <c r="K6" s="2"/>
      <c r="L6" s="2"/>
      <c r="M6" s="2"/>
      <c r="N6" s="2"/>
      <c r="O6" s="2"/>
      <c r="P6" s="2"/>
      <c r="Q6" s="61" t="s">
        <v>111</v>
      </c>
      <c r="R6" s="61"/>
      <c r="S6" s="61"/>
      <c r="T6" s="61"/>
      <c r="U6" s="61"/>
      <c r="V6" s="2"/>
      <c r="W6" s="2"/>
      <c r="X6" s="2"/>
      <c r="Y6" s="2"/>
      <c r="Z6" s="7"/>
      <c r="AA6" s="2"/>
      <c r="AB6" s="2"/>
      <c r="AC6" s="2"/>
      <c r="AD6" s="2"/>
      <c r="AE6" s="2"/>
      <c r="AF6" s="2"/>
      <c r="AG6" s="2"/>
      <c r="AH6" s="2"/>
    </row>
    <row r="7" spans="1:34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"/>
      <c r="AA7" s="2"/>
      <c r="AB7" s="2"/>
      <c r="AC7" s="2"/>
      <c r="AD7" s="2"/>
      <c r="AE7" s="2"/>
      <c r="AF7" s="2"/>
      <c r="AG7" s="2"/>
      <c r="AH7" s="2"/>
    </row>
    <row r="8" spans="1:34" x14ac:dyDescent="0.25">
      <c r="A8" s="8" t="s">
        <v>6</v>
      </c>
      <c r="B8" s="3">
        <v>1989</v>
      </c>
      <c r="C8" s="3">
        <f t="shared" ref="C8:L9" si="0">+B8+1</f>
        <v>1990</v>
      </c>
      <c r="D8" s="3">
        <f t="shared" si="0"/>
        <v>1991</v>
      </c>
      <c r="E8" s="3">
        <f t="shared" si="0"/>
        <v>1992</v>
      </c>
      <c r="F8" s="3">
        <f t="shared" si="0"/>
        <v>1993</v>
      </c>
      <c r="G8" s="3">
        <f t="shared" si="0"/>
        <v>1994</v>
      </c>
      <c r="H8" s="3">
        <f t="shared" si="0"/>
        <v>1995</v>
      </c>
      <c r="I8" s="3">
        <f t="shared" si="0"/>
        <v>1996</v>
      </c>
      <c r="J8" s="3">
        <f t="shared" si="0"/>
        <v>1997</v>
      </c>
      <c r="K8" s="3">
        <f t="shared" si="0"/>
        <v>1998</v>
      </c>
      <c r="L8" s="3">
        <f t="shared" si="0"/>
        <v>1999</v>
      </c>
      <c r="M8" s="3">
        <f>+L8+1</f>
        <v>2000</v>
      </c>
      <c r="N8" s="3">
        <v>2012</v>
      </c>
      <c r="O8" s="3">
        <v>2013</v>
      </c>
      <c r="P8" s="3">
        <v>2014</v>
      </c>
      <c r="Q8" s="3">
        <f t="shared" ref="Q8:V8" si="1">+P8+1</f>
        <v>2015</v>
      </c>
      <c r="R8" s="3">
        <f t="shared" si="1"/>
        <v>2016</v>
      </c>
      <c r="S8" s="3">
        <f t="shared" si="1"/>
        <v>2017</v>
      </c>
      <c r="T8" s="3">
        <f t="shared" si="1"/>
        <v>2018</v>
      </c>
      <c r="U8" s="3">
        <f t="shared" si="1"/>
        <v>2019</v>
      </c>
      <c r="V8" s="3">
        <f t="shared" si="1"/>
        <v>2020</v>
      </c>
      <c r="W8" s="3"/>
      <c r="X8" s="31" t="s">
        <v>5</v>
      </c>
      <c r="Y8" s="3"/>
      <c r="Z8" s="7"/>
      <c r="AA8" s="3"/>
      <c r="AB8" s="3"/>
      <c r="AC8" s="3"/>
      <c r="AD8" s="3"/>
      <c r="AE8" s="2"/>
      <c r="AF8" s="2"/>
      <c r="AG8" s="2"/>
      <c r="AH8" s="2"/>
    </row>
    <row r="9" spans="1:34" x14ac:dyDescent="0.25">
      <c r="A9" s="8" t="s">
        <v>7</v>
      </c>
      <c r="B9" s="3">
        <v>37</v>
      </c>
      <c r="C9" s="3">
        <f t="shared" si="0"/>
        <v>38</v>
      </c>
      <c r="D9" s="3">
        <f t="shared" si="0"/>
        <v>39</v>
      </c>
      <c r="E9" s="3">
        <f t="shared" si="0"/>
        <v>40</v>
      </c>
      <c r="F9" s="3">
        <f t="shared" si="0"/>
        <v>41</v>
      </c>
      <c r="G9" s="3">
        <f t="shared" si="0"/>
        <v>42</v>
      </c>
      <c r="H9" s="3">
        <f t="shared" si="0"/>
        <v>43</v>
      </c>
      <c r="I9" s="3">
        <f t="shared" si="0"/>
        <v>44</v>
      </c>
      <c r="J9" s="3">
        <f t="shared" si="0"/>
        <v>45</v>
      </c>
      <c r="K9" s="3">
        <f t="shared" si="0"/>
        <v>46</v>
      </c>
      <c r="L9" s="3">
        <f t="shared" si="0"/>
        <v>47</v>
      </c>
      <c r="M9" s="3">
        <f>+L9+1</f>
        <v>48</v>
      </c>
      <c r="N9" s="3">
        <f>+E5</f>
        <v>60</v>
      </c>
      <c r="O9" s="3">
        <f t="shared" ref="O9:V9" si="2">+N9</f>
        <v>60</v>
      </c>
      <c r="P9" s="3">
        <f t="shared" si="2"/>
        <v>60</v>
      </c>
      <c r="Q9" s="3">
        <f t="shared" si="2"/>
        <v>60</v>
      </c>
      <c r="R9" s="3">
        <f t="shared" si="2"/>
        <v>60</v>
      </c>
      <c r="S9" s="3">
        <f t="shared" si="2"/>
        <v>60</v>
      </c>
      <c r="T9" s="3">
        <f t="shared" si="2"/>
        <v>60</v>
      </c>
      <c r="U9" s="3">
        <f t="shared" si="2"/>
        <v>60</v>
      </c>
      <c r="V9" s="3">
        <f t="shared" si="2"/>
        <v>60</v>
      </c>
      <c r="W9" s="3"/>
      <c r="X9" s="3"/>
      <c r="Y9" s="3"/>
      <c r="Z9" s="7"/>
      <c r="AA9" s="3"/>
      <c r="AB9" s="3"/>
      <c r="AC9" s="3"/>
      <c r="AD9" s="3"/>
      <c r="AE9" s="2"/>
      <c r="AF9" s="2"/>
      <c r="AG9" s="2"/>
      <c r="AH9" s="2"/>
    </row>
    <row r="10" spans="1:34" x14ac:dyDescent="0.25">
      <c r="A10" s="8" t="s">
        <v>5</v>
      </c>
      <c r="B10" s="2">
        <v>26712.89</v>
      </c>
      <c r="C10" s="2">
        <v>0</v>
      </c>
      <c r="D10" s="2">
        <v>0</v>
      </c>
      <c r="E10" s="2">
        <v>0</v>
      </c>
      <c r="F10" s="2">
        <v>0</v>
      </c>
      <c r="G10" s="2">
        <v>1329314.46</v>
      </c>
      <c r="H10" s="2">
        <v>55829.34</v>
      </c>
      <c r="I10" s="2">
        <v>15077.64</v>
      </c>
      <c r="J10" s="2">
        <v>30891.15</v>
      </c>
      <c r="K10" s="2">
        <v>9156.24</v>
      </c>
      <c r="L10" s="2">
        <v>0</v>
      </c>
      <c r="M10" s="2">
        <v>18061.18</v>
      </c>
      <c r="N10" s="21">
        <v>0</v>
      </c>
      <c r="O10" s="21">
        <v>11302.49</v>
      </c>
      <c r="P10" s="21">
        <v>100000</v>
      </c>
      <c r="Q10" s="21">
        <v>100000</v>
      </c>
      <c r="R10" s="21">
        <v>115000</v>
      </c>
      <c r="S10" s="21">
        <v>10000</v>
      </c>
      <c r="T10" s="21">
        <v>0</v>
      </c>
      <c r="U10" s="21">
        <v>0</v>
      </c>
      <c r="V10" s="21"/>
      <c r="W10" s="2"/>
      <c r="X10" s="2">
        <f>SUM(B10:W10)</f>
        <v>1821345.3899999997</v>
      </c>
      <c r="Y10" s="2"/>
      <c r="Z10" s="7"/>
      <c r="AA10" s="2"/>
      <c r="AB10" s="2"/>
      <c r="AC10" s="2"/>
      <c r="AD10" s="2"/>
      <c r="AE10" s="2"/>
      <c r="AF10" s="2"/>
      <c r="AG10" s="2"/>
      <c r="AH10" s="2"/>
    </row>
    <row r="11" spans="1:34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7"/>
      <c r="AA11" s="2"/>
      <c r="AB11" s="2"/>
      <c r="AC11" s="2"/>
      <c r="AD11" s="2"/>
      <c r="AE11" s="2"/>
      <c r="AF11" s="2"/>
      <c r="AG11" s="2"/>
      <c r="AH11" s="2"/>
    </row>
    <row r="12" spans="1:34" x14ac:dyDescent="0.25">
      <c r="A12" s="8">
        <v>2012</v>
      </c>
      <c r="B12" s="2">
        <f>ROUND(B$10/B$9,2)</f>
        <v>721.97</v>
      </c>
      <c r="C12" s="2">
        <f t="shared" ref="C12:P31" si="3">ROUND(C$10/C$9,2)</f>
        <v>0</v>
      </c>
      <c r="D12" s="2">
        <f t="shared" si="3"/>
        <v>0</v>
      </c>
      <c r="E12" s="2">
        <f t="shared" si="3"/>
        <v>0</v>
      </c>
      <c r="F12" s="2">
        <f t="shared" si="3"/>
        <v>0</v>
      </c>
      <c r="G12" s="2">
        <f t="shared" si="3"/>
        <v>31650.34</v>
      </c>
      <c r="H12" s="2">
        <f t="shared" si="3"/>
        <v>1298.3599999999999</v>
      </c>
      <c r="I12" s="2">
        <f t="shared" si="3"/>
        <v>342.67</v>
      </c>
      <c r="J12" s="2">
        <f t="shared" si="3"/>
        <v>686.47</v>
      </c>
      <c r="K12" s="2">
        <f t="shared" si="3"/>
        <v>199.05</v>
      </c>
      <c r="L12" s="2">
        <f t="shared" si="3"/>
        <v>0</v>
      </c>
      <c r="M12" s="2">
        <f t="shared" si="3"/>
        <v>376.27</v>
      </c>
      <c r="N12" s="2">
        <f t="shared" si="3"/>
        <v>0</v>
      </c>
      <c r="O12" s="2"/>
      <c r="P12" s="2"/>
      <c r="Q12" s="2"/>
      <c r="R12" s="2"/>
      <c r="S12" s="2"/>
      <c r="T12" s="2"/>
      <c r="U12" s="2"/>
      <c r="V12" s="2"/>
      <c r="W12" s="2"/>
      <c r="X12" s="2">
        <f t="shared" ref="X12:X43" si="4">SUM(B12:W12)</f>
        <v>35275.129999999997</v>
      </c>
      <c r="Y12" s="2"/>
      <c r="Z12" s="7"/>
      <c r="AA12" s="2"/>
      <c r="AB12" s="2"/>
      <c r="AC12" s="2"/>
      <c r="AD12" s="2"/>
      <c r="AE12" s="2"/>
      <c r="AF12" s="2"/>
      <c r="AG12" s="2"/>
      <c r="AH12" s="2"/>
    </row>
    <row r="13" spans="1:34" x14ac:dyDescent="0.25">
      <c r="A13" s="8">
        <v>2013</v>
      </c>
      <c r="B13" s="2">
        <f t="shared" ref="B13:M47" si="5">ROUND(B$10/B$9,2)</f>
        <v>721.97</v>
      </c>
      <c r="C13" s="2">
        <f t="shared" si="3"/>
        <v>0</v>
      </c>
      <c r="D13" s="2">
        <f t="shared" si="3"/>
        <v>0</v>
      </c>
      <c r="E13" s="2">
        <f t="shared" si="3"/>
        <v>0</v>
      </c>
      <c r="F13" s="2">
        <f t="shared" si="3"/>
        <v>0</v>
      </c>
      <c r="G13" s="2">
        <f t="shared" si="3"/>
        <v>31650.34</v>
      </c>
      <c r="H13" s="2">
        <f t="shared" si="3"/>
        <v>1298.3599999999999</v>
      </c>
      <c r="I13" s="2">
        <f t="shared" si="3"/>
        <v>342.67</v>
      </c>
      <c r="J13" s="2">
        <f t="shared" si="3"/>
        <v>686.47</v>
      </c>
      <c r="K13" s="2">
        <f t="shared" si="3"/>
        <v>199.05</v>
      </c>
      <c r="L13" s="2">
        <f t="shared" si="3"/>
        <v>0</v>
      </c>
      <c r="M13" s="2">
        <f t="shared" si="3"/>
        <v>376.27</v>
      </c>
      <c r="N13" s="2">
        <f t="shared" si="3"/>
        <v>0</v>
      </c>
      <c r="O13" s="2">
        <f t="shared" si="3"/>
        <v>188.37</v>
      </c>
      <c r="P13" s="2"/>
      <c r="Q13" s="2"/>
      <c r="R13" s="2"/>
      <c r="S13" s="2"/>
      <c r="T13" s="2"/>
      <c r="U13" s="2"/>
      <c r="V13" s="2"/>
      <c r="W13" s="2"/>
      <c r="X13" s="2">
        <f t="shared" si="4"/>
        <v>35463.5</v>
      </c>
      <c r="Y13" s="2"/>
      <c r="Z13" s="1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A14" s="8">
        <v>2014</v>
      </c>
      <c r="B14" s="2">
        <f t="shared" si="5"/>
        <v>721.97</v>
      </c>
      <c r="C14" s="2">
        <f t="shared" si="3"/>
        <v>0</v>
      </c>
      <c r="D14" s="2">
        <f t="shared" si="3"/>
        <v>0</v>
      </c>
      <c r="E14" s="2">
        <f t="shared" si="3"/>
        <v>0</v>
      </c>
      <c r="F14" s="2">
        <f t="shared" si="3"/>
        <v>0</v>
      </c>
      <c r="G14" s="2">
        <f t="shared" si="3"/>
        <v>31650.34</v>
      </c>
      <c r="H14" s="2">
        <f t="shared" si="3"/>
        <v>1298.3599999999999</v>
      </c>
      <c r="I14" s="2">
        <f t="shared" si="3"/>
        <v>342.67</v>
      </c>
      <c r="J14" s="2">
        <f t="shared" si="3"/>
        <v>686.47</v>
      </c>
      <c r="K14" s="2">
        <f t="shared" si="3"/>
        <v>199.05</v>
      </c>
      <c r="L14" s="2">
        <f t="shared" si="3"/>
        <v>0</v>
      </c>
      <c r="M14" s="2">
        <f t="shared" si="3"/>
        <v>376.27</v>
      </c>
      <c r="N14" s="2">
        <f t="shared" si="3"/>
        <v>0</v>
      </c>
      <c r="O14" s="2">
        <f t="shared" si="3"/>
        <v>188.37</v>
      </c>
      <c r="P14" s="2">
        <f t="shared" si="3"/>
        <v>1666.67</v>
      </c>
      <c r="Q14" s="2"/>
      <c r="R14" s="2"/>
      <c r="S14" s="2"/>
      <c r="T14" s="2"/>
      <c r="U14" s="2"/>
      <c r="V14" s="2"/>
      <c r="W14" s="2"/>
      <c r="X14" s="2">
        <f t="shared" si="4"/>
        <v>37130.17</v>
      </c>
      <c r="Y14" s="2"/>
      <c r="Z14" s="1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A15" s="8">
        <f>+A14+1</f>
        <v>2015</v>
      </c>
      <c r="B15" s="2">
        <f t="shared" si="5"/>
        <v>721.97</v>
      </c>
      <c r="C15" s="2">
        <f t="shared" si="3"/>
        <v>0</v>
      </c>
      <c r="D15" s="2">
        <f t="shared" si="3"/>
        <v>0</v>
      </c>
      <c r="E15" s="2">
        <f t="shared" si="3"/>
        <v>0</v>
      </c>
      <c r="F15" s="2">
        <f t="shared" si="3"/>
        <v>0</v>
      </c>
      <c r="G15" s="2">
        <f t="shared" si="3"/>
        <v>31650.34</v>
      </c>
      <c r="H15" s="2">
        <f t="shared" si="3"/>
        <v>1298.3599999999999</v>
      </c>
      <c r="I15" s="2">
        <f t="shared" si="3"/>
        <v>342.67</v>
      </c>
      <c r="J15" s="2">
        <f t="shared" si="3"/>
        <v>686.47</v>
      </c>
      <c r="K15" s="2">
        <f t="shared" si="3"/>
        <v>199.05</v>
      </c>
      <c r="L15" s="2">
        <f t="shared" si="3"/>
        <v>0</v>
      </c>
      <c r="M15" s="2">
        <f t="shared" si="3"/>
        <v>376.27</v>
      </c>
      <c r="N15" s="2">
        <f t="shared" si="3"/>
        <v>0</v>
      </c>
      <c r="O15" s="2">
        <f t="shared" ref="O15:O27" si="6">ROUND(O$10/O$9,2)</f>
        <v>188.37</v>
      </c>
      <c r="P15" s="2">
        <f t="shared" si="3"/>
        <v>1666.67</v>
      </c>
      <c r="Q15" s="2">
        <f>ROUND(Q$10/Q$9,2)*0.5</f>
        <v>833.33500000000004</v>
      </c>
      <c r="R15" s="2"/>
      <c r="S15" s="2"/>
      <c r="T15" s="2"/>
      <c r="U15" s="2"/>
      <c r="V15" s="2"/>
      <c r="W15" s="2"/>
      <c r="X15" s="2">
        <f t="shared" si="4"/>
        <v>37963.504999999997</v>
      </c>
      <c r="Y15" s="2"/>
      <c r="Z15" s="1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A16" s="8">
        <f t="shared" ref="A16:A75" si="7">+A15+1</f>
        <v>2016</v>
      </c>
      <c r="B16" s="2">
        <f t="shared" si="5"/>
        <v>721.97</v>
      </c>
      <c r="C16" s="2">
        <f t="shared" si="3"/>
        <v>0</v>
      </c>
      <c r="D16" s="2">
        <f t="shared" si="3"/>
        <v>0</v>
      </c>
      <c r="E16" s="2">
        <f t="shared" si="3"/>
        <v>0</v>
      </c>
      <c r="F16" s="2">
        <f t="shared" si="3"/>
        <v>0</v>
      </c>
      <c r="G16" s="2">
        <f t="shared" si="3"/>
        <v>31650.34</v>
      </c>
      <c r="H16" s="2">
        <f t="shared" si="3"/>
        <v>1298.3599999999999</v>
      </c>
      <c r="I16" s="2">
        <f t="shared" si="3"/>
        <v>342.67</v>
      </c>
      <c r="J16" s="2">
        <f t="shared" si="3"/>
        <v>686.47</v>
      </c>
      <c r="K16" s="2">
        <f t="shared" si="3"/>
        <v>199.05</v>
      </c>
      <c r="L16" s="2">
        <f t="shared" si="3"/>
        <v>0</v>
      </c>
      <c r="M16" s="2">
        <f t="shared" si="3"/>
        <v>376.27</v>
      </c>
      <c r="N16" s="2">
        <f t="shared" si="3"/>
        <v>0</v>
      </c>
      <c r="O16" s="2">
        <f t="shared" si="6"/>
        <v>188.37</v>
      </c>
      <c r="P16" s="2">
        <f t="shared" si="3"/>
        <v>1666.67</v>
      </c>
      <c r="Q16" s="2">
        <f t="shared" ref="Q16:V34" si="8">ROUND(Q$10/Q$9,2)</f>
        <v>1666.67</v>
      </c>
      <c r="R16" s="2">
        <f>ROUND(R$10/R$9,2)*0.5</f>
        <v>958.33500000000004</v>
      </c>
      <c r="S16" s="2"/>
      <c r="T16" s="2"/>
      <c r="U16" s="2"/>
      <c r="V16" s="2"/>
      <c r="W16" s="2"/>
      <c r="X16" s="2">
        <f t="shared" si="4"/>
        <v>39755.174999999996</v>
      </c>
      <c r="Y16" s="2"/>
      <c r="Z16" s="1"/>
      <c r="AA16" s="2"/>
      <c r="AB16" s="2"/>
      <c r="AC16" s="2"/>
      <c r="AD16" s="2"/>
      <c r="AE16" s="2"/>
      <c r="AF16" s="2"/>
      <c r="AG16" s="2"/>
      <c r="AH16" s="2"/>
    </row>
    <row r="17" spans="1:34" x14ac:dyDescent="0.25">
      <c r="A17" s="8">
        <f t="shared" si="7"/>
        <v>2017</v>
      </c>
      <c r="B17" s="2">
        <f t="shared" si="5"/>
        <v>721.97</v>
      </c>
      <c r="C17" s="2">
        <f t="shared" si="3"/>
        <v>0</v>
      </c>
      <c r="D17" s="2">
        <f t="shared" si="3"/>
        <v>0</v>
      </c>
      <c r="E17" s="2">
        <f t="shared" si="3"/>
        <v>0</v>
      </c>
      <c r="F17" s="2">
        <f t="shared" si="3"/>
        <v>0</v>
      </c>
      <c r="G17" s="2">
        <f t="shared" si="3"/>
        <v>31650.34</v>
      </c>
      <c r="H17" s="2">
        <f t="shared" si="3"/>
        <v>1298.3599999999999</v>
      </c>
      <c r="I17" s="2">
        <f t="shared" si="3"/>
        <v>342.67</v>
      </c>
      <c r="J17" s="2">
        <f t="shared" si="3"/>
        <v>686.47</v>
      </c>
      <c r="K17" s="2">
        <f t="shared" si="3"/>
        <v>199.05</v>
      </c>
      <c r="L17" s="2">
        <f t="shared" si="3"/>
        <v>0</v>
      </c>
      <c r="M17" s="2">
        <f t="shared" si="3"/>
        <v>376.27</v>
      </c>
      <c r="N17" s="2">
        <f t="shared" si="3"/>
        <v>0</v>
      </c>
      <c r="O17" s="2">
        <f t="shared" si="6"/>
        <v>188.37</v>
      </c>
      <c r="P17" s="2">
        <f t="shared" si="3"/>
        <v>1666.67</v>
      </c>
      <c r="Q17" s="2">
        <f t="shared" si="8"/>
        <v>1666.67</v>
      </c>
      <c r="R17" s="2">
        <f t="shared" si="8"/>
        <v>1916.67</v>
      </c>
      <c r="S17" s="2">
        <f>ROUND(S$10/S$9,2)*0.5</f>
        <v>83.334999999999994</v>
      </c>
      <c r="T17" s="2"/>
      <c r="U17" s="2"/>
      <c r="V17" s="2"/>
      <c r="W17" s="2"/>
      <c r="X17" s="2">
        <f t="shared" si="4"/>
        <v>40796.844999999994</v>
      </c>
      <c r="Y17" s="2"/>
      <c r="Z17" s="1"/>
      <c r="AA17" s="2"/>
      <c r="AB17" s="2"/>
      <c r="AC17" s="2"/>
      <c r="AD17" s="2"/>
      <c r="AE17" s="2"/>
      <c r="AF17" s="2"/>
      <c r="AG17" s="2"/>
      <c r="AH17" s="2"/>
    </row>
    <row r="18" spans="1:34" x14ac:dyDescent="0.25">
      <c r="A18" s="8">
        <f t="shared" si="7"/>
        <v>2018</v>
      </c>
      <c r="B18" s="2">
        <f t="shared" si="5"/>
        <v>721.97</v>
      </c>
      <c r="C18" s="2">
        <f t="shared" si="3"/>
        <v>0</v>
      </c>
      <c r="D18" s="2">
        <f t="shared" si="3"/>
        <v>0</v>
      </c>
      <c r="E18" s="2">
        <f t="shared" si="3"/>
        <v>0</v>
      </c>
      <c r="F18" s="2">
        <f t="shared" si="3"/>
        <v>0</v>
      </c>
      <c r="G18" s="2">
        <f t="shared" si="3"/>
        <v>31650.34</v>
      </c>
      <c r="H18" s="2">
        <f t="shared" si="3"/>
        <v>1298.3599999999999</v>
      </c>
      <c r="I18" s="2">
        <f t="shared" si="3"/>
        <v>342.67</v>
      </c>
      <c r="J18" s="2">
        <f t="shared" si="3"/>
        <v>686.47</v>
      </c>
      <c r="K18" s="2">
        <f t="shared" si="3"/>
        <v>199.05</v>
      </c>
      <c r="L18" s="2">
        <f t="shared" si="3"/>
        <v>0</v>
      </c>
      <c r="M18" s="2">
        <f t="shared" si="3"/>
        <v>376.27</v>
      </c>
      <c r="N18" s="2">
        <f t="shared" si="3"/>
        <v>0</v>
      </c>
      <c r="O18" s="2">
        <f t="shared" si="6"/>
        <v>188.37</v>
      </c>
      <c r="P18" s="2">
        <f t="shared" si="3"/>
        <v>1666.67</v>
      </c>
      <c r="Q18" s="2">
        <f t="shared" si="8"/>
        <v>1666.67</v>
      </c>
      <c r="R18" s="2">
        <f t="shared" si="8"/>
        <v>1916.67</v>
      </c>
      <c r="S18" s="2">
        <f t="shared" si="8"/>
        <v>166.67</v>
      </c>
      <c r="T18" s="2">
        <f>ROUND(T$10/T$9,2)*0.5</f>
        <v>0</v>
      </c>
      <c r="U18" s="2"/>
      <c r="V18" s="2"/>
      <c r="W18" s="2"/>
      <c r="X18" s="2">
        <f t="shared" si="4"/>
        <v>40880.179999999993</v>
      </c>
      <c r="Y18" s="2"/>
      <c r="Z18" s="1"/>
      <c r="AA18" s="2"/>
      <c r="AB18" s="2"/>
      <c r="AC18" s="2"/>
      <c r="AD18" s="2"/>
      <c r="AE18" s="2"/>
      <c r="AF18" s="2"/>
      <c r="AG18" s="2"/>
      <c r="AH18" s="2"/>
    </row>
    <row r="19" spans="1:34" x14ac:dyDescent="0.25">
      <c r="A19" s="8">
        <f t="shared" si="7"/>
        <v>2019</v>
      </c>
      <c r="B19" s="2">
        <f t="shared" si="5"/>
        <v>721.97</v>
      </c>
      <c r="C19" s="2">
        <f t="shared" si="3"/>
        <v>0</v>
      </c>
      <c r="D19" s="2">
        <f t="shared" si="3"/>
        <v>0</v>
      </c>
      <c r="E19" s="2">
        <f t="shared" si="3"/>
        <v>0</v>
      </c>
      <c r="F19" s="2">
        <f t="shared" si="3"/>
        <v>0</v>
      </c>
      <c r="G19" s="2">
        <f t="shared" si="3"/>
        <v>31650.34</v>
      </c>
      <c r="H19" s="2">
        <f t="shared" si="3"/>
        <v>1298.3599999999999</v>
      </c>
      <c r="I19" s="2">
        <f t="shared" si="3"/>
        <v>342.67</v>
      </c>
      <c r="J19" s="2">
        <f t="shared" si="3"/>
        <v>686.47</v>
      </c>
      <c r="K19" s="2">
        <f t="shared" si="3"/>
        <v>199.05</v>
      </c>
      <c r="L19" s="2">
        <f t="shared" si="3"/>
        <v>0</v>
      </c>
      <c r="M19" s="2">
        <f t="shared" si="3"/>
        <v>376.27</v>
      </c>
      <c r="N19" s="2">
        <f t="shared" si="3"/>
        <v>0</v>
      </c>
      <c r="O19" s="2">
        <f t="shared" si="6"/>
        <v>188.37</v>
      </c>
      <c r="P19" s="2">
        <f t="shared" si="3"/>
        <v>1666.67</v>
      </c>
      <c r="Q19" s="2">
        <f t="shared" si="8"/>
        <v>1666.67</v>
      </c>
      <c r="R19" s="2">
        <f t="shared" si="8"/>
        <v>1916.67</v>
      </c>
      <c r="S19" s="2">
        <f t="shared" si="8"/>
        <v>166.67</v>
      </c>
      <c r="T19" s="2">
        <f t="shared" si="8"/>
        <v>0</v>
      </c>
      <c r="U19" s="2">
        <f>ROUND(U$10/U$9,2)*0.5</f>
        <v>0</v>
      </c>
      <c r="V19" s="2"/>
      <c r="W19" s="2"/>
      <c r="X19" s="2">
        <f t="shared" si="4"/>
        <v>40880.179999999993</v>
      </c>
      <c r="Y19" s="2"/>
      <c r="Z19" s="1"/>
      <c r="AA19" s="2"/>
      <c r="AB19" s="2"/>
      <c r="AC19" s="2"/>
      <c r="AD19" s="2"/>
      <c r="AE19" s="2"/>
      <c r="AF19" s="2"/>
      <c r="AG19" s="2"/>
      <c r="AH19" s="2"/>
    </row>
    <row r="20" spans="1:34" x14ac:dyDescent="0.25">
      <c r="A20" s="8">
        <f t="shared" si="7"/>
        <v>2020</v>
      </c>
      <c r="B20" s="2">
        <f t="shared" si="5"/>
        <v>721.97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0</v>
      </c>
      <c r="G20" s="2">
        <f t="shared" si="3"/>
        <v>31650.34</v>
      </c>
      <c r="H20" s="2">
        <f t="shared" si="3"/>
        <v>1298.3599999999999</v>
      </c>
      <c r="I20" s="2">
        <f t="shared" si="3"/>
        <v>342.67</v>
      </c>
      <c r="J20" s="2">
        <f t="shared" si="3"/>
        <v>686.47</v>
      </c>
      <c r="K20" s="2">
        <f t="shared" si="3"/>
        <v>199.05</v>
      </c>
      <c r="L20" s="2">
        <f t="shared" si="3"/>
        <v>0</v>
      </c>
      <c r="M20" s="2">
        <f t="shared" si="3"/>
        <v>376.27</v>
      </c>
      <c r="N20" s="2">
        <f t="shared" si="3"/>
        <v>0</v>
      </c>
      <c r="O20" s="2">
        <f t="shared" si="6"/>
        <v>188.37</v>
      </c>
      <c r="P20" s="2">
        <f t="shared" si="3"/>
        <v>1666.67</v>
      </c>
      <c r="Q20" s="2">
        <f t="shared" si="8"/>
        <v>1666.67</v>
      </c>
      <c r="R20" s="2">
        <f t="shared" si="8"/>
        <v>1916.67</v>
      </c>
      <c r="S20" s="2">
        <f t="shared" si="8"/>
        <v>166.67</v>
      </c>
      <c r="T20" s="2">
        <f t="shared" si="8"/>
        <v>0</v>
      </c>
      <c r="U20" s="2">
        <f t="shared" si="8"/>
        <v>0</v>
      </c>
      <c r="V20" s="2">
        <f>ROUND(V$10/V$9,2)*0.5</f>
        <v>0</v>
      </c>
      <c r="W20" s="2"/>
      <c r="X20" s="2">
        <f t="shared" si="4"/>
        <v>40880.179999999993</v>
      </c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x14ac:dyDescent="0.25">
      <c r="A21" s="8">
        <f t="shared" si="7"/>
        <v>2021</v>
      </c>
      <c r="B21" s="2">
        <f t="shared" si="5"/>
        <v>721.97</v>
      </c>
      <c r="C21" s="2">
        <f t="shared" si="3"/>
        <v>0</v>
      </c>
      <c r="D21" s="2">
        <f t="shared" si="3"/>
        <v>0</v>
      </c>
      <c r="E21" s="2">
        <f t="shared" si="3"/>
        <v>0</v>
      </c>
      <c r="F21" s="2">
        <f t="shared" si="3"/>
        <v>0</v>
      </c>
      <c r="G21" s="2">
        <f t="shared" si="3"/>
        <v>31650.34</v>
      </c>
      <c r="H21" s="2">
        <f t="shared" si="3"/>
        <v>1298.3599999999999</v>
      </c>
      <c r="I21" s="2">
        <f t="shared" si="3"/>
        <v>342.67</v>
      </c>
      <c r="J21" s="2">
        <f t="shared" si="3"/>
        <v>686.47</v>
      </c>
      <c r="K21" s="2">
        <f t="shared" si="3"/>
        <v>199.05</v>
      </c>
      <c r="L21" s="2">
        <f t="shared" si="3"/>
        <v>0</v>
      </c>
      <c r="M21" s="2">
        <f t="shared" si="3"/>
        <v>376.27</v>
      </c>
      <c r="N21" s="2">
        <f t="shared" si="3"/>
        <v>0</v>
      </c>
      <c r="O21" s="2">
        <f t="shared" si="6"/>
        <v>188.37</v>
      </c>
      <c r="P21" s="2">
        <f t="shared" si="3"/>
        <v>1666.67</v>
      </c>
      <c r="Q21" s="2">
        <f t="shared" si="8"/>
        <v>1666.67</v>
      </c>
      <c r="R21" s="2">
        <f t="shared" si="8"/>
        <v>1916.67</v>
      </c>
      <c r="S21" s="2">
        <f t="shared" si="8"/>
        <v>166.67</v>
      </c>
      <c r="T21" s="2">
        <f t="shared" si="8"/>
        <v>0</v>
      </c>
      <c r="U21" s="2">
        <f t="shared" si="8"/>
        <v>0</v>
      </c>
      <c r="V21" s="2">
        <f t="shared" si="8"/>
        <v>0</v>
      </c>
      <c r="W21" s="2"/>
      <c r="X21" s="2">
        <f t="shared" si="4"/>
        <v>40880.179999999993</v>
      </c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x14ac:dyDescent="0.25">
      <c r="A22" s="8">
        <f t="shared" si="7"/>
        <v>2022</v>
      </c>
      <c r="B22" s="2">
        <f t="shared" si="5"/>
        <v>721.97</v>
      </c>
      <c r="C22" s="2">
        <f t="shared" si="3"/>
        <v>0</v>
      </c>
      <c r="D22" s="2">
        <f t="shared" si="3"/>
        <v>0</v>
      </c>
      <c r="E22" s="2">
        <f t="shared" si="3"/>
        <v>0</v>
      </c>
      <c r="F22" s="2">
        <f t="shared" si="3"/>
        <v>0</v>
      </c>
      <c r="G22" s="2">
        <f t="shared" si="3"/>
        <v>31650.34</v>
      </c>
      <c r="H22" s="2">
        <f t="shared" si="3"/>
        <v>1298.3599999999999</v>
      </c>
      <c r="I22" s="2">
        <f t="shared" si="3"/>
        <v>342.67</v>
      </c>
      <c r="J22" s="2">
        <f t="shared" si="3"/>
        <v>686.47</v>
      </c>
      <c r="K22" s="2">
        <f t="shared" si="3"/>
        <v>199.05</v>
      </c>
      <c r="L22" s="2">
        <f t="shared" si="3"/>
        <v>0</v>
      </c>
      <c r="M22" s="2">
        <f t="shared" si="3"/>
        <v>376.27</v>
      </c>
      <c r="N22" s="2">
        <f t="shared" si="3"/>
        <v>0</v>
      </c>
      <c r="O22" s="2">
        <f t="shared" si="6"/>
        <v>188.37</v>
      </c>
      <c r="P22" s="2">
        <f t="shared" si="3"/>
        <v>1666.67</v>
      </c>
      <c r="Q22" s="2">
        <f t="shared" si="8"/>
        <v>1666.67</v>
      </c>
      <c r="R22" s="2">
        <f t="shared" si="8"/>
        <v>1916.67</v>
      </c>
      <c r="S22" s="2">
        <f t="shared" si="8"/>
        <v>166.67</v>
      </c>
      <c r="T22" s="2">
        <f t="shared" si="8"/>
        <v>0</v>
      </c>
      <c r="U22" s="2">
        <f t="shared" si="8"/>
        <v>0</v>
      </c>
      <c r="V22" s="2">
        <f t="shared" si="8"/>
        <v>0</v>
      </c>
      <c r="W22" s="2"/>
      <c r="X22" s="2">
        <f t="shared" si="4"/>
        <v>40880.179999999993</v>
      </c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x14ac:dyDescent="0.25">
      <c r="A23" s="8">
        <f t="shared" si="7"/>
        <v>2023</v>
      </c>
      <c r="B23" s="2">
        <f t="shared" si="5"/>
        <v>721.97</v>
      </c>
      <c r="C23" s="2">
        <f t="shared" si="3"/>
        <v>0</v>
      </c>
      <c r="D23" s="2">
        <f t="shared" si="3"/>
        <v>0</v>
      </c>
      <c r="E23" s="2">
        <f t="shared" si="3"/>
        <v>0</v>
      </c>
      <c r="F23" s="2">
        <f t="shared" si="3"/>
        <v>0</v>
      </c>
      <c r="G23" s="2">
        <f t="shared" si="3"/>
        <v>31650.34</v>
      </c>
      <c r="H23" s="2">
        <f t="shared" si="3"/>
        <v>1298.3599999999999</v>
      </c>
      <c r="I23" s="2">
        <f t="shared" si="3"/>
        <v>342.67</v>
      </c>
      <c r="J23" s="2">
        <f t="shared" si="3"/>
        <v>686.47</v>
      </c>
      <c r="K23" s="2">
        <f t="shared" si="3"/>
        <v>199.05</v>
      </c>
      <c r="L23" s="2">
        <f t="shared" si="3"/>
        <v>0</v>
      </c>
      <c r="M23" s="2">
        <f t="shared" si="3"/>
        <v>376.27</v>
      </c>
      <c r="N23" s="2">
        <f t="shared" si="3"/>
        <v>0</v>
      </c>
      <c r="O23" s="2">
        <f t="shared" si="6"/>
        <v>188.37</v>
      </c>
      <c r="P23" s="2">
        <f t="shared" si="3"/>
        <v>1666.67</v>
      </c>
      <c r="Q23" s="2">
        <f t="shared" si="8"/>
        <v>1666.67</v>
      </c>
      <c r="R23" s="2">
        <f t="shared" si="8"/>
        <v>1916.67</v>
      </c>
      <c r="S23" s="2">
        <f t="shared" si="8"/>
        <v>166.67</v>
      </c>
      <c r="T23" s="2">
        <f t="shared" si="8"/>
        <v>0</v>
      </c>
      <c r="U23" s="2">
        <f t="shared" si="8"/>
        <v>0</v>
      </c>
      <c r="V23" s="2">
        <f t="shared" si="8"/>
        <v>0</v>
      </c>
      <c r="W23" s="2"/>
      <c r="X23" s="2">
        <f t="shared" si="4"/>
        <v>40880.179999999993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5">
      <c r="A24" s="8">
        <f t="shared" si="7"/>
        <v>2024</v>
      </c>
      <c r="B24" s="2">
        <f t="shared" si="5"/>
        <v>721.97</v>
      </c>
      <c r="C24" s="2">
        <f t="shared" si="3"/>
        <v>0</v>
      </c>
      <c r="D24" s="2">
        <f t="shared" si="3"/>
        <v>0</v>
      </c>
      <c r="E24" s="2">
        <f t="shared" si="3"/>
        <v>0</v>
      </c>
      <c r="F24" s="2">
        <f t="shared" si="3"/>
        <v>0</v>
      </c>
      <c r="G24" s="2">
        <f t="shared" si="3"/>
        <v>31650.34</v>
      </c>
      <c r="H24" s="2">
        <f t="shared" si="3"/>
        <v>1298.3599999999999</v>
      </c>
      <c r="I24" s="2">
        <f t="shared" si="3"/>
        <v>342.67</v>
      </c>
      <c r="J24" s="2">
        <f t="shared" si="3"/>
        <v>686.47</v>
      </c>
      <c r="K24" s="2">
        <f t="shared" si="3"/>
        <v>199.05</v>
      </c>
      <c r="L24" s="2">
        <f t="shared" si="3"/>
        <v>0</v>
      </c>
      <c r="M24" s="2">
        <f t="shared" si="3"/>
        <v>376.27</v>
      </c>
      <c r="N24" s="2">
        <f t="shared" si="3"/>
        <v>0</v>
      </c>
      <c r="O24" s="2">
        <f t="shared" si="6"/>
        <v>188.37</v>
      </c>
      <c r="P24" s="2">
        <f t="shared" si="3"/>
        <v>1666.67</v>
      </c>
      <c r="Q24" s="2">
        <f t="shared" si="8"/>
        <v>1666.67</v>
      </c>
      <c r="R24" s="2">
        <f t="shared" si="8"/>
        <v>1916.67</v>
      </c>
      <c r="S24" s="2">
        <f t="shared" si="8"/>
        <v>166.67</v>
      </c>
      <c r="T24" s="2">
        <f t="shared" si="8"/>
        <v>0</v>
      </c>
      <c r="U24" s="2">
        <f t="shared" si="8"/>
        <v>0</v>
      </c>
      <c r="V24" s="2">
        <f t="shared" si="8"/>
        <v>0</v>
      </c>
      <c r="W24" s="2"/>
      <c r="X24" s="2">
        <f t="shared" si="4"/>
        <v>40880.179999999993</v>
      </c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5">
      <c r="A25" s="8">
        <f t="shared" si="7"/>
        <v>2025</v>
      </c>
      <c r="B25" s="2">
        <f t="shared" si="5"/>
        <v>721.97</v>
      </c>
      <c r="C25" s="2">
        <f t="shared" si="3"/>
        <v>0</v>
      </c>
      <c r="D25" s="2">
        <f t="shared" si="3"/>
        <v>0</v>
      </c>
      <c r="E25" s="2">
        <f t="shared" si="3"/>
        <v>0</v>
      </c>
      <c r="F25" s="2">
        <f t="shared" si="3"/>
        <v>0</v>
      </c>
      <c r="G25" s="2">
        <f t="shared" si="3"/>
        <v>31650.34</v>
      </c>
      <c r="H25" s="2">
        <f t="shared" si="3"/>
        <v>1298.3599999999999</v>
      </c>
      <c r="I25" s="2">
        <f t="shared" si="3"/>
        <v>342.67</v>
      </c>
      <c r="J25" s="2">
        <f t="shared" si="3"/>
        <v>686.47</v>
      </c>
      <c r="K25" s="2">
        <f t="shared" si="3"/>
        <v>199.05</v>
      </c>
      <c r="L25" s="2">
        <f t="shared" si="3"/>
        <v>0</v>
      </c>
      <c r="M25" s="2">
        <f t="shared" si="3"/>
        <v>376.27</v>
      </c>
      <c r="N25" s="2">
        <f t="shared" si="3"/>
        <v>0</v>
      </c>
      <c r="O25" s="2">
        <f t="shared" si="6"/>
        <v>188.37</v>
      </c>
      <c r="P25" s="2">
        <f t="shared" si="3"/>
        <v>1666.67</v>
      </c>
      <c r="Q25" s="2">
        <f t="shared" si="8"/>
        <v>1666.67</v>
      </c>
      <c r="R25" s="2">
        <f t="shared" si="8"/>
        <v>1916.67</v>
      </c>
      <c r="S25" s="2">
        <f t="shared" si="8"/>
        <v>166.67</v>
      </c>
      <c r="T25" s="2">
        <f t="shared" si="8"/>
        <v>0</v>
      </c>
      <c r="U25" s="2">
        <f t="shared" si="8"/>
        <v>0</v>
      </c>
      <c r="V25" s="2">
        <f t="shared" si="8"/>
        <v>0</v>
      </c>
      <c r="W25" s="2"/>
      <c r="X25" s="2">
        <f t="shared" si="4"/>
        <v>40880.179999999993</v>
      </c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x14ac:dyDescent="0.25">
      <c r="A26" s="8">
        <f t="shared" si="7"/>
        <v>2026</v>
      </c>
      <c r="B26" s="2">
        <f t="shared" si="5"/>
        <v>721.97</v>
      </c>
      <c r="C26" s="2">
        <f t="shared" si="3"/>
        <v>0</v>
      </c>
      <c r="D26" s="2">
        <f t="shared" si="3"/>
        <v>0</v>
      </c>
      <c r="E26" s="2">
        <f t="shared" si="3"/>
        <v>0</v>
      </c>
      <c r="F26" s="2">
        <f t="shared" si="3"/>
        <v>0</v>
      </c>
      <c r="G26" s="2">
        <f t="shared" si="3"/>
        <v>31650.34</v>
      </c>
      <c r="H26" s="2">
        <f t="shared" si="3"/>
        <v>1298.3599999999999</v>
      </c>
      <c r="I26" s="2">
        <f t="shared" si="3"/>
        <v>342.67</v>
      </c>
      <c r="J26" s="2">
        <f t="shared" si="3"/>
        <v>686.47</v>
      </c>
      <c r="K26" s="2">
        <f t="shared" si="3"/>
        <v>199.05</v>
      </c>
      <c r="L26" s="2">
        <f t="shared" si="3"/>
        <v>0</v>
      </c>
      <c r="M26" s="2">
        <f t="shared" si="3"/>
        <v>376.27</v>
      </c>
      <c r="N26" s="2">
        <f t="shared" si="3"/>
        <v>0</v>
      </c>
      <c r="O26" s="2">
        <f t="shared" si="6"/>
        <v>188.37</v>
      </c>
      <c r="P26" s="2">
        <f t="shared" si="3"/>
        <v>1666.67</v>
      </c>
      <c r="Q26" s="2">
        <f t="shared" si="8"/>
        <v>1666.67</v>
      </c>
      <c r="R26" s="2">
        <f t="shared" si="8"/>
        <v>1916.67</v>
      </c>
      <c r="S26" s="2">
        <f t="shared" si="8"/>
        <v>166.67</v>
      </c>
      <c r="T26" s="2">
        <f t="shared" si="8"/>
        <v>0</v>
      </c>
      <c r="U26" s="2">
        <f t="shared" si="8"/>
        <v>0</v>
      </c>
      <c r="V26" s="2">
        <f t="shared" si="8"/>
        <v>0</v>
      </c>
      <c r="W26" s="2"/>
      <c r="X26" s="2">
        <f t="shared" si="4"/>
        <v>40880.179999999993</v>
      </c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25">
      <c r="A27" s="8">
        <f t="shared" si="7"/>
        <v>2027</v>
      </c>
      <c r="B27" s="2">
        <f t="shared" si="5"/>
        <v>721.97</v>
      </c>
      <c r="C27" s="2">
        <f t="shared" si="3"/>
        <v>0</v>
      </c>
      <c r="D27" s="2">
        <f t="shared" si="3"/>
        <v>0</v>
      </c>
      <c r="E27" s="2">
        <f t="shared" si="3"/>
        <v>0</v>
      </c>
      <c r="F27" s="2">
        <f t="shared" si="3"/>
        <v>0</v>
      </c>
      <c r="G27" s="2">
        <f t="shared" si="3"/>
        <v>31650.34</v>
      </c>
      <c r="H27" s="2">
        <f t="shared" si="3"/>
        <v>1298.3599999999999</v>
      </c>
      <c r="I27" s="2">
        <f t="shared" si="3"/>
        <v>342.67</v>
      </c>
      <c r="J27" s="2">
        <f t="shared" si="3"/>
        <v>686.47</v>
      </c>
      <c r="K27" s="2">
        <f t="shared" si="3"/>
        <v>199.05</v>
      </c>
      <c r="L27" s="2">
        <f t="shared" si="3"/>
        <v>0</v>
      </c>
      <c r="M27" s="2">
        <f t="shared" si="3"/>
        <v>376.27</v>
      </c>
      <c r="N27" s="2">
        <f t="shared" ref="N27:O70" si="9">ROUND(N$10/N$9,2)</f>
        <v>0</v>
      </c>
      <c r="O27" s="2">
        <f t="shared" si="6"/>
        <v>188.37</v>
      </c>
      <c r="P27" s="2">
        <f t="shared" si="3"/>
        <v>1666.67</v>
      </c>
      <c r="Q27" s="2">
        <f t="shared" si="8"/>
        <v>1666.67</v>
      </c>
      <c r="R27" s="2">
        <f t="shared" si="8"/>
        <v>1916.67</v>
      </c>
      <c r="S27" s="2">
        <f t="shared" si="8"/>
        <v>166.67</v>
      </c>
      <c r="T27" s="2">
        <f t="shared" si="8"/>
        <v>0</v>
      </c>
      <c r="U27" s="2">
        <f t="shared" si="8"/>
        <v>0</v>
      </c>
      <c r="V27" s="2">
        <f t="shared" si="8"/>
        <v>0</v>
      </c>
      <c r="W27" s="2"/>
      <c r="X27" s="2">
        <f t="shared" si="4"/>
        <v>40880.179999999993</v>
      </c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25">
      <c r="A28" s="8">
        <f t="shared" si="7"/>
        <v>2028</v>
      </c>
      <c r="B28" s="2">
        <f t="shared" si="5"/>
        <v>721.97</v>
      </c>
      <c r="C28" s="2">
        <f t="shared" si="3"/>
        <v>0</v>
      </c>
      <c r="D28" s="2">
        <f t="shared" si="3"/>
        <v>0</v>
      </c>
      <c r="E28" s="2">
        <f t="shared" si="3"/>
        <v>0</v>
      </c>
      <c r="F28" s="2">
        <f t="shared" si="3"/>
        <v>0</v>
      </c>
      <c r="G28" s="2">
        <f t="shared" si="3"/>
        <v>31650.34</v>
      </c>
      <c r="H28" s="2">
        <f t="shared" si="3"/>
        <v>1298.3599999999999</v>
      </c>
      <c r="I28" s="2">
        <f t="shared" si="3"/>
        <v>342.67</v>
      </c>
      <c r="J28" s="2">
        <f t="shared" si="3"/>
        <v>686.47</v>
      </c>
      <c r="K28" s="2">
        <f t="shared" si="3"/>
        <v>199.05</v>
      </c>
      <c r="L28" s="2">
        <f t="shared" si="3"/>
        <v>0</v>
      </c>
      <c r="M28" s="2">
        <f t="shared" si="3"/>
        <v>376.27</v>
      </c>
      <c r="N28" s="2">
        <f t="shared" si="9"/>
        <v>0</v>
      </c>
      <c r="O28" s="2">
        <f t="shared" si="9"/>
        <v>188.37</v>
      </c>
      <c r="P28" s="2">
        <f t="shared" si="3"/>
        <v>1666.67</v>
      </c>
      <c r="Q28" s="2">
        <f t="shared" si="8"/>
        <v>1666.67</v>
      </c>
      <c r="R28" s="2">
        <f t="shared" si="8"/>
        <v>1916.67</v>
      </c>
      <c r="S28" s="2">
        <f t="shared" si="8"/>
        <v>166.67</v>
      </c>
      <c r="T28" s="2">
        <f t="shared" si="8"/>
        <v>0</v>
      </c>
      <c r="U28" s="2">
        <f t="shared" si="8"/>
        <v>0</v>
      </c>
      <c r="V28" s="2">
        <f t="shared" si="8"/>
        <v>0</v>
      </c>
      <c r="W28" s="2"/>
      <c r="X28" s="2">
        <f t="shared" si="4"/>
        <v>40880.179999999993</v>
      </c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25">
      <c r="A29" s="8">
        <f t="shared" si="7"/>
        <v>2029</v>
      </c>
      <c r="B29" s="2">
        <f t="shared" si="5"/>
        <v>721.97</v>
      </c>
      <c r="C29" s="2">
        <f t="shared" si="3"/>
        <v>0</v>
      </c>
      <c r="D29" s="2">
        <f t="shared" si="3"/>
        <v>0</v>
      </c>
      <c r="E29" s="2">
        <f t="shared" si="3"/>
        <v>0</v>
      </c>
      <c r="F29" s="2">
        <f t="shared" si="3"/>
        <v>0</v>
      </c>
      <c r="G29" s="2">
        <f t="shared" si="3"/>
        <v>31650.34</v>
      </c>
      <c r="H29" s="2">
        <f t="shared" si="3"/>
        <v>1298.3599999999999</v>
      </c>
      <c r="I29" s="2">
        <f t="shared" si="3"/>
        <v>342.67</v>
      </c>
      <c r="J29" s="2">
        <f t="shared" si="3"/>
        <v>686.47</v>
      </c>
      <c r="K29" s="2">
        <f t="shared" si="3"/>
        <v>199.05</v>
      </c>
      <c r="L29" s="2">
        <f t="shared" si="3"/>
        <v>0</v>
      </c>
      <c r="M29" s="2">
        <f t="shared" si="3"/>
        <v>376.27</v>
      </c>
      <c r="N29" s="2">
        <f t="shared" si="9"/>
        <v>0</v>
      </c>
      <c r="O29" s="2">
        <f t="shared" si="9"/>
        <v>188.37</v>
      </c>
      <c r="P29" s="2">
        <f t="shared" si="3"/>
        <v>1666.67</v>
      </c>
      <c r="Q29" s="2">
        <f t="shared" si="8"/>
        <v>1666.67</v>
      </c>
      <c r="R29" s="2">
        <f t="shared" si="8"/>
        <v>1916.67</v>
      </c>
      <c r="S29" s="2">
        <f t="shared" si="8"/>
        <v>166.67</v>
      </c>
      <c r="T29" s="2">
        <f t="shared" si="8"/>
        <v>0</v>
      </c>
      <c r="U29" s="2">
        <f t="shared" si="8"/>
        <v>0</v>
      </c>
      <c r="V29" s="2">
        <f t="shared" si="8"/>
        <v>0</v>
      </c>
      <c r="W29" s="2"/>
      <c r="X29" s="2">
        <f t="shared" si="4"/>
        <v>40880.179999999993</v>
      </c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25">
      <c r="A30" s="8">
        <f t="shared" si="7"/>
        <v>2030</v>
      </c>
      <c r="B30" s="2">
        <f t="shared" si="5"/>
        <v>721.97</v>
      </c>
      <c r="C30" s="2">
        <f t="shared" si="3"/>
        <v>0</v>
      </c>
      <c r="D30" s="2">
        <f t="shared" si="3"/>
        <v>0</v>
      </c>
      <c r="E30" s="2">
        <f t="shared" si="3"/>
        <v>0</v>
      </c>
      <c r="F30" s="2">
        <f t="shared" si="3"/>
        <v>0</v>
      </c>
      <c r="G30" s="2">
        <f t="shared" si="3"/>
        <v>31650.34</v>
      </c>
      <c r="H30" s="2">
        <f t="shared" si="3"/>
        <v>1298.3599999999999</v>
      </c>
      <c r="I30" s="2">
        <f t="shared" si="3"/>
        <v>342.67</v>
      </c>
      <c r="J30" s="2">
        <f t="shared" si="3"/>
        <v>686.47</v>
      </c>
      <c r="K30" s="2">
        <f t="shared" si="3"/>
        <v>199.05</v>
      </c>
      <c r="L30" s="2">
        <f t="shared" si="3"/>
        <v>0</v>
      </c>
      <c r="M30" s="2">
        <f t="shared" si="3"/>
        <v>376.27</v>
      </c>
      <c r="N30" s="2">
        <f t="shared" si="9"/>
        <v>0</v>
      </c>
      <c r="O30" s="2">
        <f t="shared" si="9"/>
        <v>188.37</v>
      </c>
      <c r="P30" s="2">
        <f t="shared" si="3"/>
        <v>1666.67</v>
      </c>
      <c r="Q30" s="2">
        <f t="shared" si="8"/>
        <v>1666.67</v>
      </c>
      <c r="R30" s="2">
        <f t="shared" si="8"/>
        <v>1916.67</v>
      </c>
      <c r="S30" s="2">
        <f t="shared" si="8"/>
        <v>166.67</v>
      </c>
      <c r="T30" s="2">
        <f t="shared" si="8"/>
        <v>0</v>
      </c>
      <c r="U30" s="2">
        <f t="shared" si="8"/>
        <v>0</v>
      </c>
      <c r="V30" s="2">
        <f t="shared" si="8"/>
        <v>0</v>
      </c>
      <c r="W30" s="2"/>
      <c r="X30" s="2">
        <f t="shared" si="4"/>
        <v>40880.179999999993</v>
      </c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5">
      <c r="A31" s="8">
        <f t="shared" si="7"/>
        <v>2031</v>
      </c>
      <c r="B31" s="2">
        <f t="shared" si="5"/>
        <v>721.97</v>
      </c>
      <c r="C31" s="2">
        <f t="shared" si="3"/>
        <v>0</v>
      </c>
      <c r="D31" s="2">
        <f t="shared" si="3"/>
        <v>0</v>
      </c>
      <c r="E31" s="2">
        <f t="shared" si="3"/>
        <v>0</v>
      </c>
      <c r="F31" s="2">
        <f t="shared" si="3"/>
        <v>0</v>
      </c>
      <c r="G31" s="2">
        <f t="shared" si="3"/>
        <v>31650.34</v>
      </c>
      <c r="H31" s="2">
        <f t="shared" si="3"/>
        <v>1298.3599999999999</v>
      </c>
      <c r="I31" s="2">
        <f t="shared" si="3"/>
        <v>342.67</v>
      </c>
      <c r="J31" s="2">
        <f t="shared" si="3"/>
        <v>686.47</v>
      </c>
      <c r="K31" s="2">
        <f t="shared" si="3"/>
        <v>199.05</v>
      </c>
      <c r="L31" s="2">
        <f t="shared" si="3"/>
        <v>0</v>
      </c>
      <c r="M31" s="2">
        <f t="shared" si="3"/>
        <v>376.27</v>
      </c>
      <c r="N31" s="2">
        <f t="shared" si="9"/>
        <v>0</v>
      </c>
      <c r="O31" s="2">
        <f t="shared" si="9"/>
        <v>188.37</v>
      </c>
      <c r="P31" s="2">
        <f t="shared" si="3"/>
        <v>1666.67</v>
      </c>
      <c r="Q31" s="2">
        <f t="shared" si="8"/>
        <v>1666.67</v>
      </c>
      <c r="R31" s="2">
        <f t="shared" si="8"/>
        <v>1916.67</v>
      </c>
      <c r="S31" s="2">
        <f t="shared" si="8"/>
        <v>166.67</v>
      </c>
      <c r="T31" s="2">
        <f t="shared" si="8"/>
        <v>0</v>
      </c>
      <c r="U31" s="2">
        <f t="shared" si="8"/>
        <v>0</v>
      </c>
      <c r="V31" s="2">
        <f t="shared" si="8"/>
        <v>0</v>
      </c>
      <c r="W31" s="2"/>
      <c r="X31" s="2">
        <f t="shared" si="4"/>
        <v>40880.179999999993</v>
      </c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5">
      <c r="A32" s="8">
        <f t="shared" si="7"/>
        <v>2032</v>
      </c>
      <c r="B32" s="2">
        <f t="shared" si="5"/>
        <v>721.97</v>
      </c>
      <c r="C32" s="2">
        <f t="shared" si="5"/>
        <v>0</v>
      </c>
      <c r="D32" s="2">
        <f t="shared" si="5"/>
        <v>0</v>
      </c>
      <c r="E32" s="2">
        <f t="shared" si="5"/>
        <v>0</v>
      </c>
      <c r="F32" s="2">
        <f t="shared" si="5"/>
        <v>0</v>
      </c>
      <c r="G32" s="2">
        <f t="shared" si="5"/>
        <v>31650.34</v>
      </c>
      <c r="H32" s="2">
        <f t="shared" si="5"/>
        <v>1298.3599999999999</v>
      </c>
      <c r="I32" s="2">
        <f t="shared" si="5"/>
        <v>342.67</v>
      </c>
      <c r="J32" s="2">
        <f t="shared" si="5"/>
        <v>686.47</v>
      </c>
      <c r="K32" s="2">
        <f t="shared" si="5"/>
        <v>199.05</v>
      </c>
      <c r="L32" s="2">
        <f t="shared" si="5"/>
        <v>0</v>
      </c>
      <c r="M32" s="2">
        <f t="shared" si="5"/>
        <v>376.27</v>
      </c>
      <c r="N32" s="2">
        <f t="shared" si="9"/>
        <v>0</v>
      </c>
      <c r="O32" s="2">
        <f t="shared" si="9"/>
        <v>188.37</v>
      </c>
      <c r="P32" s="2">
        <f t="shared" ref="P32:V60" si="10">ROUND(P$10/P$9,2)</f>
        <v>1666.67</v>
      </c>
      <c r="Q32" s="2">
        <f t="shared" si="8"/>
        <v>1666.67</v>
      </c>
      <c r="R32" s="2">
        <f t="shared" si="8"/>
        <v>1916.67</v>
      </c>
      <c r="S32" s="2">
        <f t="shared" si="8"/>
        <v>166.67</v>
      </c>
      <c r="T32" s="2">
        <f t="shared" si="8"/>
        <v>0</v>
      </c>
      <c r="U32" s="2">
        <f t="shared" si="8"/>
        <v>0</v>
      </c>
      <c r="V32" s="2">
        <f t="shared" si="8"/>
        <v>0</v>
      </c>
      <c r="W32" s="2"/>
      <c r="X32" s="2">
        <f t="shared" si="4"/>
        <v>40880.179999999993</v>
      </c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8">
        <f t="shared" si="7"/>
        <v>2033</v>
      </c>
      <c r="B33" s="2">
        <f t="shared" si="5"/>
        <v>721.97</v>
      </c>
      <c r="C33" s="2">
        <f t="shared" si="5"/>
        <v>0</v>
      </c>
      <c r="D33" s="2">
        <f t="shared" si="5"/>
        <v>0</v>
      </c>
      <c r="E33" s="2">
        <f t="shared" si="5"/>
        <v>0</v>
      </c>
      <c r="F33" s="2">
        <f t="shared" si="5"/>
        <v>0</v>
      </c>
      <c r="G33" s="2">
        <f t="shared" si="5"/>
        <v>31650.34</v>
      </c>
      <c r="H33" s="2">
        <f t="shared" si="5"/>
        <v>1298.3599999999999</v>
      </c>
      <c r="I33" s="2">
        <f t="shared" si="5"/>
        <v>342.67</v>
      </c>
      <c r="J33" s="2">
        <f t="shared" si="5"/>
        <v>686.47</v>
      </c>
      <c r="K33" s="2">
        <f t="shared" si="5"/>
        <v>199.05</v>
      </c>
      <c r="L33" s="2">
        <f t="shared" si="5"/>
        <v>0</v>
      </c>
      <c r="M33" s="2">
        <f t="shared" si="5"/>
        <v>376.27</v>
      </c>
      <c r="N33" s="2">
        <f t="shared" si="9"/>
        <v>0</v>
      </c>
      <c r="O33" s="2">
        <f t="shared" si="9"/>
        <v>188.37</v>
      </c>
      <c r="P33" s="2">
        <f t="shared" si="10"/>
        <v>1666.67</v>
      </c>
      <c r="Q33" s="2">
        <f t="shared" si="10"/>
        <v>1666.67</v>
      </c>
      <c r="R33" s="2">
        <f t="shared" si="8"/>
        <v>1916.67</v>
      </c>
      <c r="S33" s="2">
        <f t="shared" si="8"/>
        <v>166.67</v>
      </c>
      <c r="T33" s="2">
        <f t="shared" si="8"/>
        <v>0</v>
      </c>
      <c r="U33" s="2">
        <f t="shared" si="8"/>
        <v>0</v>
      </c>
      <c r="V33" s="2">
        <f t="shared" si="8"/>
        <v>0</v>
      </c>
      <c r="W33" s="2"/>
      <c r="X33" s="2">
        <f t="shared" si="4"/>
        <v>40880.179999999993</v>
      </c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 s="8">
        <f t="shared" si="7"/>
        <v>2034</v>
      </c>
      <c r="B34" s="2">
        <f t="shared" si="5"/>
        <v>721.97</v>
      </c>
      <c r="C34" s="2">
        <f t="shared" si="5"/>
        <v>0</v>
      </c>
      <c r="D34" s="2">
        <f t="shared" si="5"/>
        <v>0</v>
      </c>
      <c r="E34" s="2">
        <f t="shared" si="5"/>
        <v>0</v>
      </c>
      <c r="F34" s="2">
        <f t="shared" si="5"/>
        <v>0</v>
      </c>
      <c r="G34" s="2">
        <f t="shared" si="5"/>
        <v>31650.34</v>
      </c>
      <c r="H34" s="2">
        <f t="shared" si="5"/>
        <v>1298.3599999999999</v>
      </c>
      <c r="I34" s="2">
        <f t="shared" si="5"/>
        <v>342.67</v>
      </c>
      <c r="J34" s="2">
        <f t="shared" si="5"/>
        <v>686.47</v>
      </c>
      <c r="K34" s="2">
        <f t="shared" si="5"/>
        <v>199.05</v>
      </c>
      <c r="L34" s="2">
        <f t="shared" si="5"/>
        <v>0</v>
      </c>
      <c r="M34" s="2">
        <f t="shared" si="5"/>
        <v>376.27</v>
      </c>
      <c r="N34" s="2">
        <f t="shared" si="9"/>
        <v>0</v>
      </c>
      <c r="O34" s="2">
        <f t="shared" si="9"/>
        <v>188.37</v>
      </c>
      <c r="P34" s="2">
        <f t="shared" si="10"/>
        <v>1666.67</v>
      </c>
      <c r="Q34" s="2">
        <f t="shared" si="10"/>
        <v>1666.67</v>
      </c>
      <c r="R34" s="2">
        <f t="shared" si="10"/>
        <v>1916.67</v>
      </c>
      <c r="S34" s="2">
        <f t="shared" si="8"/>
        <v>166.67</v>
      </c>
      <c r="T34" s="2">
        <f t="shared" si="8"/>
        <v>0</v>
      </c>
      <c r="U34" s="2">
        <f t="shared" si="8"/>
        <v>0</v>
      </c>
      <c r="V34" s="2">
        <f t="shared" si="8"/>
        <v>0</v>
      </c>
      <c r="W34" s="2"/>
      <c r="X34" s="2">
        <f t="shared" si="4"/>
        <v>40880.179999999993</v>
      </c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 s="8">
        <f t="shared" si="7"/>
        <v>2035</v>
      </c>
      <c r="B35" s="2">
        <f t="shared" si="5"/>
        <v>721.97</v>
      </c>
      <c r="C35" s="2">
        <f t="shared" si="5"/>
        <v>0</v>
      </c>
      <c r="D35" s="2">
        <f t="shared" si="5"/>
        <v>0</v>
      </c>
      <c r="E35" s="2">
        <f t="shared" si="5"/>
        <v>0</v>
      </c>
      <c r="F35" s="2">
        <f t="shared" si="5"/>
        <v>0</v>
      </c>
      <c r="G35" s="2">
        <f t="shared" si="5"/>
        <v>31650.34</v>
      </c>
      <c r="H35" s="2">
        <f t="shared" si="5"/>
        <v>1298.3599999999999</v>
      </c>
      <c r="I35" s="2">
        <f t="shared" si="5"/>
        <v>342.67</v>
      </c>
      <c r="J35" s="2">
        <f t="shared" si="5"/>
        <v>686.47</v>
      </c>
      <c r="K35" s="2">
        <f t="shared" si="5"/>
        <v>199.05</v>
      </c>
      <c r="L35" s="2">
        <f t="shared" si="5"/>
        <v>0</v>
      </c>
      <c r="M35" s="2">
        <f t="shared" si="5"/>
        <v>376.27</v>
      </c>
      <c r="N35" s="2">
        <f t="shared" si="9"/>
        <v>0</v>
      </c>
      <c r="O35" s="2">
        <f t="shared" si="9"/>
        <v>188.37</v>
      </c>
      <c r="P35" s="2">
        <f t="shared" si="10"/>
        <v>1666.67</v>
      </c>
      <c r="Q35" s="2">
        <f t="shared" si="10"/>
        <v>1666.67</v>
      </c>
      <c r="R35" s="2">
        <f t="shared" si="10"/>
        <v>1916.67</v>
      </c>
      <c r="S35" s="2">
        <f t="shared" si="10"/>
        <v>166.67</v>
      </c>
      <c r="T35" s="2">
        <f t="shared" si="10"/>
        <v>0</v>
      </c>
      <c r="U35" s="2">
        <f t="shared" si="10"/>
        <v>0</v>
      </c>
      <c r="V35" s="2">
        <f t="shared" si="10"/>
        <v>0</v>
      </c>
      <c r="W35" s="2"/>
      <c r="X35" s="2">
        <f t="shared" si="4"/>
        <v>40880.179999999993</v>
      </c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 s="8">
        <f t="shared" si="7"/>
        <v>2036</v>
      </c>
      <c r="B36" s="2">
        <f t="shared" si="5"/>
        <v>721.97</v>
      </c>
      <c r="C36" s="2">
        <f t="shared" si="5"/>
        <v>0</v>
      </c>
      <c r="D36" s="2">
        <f t="shared" si="5"/>
        <v>0</v>
      </c>
      <c r="E36" s="2">
        <f t="shared" si="5"/>
        <v>0</v>
      </c>
      <c r="F36" s="2">
        <f t="shared" si="5"/>
        <v>0</v>
      </c>
      <c r="G36" s="2">
        <f t="shared" si="5"/>
        <v>31650.34</v>
      </c>
      <c r="H36" s="2">
        <f t="shared" si="5"/>
        <v>1298.3599999999999</v>
      </c>
      <c r="I36" s="2">
        <f t="shared" si="5"/>
        <v>342.67</v>
      </c>
      <c r="J36" s="2">
        <f t="shared" si="5"/>
        <v>686.47</v>
      </c>
      <c r="K36" s="2">
        <f t="shared" si="5"/>
        <v>199.05</v>
      </c>
      <c r="L36" s="2">
        <f t="shared" si="5"/>
        <v>0</v>
      </c>
      <c r="M36" s="2">
        <f t="shared" si="5"/>
        <v>376.27</v>
      </c>
      <c r="N36" s="2">
        <f t="shared" si="9"/>
        <v>0</v>
      </c>
      <c r="O36" s="2">
        <f t="shared" si="9"/>
        <v>188.37</v>
      </c>
      <c r="P36" s="2">
        <f t="shared" si="10"/>
        <v>1666.67</v>
      </c>
      <c r="Q36" s="2">
        <f t="shared" si="10"/>
        <v>1666.67</v>
      </c>
      <c r="R36" s="2">
        <f t="shared" si="10"/>
        <v>1916.67</v>
      </c>
      <c r="S36" s="2">
        <f t="shared" si="10"/>
        <v>166.67</v>
      </c>
      <c r="T36" s="2">
        <f t="shared" si="10"/>
        <v>0</v>
      </c>
      <c r="U36" s="2">
        <f t="shared" si="10"/>
        <v>0</v>
      </c>
      <c r="V36" s="2">
        <f t="shared" si="10"/>
        <v>0</v>
      </c>
      <c r="W36" s="2"/>
      <c r="X36" s="2">
        <f t="shared" si="4"/>
        <v>40880.179999999993</v>
      </c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 s="8">
        <f t="shared" si="7"/>
        <v>2037</v>
      </c>
      <c r="B37" s="2">
        <f t="shared" si="5"/>
        <v>721.97</v>
      </c>
      <c r="C37" s="2">
        <f t="shared" si="5"/>
        <v>0</v>
      </c>
      <c r="D37" s="2">
        <f t="shared" si="5"/>
        <v>0</v>
      </c>
      <c r="E37" s="2">
        <f t="shared" si="5"/>
        <v>0</v>
      </c>
      <c r="F37" s="2">
        <f t="shared" si="5"/>
        <v>0</v>
      </c>
      <c r="G37" s="2">
        <f t="shared" si="5"/>
        <v>31650.34</v>
      </c>
      <c r="H37" s="2">
        <f t="shared" si="5"/>
        <v>1298.3599999999999</v>
      </c>
      <c r="I37" s="2">
        <f t="shared" si="5"/>
        <v>342.67</v>
      </c>
      <c r="J37" s="2">
        <f t="shared" si="5"/>
        <v>686.47</v>
      </c>
      <c r="K37" s="2">
        <f t="shared" si="5"/>
        <v>199.05</v>
      </c>
      <c r="L37" s="2">
        <f t="shared" si="5"/>
        <v>0</v>
      </c>
      <c r="M37" s="2">
        <f t="shared" si="5"/>
        <v>376.27</v>
      </c>
      <c r="N37" s="2">
        <f t="shared" si="9"/>
        <v>0</v>
      </c>
      <c r="O37" s="2">
        <f t="shared" si="9"/>
        <v>188.37</v>
      </c>
      <c r="P37" s="2">
        <f t="shared" si="10"/>
        <v>1666.67</v>
      </c>
      <c r="Q37" s="2">
        <f t="shared" si="10"/>
        <v>1666.67</v>
      </c>
      <c r="R37" s="2">
        <f t="shared" si="10"/>
        <v>1916.67</v>
      </c>
      <c r="S37" s="2">
        <f t="shared" si="10"/>
        <v>166.67</v>
      </c>
      <c r="T37" s="2">
        <f t="shared" si="10"/>
        <v>0</v>
      </c>
      <c r="U37" s="2">
        <f t="shared" si="10"/>
        <v>0</v>
      </c>
      <c r="V37" s="2">
        <f t="shared" si="10"/>
        <v>0</v>
      </c>
      <c r="W37" s="2"/>
      <c r="X37" s="2">
        <f t="shared" si="4"/>
        <v>40880.179999999993</v>
      </c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 s="8">
        <f t="shared" si="7"/>
        <v>2038</v>
      </c>
      <c r="B38" s="2">
        <f t="shared" si="5"/>
        <v>721.97</v>
      </c>
      <c r="C38" s="2">
        <f t="shared" si="5"/>
        <v>0</v>
      </c>
      <c r="D38" s="2">
        <f t="shared" si="5"/>
        <v>0</v>
      </c>
      <c r="E38" s="2">
        <f t="shared" si="5"/>
        <v>0</v>
      </c>
      <c r="F38" s="2">
        <f t="shared" si="5"/>
        <v>0</v>
      </c>
      <c r="G38" s="2">
        <f t="shared" si="5"/>
        <v>31650.34</v>
      </c>
      <c r="H38" s="2">
        <f t="shared" si="5"/>
        <v>1298.3599999999999</v>
      </c>
      <c r="I38" s="2">
        <f t="shared" si="5"/>
        <v>342.67</v>
      </c>
      <c r="J38" s="2">
        <f t="shared" si="5"/>
        <v>686.47</v>
      </c>
      <c r="K38" s="2">
        <f t="shared" si="5"/>
        <v>199.05</v>
      </c>
      <c r="L38" s="2">
        <f t="shared" si="5"/>
        <v>0</v>
      </c>
      <c r="M38" s="2">
        <f t="shared" si="5"/>
        <v>376.27</v>
      </c>
      <c r="N38" s="2">
        <f t="shared" si="9"/>
        <v>0</v>
      </c>
      <c r="O38" s="2">
        <f t="shared" si="9"/>
        <v>188.37</v>
      </c>
      <c r="P38" s="2">
        <f t="shared" si="10"/>
        <v>1666.67</v>
      </c>
      <c r="Q38" s="2">
        <f t="shared" si="10"/>
        <v>1666.67</v>
      </c>
      <c r="R38" s="2">
        <f t="shared" si="10"/>
        <v>1916.67</v>
      </c>
      <c r="S38" s="2">
        <f t="shared" si="10"/>
        <v>166.67</v>
      </c>
      <c r="T38" s="2">
        <f t="shared" si="10"/>
        <v>0</v>
      </c>
      <c r="U38" s="2">
        <f t="shared" si="10"/>
        <v>0</v>
      </c>
      <c r="V38" s="2">
        <f t="shared" si="10"/>
        <v>0</v>
      </c>
      <c r="X38" s="2">
        <f t="shared" si="4"/>
        <v>40880.179999999993</v>
      </c>
    </row>
    <row r="39" spans="1:34" x14ac:dyDescent="0.25">
      <c r="A39" s="8">
        <f t="shared" si="7"/>
        <v>2039</v>
      </c>
      <c r="B39" s="2">
        <f t="shared" si="5"/>
        <v>721.97</v>
      </c>
      <c r="C39" s="2">
        <f t="shared" si="5"/>
        <v>0</v>
      </c>
      <c r="D39" s="2">
        <f t="shared" si="5"/>
        <v>0</v>
      </c>
      <c r="E39" s="2">
        <f t="shared" si="5"/>
        <v>0</v>
      </c>
      <c r="F39" s="2">
        <f t="shared" si="5"/>
        <v>0</v>
      </c>
      <c r="G39" s="2">
        <f t="shared" si="5"/>
        <v>31650.34</v>
      </c>
      <c r="H39" s="2">
        <f t="shared" si="5"/>
        <v>1298.3599999999999</v>
      </c>
      <c r="I39" s="2">
        <f t="shared" si="5"/>
        <v>342.67</v>
      </c>
      <c r="J39" s="2">
        <f t="shared" si="5"/>
        <v>686.47</v>
      </c>
      <c r="K39" s="2">
        <f t="shared" si="5"/>
        <v>199.05</v>
      </c>
      <c r="L39" s="2">
        <f t="shared" si="5"/>
        <v>0</v>
      </c>
      <c r="M39" s="2">
        <f t="shared" si="5"/>
        <v>376.27</v>
      </c>
      <c r="N39" s="2">
        <f t="shared" si="9"/>
        <v>0</v>
      </c>
      <c r="O39" s="2">
        <f t="shared" si="9"/>
        <v>188.37</v>
      </c>
      <c r="P39" s="2">
        <f t="shared" si="10"/>
        <v>1666.67</v>
      </c>
      <c r="Q39" s="2">
        <f t="shared" si="10"/>
        <v>1666.67</v>
      </c>
      <c r="R39" s="2">
        <f t="shared" si="10"/>
        <v>1916.67</v>
      </c>
      <c r="S39" s="2">
        <f t="shared" si="10"/>
        <v>166.67</v>
      </c>
      <c r="T39" s="2">
        <f t="shared" si="10"/>
        <v>0</v>
      </c>
      <c r="U39" s="2">
        <f t="shared" si="10"/>
        <v>0</v>
      </c>
      <c r="V39" s="2">
        <f t="shared" si="10"/>
        <v>0</v>
      </c>
      <c r="X39" s="2">
        <f t="shared" si="4"/>
        <v>40880.179999999993</v>
      </c>
    </row>
    <row r="40" spans="1:34" x14ac:dyDescent="0.25">
      <c r="A40" s="8">
        <f t="shared" si="7"/>
        <v>2040</v>
      </c>
      <c r="B40" s="2">
        <f t="shared" si="5"/>
        <v>721.97</v>
      </c>
      <c r="C40" s="2">
        <f t="shared" si="5"/>
        <v>0</v>
      </c>
      <c r="D40" s="2">
        <f t="shared" si="5"/>
        <v>0</v>
      </c>
      <c r="E40" s="2">
        <f t="shared" si="5"/>
        <v>0</v>
      </c>
      <c r="F40" s="2">
        <f t="shared" si="5"/>
        <v>0</v>
      </c>
      <c r="G40" s="2">
        <f t="shared" si="5"/>
        <v>31650.34</v>
      </c>
      <c r="H40" s="2">
        <f t="shared" si="5"/>
        <v>1298.3599999999999</v>
      </c>
      <c r="I40" s="2">
        <f t="shared" si="5"/>
        <v>342.67</v>
      </c>
      <c r="J40" s="2">
        <f t="shared" si="5"/>
        <v>686.47</v>
      </c>
      <c r="K40" s="2">
        <f t="shared" si="5"/>
        <v>199.05</v>
      </c>
      <c r="L40" s="2">
        <f t="shared" si="5"/>
        <v>0</v>
      </c>
      <c r="M40" s="2">
        <f t="shared" si="5"/>
        <v>376.27</v>
      </c>
      <c r="N40" s="2">
        <f t="shared" si="9"/>
        <v>0</v>
      </c>
      <c r="O40" s="2">
        <f t="shared" si="9"/>
        <v>188.37</v>
      </c>
      <c r="P40" s="2">
        <f t="shared" si="10"/>
        <v>1666.67</v>
      </c>
      <c r="Q40" s="2">
        <f t="shared" si="10"/>
        <v>1666.67</v>
      </c>
      <c r="R40" s="2">
        <f t="shared" si="10"/>
        <v>1916.67</v>
      </c>
      <c r="S40" s="2">
        <f t="shared" si="10"/>
        <v>166.67</v>
      </c>
      <c r="T40" s="2">
        <f t="shared" si="10"/>
        <v>0</v>
      </c>
      <c r="U40" s="2">
        <f t="shared" si="10"/>
        <v>0</v>
      </c>
      <c r="V40" s="2">
        <f t="shared" si="10"/>
        <v>0</v>
      </c>
      <c r="X40" s="2">
        <f t="shared" si="4"/>
        <v>40880.179999999993</v>
      </c>
    </row>
    <row r="41" spans="1:34" x14ac:dyDescent="0.25">
      <c r="A41" s="8">
        <f t="shared" si="7"/>
        <v>2041</v>
      </c>
      <c r="B41" s="2">
        <f t="shared" si="5"/>
        <v>721.97</v>
      </c>
      <c r="C41" s="2">
        <f t="shared" si="5"/>
        <v>0</v>
      </c>
      <c r="D41" s="2">
        <f t="shared" si="5"/>
        <v>0</v>
      </c>
      <c r="E41" s="2">
        <f t="shared" si="5"/>
        <v>0</v>
      </c>
      <c r="F41" s="2">
        <f t="shared" si="5"/>
        <v>0</v>
      </c>
      <c r="G41" s="2">
        <f t="shared" si="5"/>
        <v>31650.34</v>
      </c>
      <c r="H41" s="2">
        <f t="shared" si="5"/>
        <v>1298.3599999999999</v>
      </c>
      <c r="I41" s="2">
        <f t="shared" si="5"/>
        <v>342.67</v>
      </c>
      <c r="J41" s="2">
        <f t="shared" si="5"/>
        <v>686.47</v>
      </c>
      <c r="K41" s="2">
        <f t="shared" si="5"/>
        <v>199.05</v>
      </c>
      <c r="L41" s="2">
        <f t="shared" si="5"/>
        <v>0</v>
      </c>
      <c r="M41" s="2">
        <f t="shared" si="5"/>
        <v>376.27</v>
      </c>
      <c r="N41" s="2">
        <f t="shared" si="9"/>
        <v>0</v>
      </c>
      <c r="O41" s="2">
        <f t="shared" si="9"/>
        <v>188.37</v>
      </c>
      <c r="P41" s="2">
        <f t="shared" si="10"/>
        <v>1666.67</v>
      </c>
      <c r="Q41" s="2">
        <f t="shared" si="10"/>
        <v>1666.67</v>
      </c>
      <c r="R41" s="2">
        <f t="shared" si="10"/>
        <v>1916.67</v>
      </c>
      <c r="S41" s="2">
        <f t="shared" si="10"/>
        <v>166.67</v>
      </c>
      <c r="T41" s="2">
        <f t="shared" si="10"/>
        <v>0</v>
      </c>
      <c r="U41" s="2">
        <f t="shared" si="10"/>
        <v>0</v>
      </c>
      <c r="V41" s="2">
        <f t="shared" si="10"/>
        <v>0</v>
      </c>
      <c r="X41" s="2">
        <f t="shared" si="4"/>
        <v>40880.179999999993</v>
      </c>
    </row>
    <row r="42" spans="1:34" x14ac:dyDescent="0.25">
      <c r="A42" s="8">
        <f t="shared" si="7"/>
        <v>2042</v>
      </c>
      <c r="B42" s="2">
        <f t="shared" si="5"/>
        <v>721.97</v>
      </c>
      <c r="C42" s="2">
        <f t="shared" si="5"/>
        <v>0</v>
      </c>
      <c r="D42" s="2">
        <f t="shared" si="5"/>
        <v>0</v>
      </c>
      <c r="E42" s="2">
        <f t="shared" si="5"/>
        <v>0</v>
      </c>
      <c r="F42" s="2">
        <f t="shared" si="5"/>
        <v>0</v>
      </c>
      <c r="G42" s="2">
        <f t="shared" si="5"/>
        <v>31650.34</v>
      </c>
      <c r="H42" s="2">
        <f t="shared" si="5"/>
        <v>1298.3599999999999</v>
      </c>
      <c r="I42" s="2">
        <f t="shared" si="5"/>
        <v>342.67</v>
      </c>
      <c r="J42" s="2">
        <f t="shared" si="5"/>
        <v>686.47</v>
      </c>
      <c r="K42" s="2">
        <f t="shared" si="5"/>
        <v>199.05</v>
      </c>
      <c r="L42" s="2">
        <f t="shared" si="5"/>
        <v>0</v>
      </c>
      <c r="M42" s="2">
        <f t="shared" si="5"/>
        <v>376.27</v>
      </c>
      <c r="N42" s="2">
        <f t="shared" si="9"/>
        <v>0</v>
      </c>
      <c r="O42" s="2">
        <f t="shared" si="9"/>
        <v>188.37</v>
      </c>
      <c r="P42" s="2">
        <f t="shared" si="10"/>
        <v>1666.67</v>
      </c>
      <c r="Q42" s="2">
        <f t="shared" si="10"/>
        <v>1666.67</v>
      </c>
      <c r="R42" s="2">
        <f t="shared" si="10"/>
        <v>1916.67</v>
      </c>
      <c r="S42" s="2">
        <f t="shared" si="10"/>
        <v>166.67</v>
      </c>
      <c r="T42" s="2">
        <f t="shared" si="10"/>
        <v>0</v>
      </c>
      <c r="U42" s="2">
        <f t="shared" si="10"/>
        <v>0</v>
      </c>
      <c r="V42" s="2">
        <f t="shared" si="10"/>
        <v>0</v>
      </c>
      <c r="X42" s="2">
        <f t="shared" si="4"/>
        <v>40880.179999999993</v>
      </c>
    </row>
    <row r="43" spans="1:34" x14ac:dyDescent="0.25">
      <c r="A43" s="8">
        <f t="shared" si="7"/>
        <v>2043</v>
      </c>
      <c r="B43" s="2">
        <f t="shared" si="5"/>
        <v>721.97</v>
      </c>
      <c r="C43" s="2">
        <f t="shared" si="5"/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31650.34</v>
      </c>
      <c r="H43" s="2">
        <f t="shared" si="5"/>
        <v>1298.3599999999999</v>
      </c>
      <c r="I43" s="2">
        <f t="shared" si="5"/>
        <v>342.67</v>
      </c>
      <c r="J43" s="2">
        <f t="shared" si="5"/>
        <v>686.47</v>
      </c>
      <c r="K43" s="2">
        <f t="shared" si="5"/>
        <v>199.05</v>
      </c>
      <c r="L43" s="2">
        <f t="shared" si="5"/>
        <v>0</v>
      </c>
      <c r="M43" s="2">
        <f t="shared" si="5"/>
        <v>376.27</v>
      </c>
      <c r="N43" s="2">
        <f t="shared" si="9"/>
        <v>0</v>
      </c>
      <c r="O43" s="2">
        <f t="shared" si="9"/>
        <v>188.37</v>
      </c>
      <c r="P43" s="2">
        <f t="shared" si="10"/>
        <v>1666.67</v>
      </c>
      <c r="Q43" s="2">
        <f t="shared" si="10"/>
        <v>1666.67</v>
      </c>
      <c r="R43" s="2">
        <f t="shared" si="10"/>
        <v>1916.67</v>
      </c>
      <c r="S43" s="2">
        <f t="shared" si="10"/>
        <v>166.67</v>
      </c>
      <c r="T43" s="2">
        <f t="shared" si="10"/>
        <v>0</v>
      </c>
      <c r="U43" s="2">
        <f t="shared" si="10"/>
        <v>0</v>
      </c>
      <c r="V43" s="2">
        <f t="shared" si="10"/>
        <v>0</v>
      </c>
      <c r="X43" s="2">
        <f t="shared" si="4"/>
        <v>40880.179999999993</v>
      </c>
    </row>
    <row r="44" spans="1:34" x14ac:dyDescent="0.25">
      <c r="A44" s="8">
        <f t="shared" si="7"/>
        <v>2044</v>
      </c>
      <c r="B44" s="2">
        <f t="shared" si="5"/>
        <v>721.97</v>
      </c>
      <c r="C44" s="2">
        <f t="shared" si="5"/>
        <v>0</v>
      </c>
      <c r="D44" s="2">
        <f t="shared" si="5"/>
        <v>0</v>
      </c>
      <c r="E44" s="2">
        <f t="shared" si="5"/>
        <v>0</v>
      </c>
      <c r="F44" s="2">
        <f t="shared" si="5"/>
        <v>0</v>
      </c>
      <c r="G44" s="2">
        <f t="shared" si="5"/>
        <v>31650.34</v>
      </c>
      <c r="H44" s="2">
        <f t="shared" si="5"/>
        <v>1298.3599999999999</v>
      </c>
      <c r="I44" s="2">
        <f t="shared" si="5"/>
        <v>342.67</v>
      </c>
      <c r="J44" s="2">
        <f t="shared" si="5"/>
        <v>686.47</v>
      </c>
      <c r="K44" s="2">
        <f t="shared" si="5"/>
        <v>199.05</v>
      </c>
      <c r="L44" s="2">
        <f t="shared" si="5"/>
        <v>0</v>
      </c>
      <c r="M44" s="2">
        <f t="shared" si="5"/>
        <v>376.27</v>
      </c>
      <c r="N44" s="2">
        <f t="shared" si="9"/>
        <v>0</v>
      </c>
      <c r="O44" s="2">
        <f t="shared" si="9"/>
        <v>188.37</v>
      </c>
      <c r="P44" s="2">
        <f t="shared" si="10"/>
        <v>1666.67</v>
      </c>
      <c r="Q44" s="2">
        <f t="shared" si="10"/>
        <v>1666.67</v>
      </c>
      <c r="R44" s="2">
        <f t="shared" si="10"/>
        <v>1916.67</v>
      </c>
      <c r="S44" s="2">
        <f t="shared" si="10"/>
        <v>166.67</v>
      </c>
      <c r="T44" s="2">
        <f t="shared" si="10"/>
        <v>0</v>
      </c>
      <c r="U44" s="2">
        <f t="shared" si="10"/>
        <v>0</v>
      </c>
      <c r="V44" s="2">
        <f t="shared" si="10"/>
        <v>0</v>
      </c>
      <c r="X44" s="2">
        <f t="shared" ref="X44:X60" si="11">SUM(B44:W44)</f>
        <v>40880.179999999993</v>
      </c>
    </row>
    <row r="45" spans="1:34" x14ac:dyDescent="0.25">
      <c r="A45" s="8">
        <f t="shared" si="7"/>
        <v>2045</v>
      </c>
      <c r="B45" s="2">
        <f t="shared" si="5"/>
        <v>721.97</v>
      </c>
      <c r="C45" s="2">
        <f t="shared" si="5"/>
        <v>0</v>
      </c>
      <c r="D45" s="2">
        <f t="shared" si="5"/>
        <v>0</v>
      </c>
      <c r="E45" s="2">
        <f t="shared" si="5"/>
        <v>0</v>
      </c>
      <c r="F45" s="2">
        <f t="shared" si="5"/>
        <v>0</v>
      </c>
      <c r="G45" s="2">
        <f t="shared" si="5"/>
        <v>31650.34</v>
      </c>
      <c r="H45" s="2">
        <f t="shared" si="5"/>
        <v>1298.3599999999999</v>
      </c>
      <c r="I45" s="2">
        <f t="shared" si="5"/>
        <v>342.67</v>
      </c>
      <c r="J45" s="2">
        <f t="shared" si="5"/>
        <v>686.47</v>
      </c>
      <c r="K45" s="2">
        <f t="shared" si="5"/>
        <v>199.05</v>
      </c>
      <c r="L45" s="2">
        <f t="shared" si="5"/>
        <v>0</v>
      </c>
      <c r="M45" s="2">
        <f t="shared" si="5"/>
        <v>376.27</v>
      </c>
      <c r="N45" s="2">
        <f t="shared" si="9"/>
        <v>0</v>
      </c>
      <c r="O45" s="2">
        <f t="shared" si="9"/>
        <v>188.37</v>
      </c>
      <c r="P45" s="2">
        <f t="shared" si="10"/>
        <v>1666.67</v>
      </c>
      <c r="Q45" s="2">
        <f t="shared" si="10"/>
        <v>1666.67</v>
      </c>
      <c r="R45" s="2">
        <f t="shared" si="10"/>
        <v>1916.67</v>
      </c>
      <c r="S45" s="2">
        <f t="shared" si="10"/>
        <v>166.67</v>
      </c>
      <c r="T45" s="2">
        <f t="shared" si="10"/>
        <v>0</v>
      </c>
      <c r="U45" s="2">
        <f t="shared" si="10"/>
        <v>0</v>
      </c>
      <c r="V45" s="2">
        <f t="shared" si="10"/>
        <v>0</v>
      </c>
      <c r="X45" s="2">
        <f t="shared" si="11"/>
        <v>40880.179999999993</v>
      </c>
    </row>
    <row r="46" spans="1:34" x14ac:dyDescent="0.25">
      <c r="A46" s="8">
        <f t="shared" si="7"/>
        <v>2046</v>
      </c>
      <c r="B46" s="2">
        <f t="shared" si="5"/>
        <v>721.97</v>
      </c>
      <c r="C46" s="2">
        <f t="shared" si="5"/>
        <v>0</v>
      </c>
      <c r="D46" s="2">
        <f t="shared" si="5"/>
        <v>0</v>
      </c>
      <c r="E46" s="2">
        <f t="shared" si="5"/>
        <v>0</v>
      </c>
      <c r="F46" s="2">
        <f t="shared" si="5"/>
        <v>0</v>
      </c>
      <c r="G46" s="2">
        <f t="shared" si="5"/>
        <v>31650.34</v>
      </c>
      <c r="H46" s="2">
        <f t="shared" si="5"/>
        <v>1298.3599999999999</v>
      </c>
      <c r="I46" s="2">
        <f t="shared" si="5"/>
        <v>342.67</v>
      </c>
      <c r="J46" s="2">
        <f t="shared" si="5"/>
        <v>686.47</v>
      </c>
      <c r="K46" s="2">
        <f t="shared" si="5"/>
        <v>199.05</v>
      </c>
      <c r="L46" s="2">
        <f t="shared" si="5"/>
        <v>0</v>
      </c>
      <c r="M46" s="2">
        <f t="shared" si="5"/>
        <v>376.27</v>
      </c>
      <c r="N46" s="2">
        <f t="shared" si="9"/>
        <v>0</v>
      </c>
      <c r="O46" s="2">
        <f t="shared" si="9"/>
        <v>188.37</v>
      </c>
      <c r="P46" s="2">
        <f t="shared" si="10"/>
        <v>1666.67</v>
      </c>
      <c r="Q46" s="2">
        <f t="shared" si="10"/>
        <v>1666.67</v>
      </c>
      <c r="R46" s="2">
        <f t="shared" si="10"/>
        <v>1916.67</v>
      </c>
      <c r="S46" s="2">
        <f t="shared" si="10"/>
        <v>166.67</v>
      </c>
      <c r="T46" s="2">
        <f t="shared" si="10"/>
        <v>0</v>
      </c>
      <c r="U46" s="2">
        <f t="shared" si="10"/>
        <v>0</v>
      </c>
      <c r="V46" s="2">
        <f t="shared" si="10"/>
        <v>0</v>
      </c>
      <c r="X46" s="2">
        <f t="shared" si="11"/>
        <v>40880.179999999993</v>
      </c>
    </row>
    <row r="47" spans="1:34" x14ac:dyDescent="0.25">
      <c r="A47" s="8">
        <f t="shared" si="7"/>
        <v>2047</v>
      </c>
      <c r="B47" s="2">
        <f t="shared" si="5"/>
        <v>721.97</v>
      </c>
      <c r="C47" s="2">
        <f t="shared" si="5"/>
        <v>0</v>
      </c>
      <c r="D47" s="2">
        <f t="shared" si="5"/>
        <v>0</v>
      </c>
      <c r="E47" s="2">
        <f t="shared" si="5"/>
        <v>0</v>
      </c>
      <c r="F47" s="2">
        <f t="shared" si="5"/>
        <v>0</v>
      </c>
      <c r="G47" s="2">
        <f t="shared" si="5"/>
        <v>31650.34</v>
      </c>
      <c r="H47" s="2">
        <f t="shared" si="5"/>
        <v>1298.3599999999999</v>
      </c>
      <c r="I47" s="2">
        <f t="shared" si="5"/>
        <v>342.67</v>
      </c>
      <c r="J47" s="2">
        <f t="shared" si="5"/>
        <v>686.47</v>
      </c>
      <c r="K47" s="2">
        <f t="shared" si="5"/>
        <v>199.05</v>
      </c>
      <c r="L47" s="2">
        <f t="shared" si="5"/>
        <v>0</v>
      </c>
      <c r="M47" s="2">
        <f t="shared" si="5"/>
        <v>376.27</v>
      </c>
      <c r="N47" s="2">
        <f t="shared" si="9"/>
        <v>0</v>
      </c>
      <c r="O47" s="2">
        <f t="shared" si="9"/>
        <v>188.37</v>
      </c>
      <c r="P47" s="2">
        <f t="shared" si="10"/>
        <v>1666.67</v>
      </c>
      <c r="Q47" s="2">
        <f t="shared" si="10"/>
        <v>1666.67</v>
      </c>
      <c r="R47" s="2">
        <f t="shared" si="10"/>
        <v>1916.67</v>
      </c>
      <c r="S47" s="2">
        <f t="shared" si="10"/>
        <v>166.67</v>
      </c>
      <c r="T47" s="2">
        <f t="shared" si="10"/>
        <v>0</v>
      </c>
      <c r="U47" s="2">
        <f t="shared" si="10"/>
        <v>0</v>
      </c>
      <c r="V47" s="2">
        <f t="shared" si="10"/>
        <v>0</v>
      </c>
      <c r="X47" s="2">
        <f t="shared" si="11"/>
        <v>40880.179999999993</v>
      </c>
    </row>
    <row r="48" spans="1:34" x14ac:dyDescent="0.25">
      <c r="A48" s="8">
        <f t="shared" si="7"/>
        <v>2048</v>
      </c>
      <c r="B48" s="2">
        <f>+B$10-SUM(B$12:B47)</f>
        <v>721.96999999999025</v>
      </c>
      <c r="C48" s="2">
        <f t="shared" ref="C48:M58" si="12">ROUND(C$10/C$9,2)</f>
        <v>0</v>
      </c>
      <c r="D48" s="2">
        <f t="shared" si="12"/>
        <v>0</v>
      </c>
      <c r="E48" s="2">
        <f t="shared" si="12"/>
        <v>0</v>
      </c>
      <c r="F48" s="2">
        <f t="shared" si="12"/>
        <v>0</v>
      </c>
      <c r="G48" s="2">
        <f t="shared" si="12"/>
        <v>31650.34</v>
      </c>
      <c r="H48" s="2">
        <f t="shared" si="12"/>
        <v>1298.3599999999999</v>
      </c>
      <c r="I48" s="2">
        <f t="shared" si="12"/>
        <v>342.67</v>
      </c>
      <c r="J48" s="2">
        <f t="shared" si="12"/>
        <v>686.47</v>
      </c>
      <c r="K48" s="2">
        <f t="shared" si="12"/>
        <v>199.05</v>
      </c>
      <c r="L48" s="2">
        <f t="shared" si="12"/>
        <v>0</v>
      </c>
      <c r="M48" s="2">
        <f t="shared" si="12"/>
        <v>376.27</v>
      </c>
      <c r="N48" s="2">
        <f t="shared" si="9"/>
        <v>0</v>
      </c>
      <c r="O48" s="2">
        <f t="shared" si="9"/>
        <v>188.37</v>
      </c>
      <c r="P48" s="2">
        <f t="shared" si="10"/>
        <v>1666.67</v>
      </c>
      <c r="Q48" s="2">
        <f t="shared" si="10"/>
        <v>1666.67</v>
      </c>
      <c r="R48" s="2">
        <f t="shared" si="10"/>
        <v>1916.67</v>
      </c>
      <c r="S48" s="2">
        <f t="shared" si="10"/>
        <v>166.67</v>
      </c>
      <c r="T48" s="2">
        <f t="shared" si="10"/>
        <v>0</v>
      </c>
      <c r="U48" s="2">
        <f t="shared" si="10"/>
        <v>0</v>
      </c>
      <c r="V48" s="2">
        <f t="shared" si="10"/>
        <v>0</v>
      </c>
      <c r="X48" s="2">
        <f t="shared" si="11"/>
        <v>40880.179999999986</v>
      </c>
    </row>
    <row r="49" spans="1:24" x14ac:dyDescent="0.25">
      <c r="A49" s="8">
        <f t="shared" si="7"/>
        <v>2049</v>
      </c>
      <c r="B49" s="2"/>
      <c r="C49" s="2">
        <f>+C$10-SUM(C$12:C48)</f>
        <v>0</v>
      </c>
      <c r="D49" s="2">
        <f t="shared" si="12"/>
        <v>0</v>
      </c>
      <c r="E49" s="2">
        <f t="shared" si="12"/>
        <v>0</v>
      </c>
      <c r="F49" s="2">
        <f t="shared" si="12"/>
        <v>0</v>
      </c>
      <c r="G49" s="2">
        <f t="shared" si="12"/>
        <v>31650.34</v>
      </c>
      <c r="H49" s="2">
        <f t="shared" si="12"/>
        <v>1298.3599999999999</v>
      </c>
      <c r="I49" s="2">
        <f t="shared" si="12"/>
        <v>342.67</v>
      </c>
      <c r="J49" s="2">
        <f t="shared" si="12"/>
        <v>686.47</v>
      </c>
      <c r="K49" s="2">
        <f t="shared" si="12"/>
        <v>199.05</v>
      </c>
      <c r="L49" s="2">
        <f t="shared" si="12"/>
        <v>0</v>
      </c>
      <c r="M49" s="2">
        <f t="shared" si="12"/>
        <v>376.27</v>
      </c>
      <c r="N49" s="2">
        <f t="shared" si="9"/>
        <v>0</v>
      </c>
      <c r="O49" s="2">
        <f t="shared" si="9"/>
        <v>188.37</v>
      </c>
      <c r="P49" s="2">
        <f t="shared" si="10"/>
        <v>1666.67</v>
      </c>
      <c r="Q49" s="2">
        <f t="shared" si="10"/>
        <v>1666.67</v>
      </c>
      <c r="R49" s="2">
        <f t="shared" si="10"/>
        <v>1916.67</v>
      </c>
      <c r="S49" s="2">
        <f t="shared" si="10"/>
        <v>166.67</v>
      </c>
      <c r="T49" s="2">
        <f t="shared" si="10"/>
        <v>0</v>
      </c>
      <c r="U49" s="2">
        <f t="shared" si="10"/>
        <v>0</v>
      </c>
      <c r="V49" s="2">
        <f t="shared" si="10"/>
        <v>0</v>
      </c>
      <c r="X49" s="2">
        <f t="shared" si="11"/>
        <v>40158.209999999992</v>
      </c>
    </row>
    <row r="50" spans="1:24" x14ac:dyDescent="0.25">
      <c r="A50" s="8">
        <f t="shared" si="7"/>
        <v>2050</v>
      </c>
      <c r="B50" s="2"/>
      <c r="C50" s="2"/>
      <c r="D50" s="2">
        <f>+D$10-SUM(D$12:D49)</f>
        <v>0</v>
      </c>
      <c r="E50" s="2">
        <f t="shared" si="12"/>
        <v>0</v>
      </c>
      <c r="F50" s="2">
        <f t="shared" si="12"/>
        <v>0</v>
      </c>
      <c r="G50" s="2">
        <f t="shared" si="12"/>
        <v>31650.34</v>
      </c>
      <c r="H50" s="2">
        <f t="shared" si="12"/>
        <v>1298.3599999999999</v>
      </c>
      <c r="I50" s="2">
        <f t="shared" si="12"/>
        <v>342.67</v>
      </c>
      <c r="J50" s="2">
        <f t="shared" si="12"/>
        <v>686.47</v>
      </c>
      <c r="K50" s="2">
        <f t="shared" si="12"/>
        <v>199.05</v>
      </c>
      <c r="L50" s="2">
        <f t="shared" si="12"/>
        <v>0</v>
      </c>
      <c r="M50" s="2">
        <f t="shared" si="12"/>
        <v>376.27</v>
      </c>
      <c r="N50" s="2">
        <f t="shared" si="9"/>
        <v>0</v>
      </c>
      <c r="O50" s="2">
        <f t="shared" si="9"/>
        <v>188.37</v>
      </c>
      <c r="P50" s="2">
        <f t="shared" si="10"/>
        <v>1666.67</v>
      </c>
      <c r="Q50" s="2">
        <f t="shared" si="10"/>
        <v>1666.67</v>
      </c>
      <c r="R50" s="2">
        <f t="shared" si="10"/>
        <v>1916.67</v>
      </c>
      <c r="S50" s="2">
        <f t="shared" si="10"/>
        <v>166.67</v>
      </c>
      <c r="T50" s="2">
        <f t="shared" si="10"/>
        <v>0</v>
      </c>
      <c r="U50" s="2">
        <f t="shared" si="10"/>
        <v>0</v>
      </c>
      <c r="V50" s="2">
        <f t="shared" ref="V50:V63" si="13">ROUND(V$10/V$9,2)</f>
        <v>0</v>
      </c>
      <c r="X50" s="2">
        <f t="shared" si="11"/>
        <v>40158.209999999992</v>
      </c>
    </row>
    <row r="51" spans="1:24" x14ac:dyDescent="0.25">
      <c r="A51" s="8">
        <f t="shared" si="7"/>
        <v>2051</v>
      </c>
      <c r="B51" s="2"/>
      <c r="C51" s="2"/>
      <c r="D51" s="2"/>
      <c r="E51" s="2">
        <f>+E$10-SUM(E$12:E50)</f>
        <v>0</v>
      </c>
      <c r="F51" s="2">
        <f t="shared" si="12"/>
        <v>0</v>
      </c>
      <c r="G51" s="2">
        <f t="shared" si="12"/>
        <v>31650.34</v>
      </c>
      <c r="H51" s="2">
        <f t="shared" si="12"/>
        <v>1298.3599999999999</v>
      </c>
      <c r="I51" s="2">
        <f t="shared" si="12"/>
        <v>342.67</v>
      </c>
      <c r="J51" s="2">
        <f t="shared" si="12"/>
        <v>686.47</v>
      </c>
      <c r="K51" s="2">
        <f t="shared" si="12"/>
        <v>199.05</v>
      </c>
      <c r="L51" s="2">
        <f t="shared" si="12"/>
        <v>0</v>
      </c>
      <c r="M51" s="2">
        <f t="shared" si="12"/>
        <v>376.27</v>
      </c>
      <c r="N51" s="2">
        <f t="shared" si="9"/>
        <v>0</v>
      </c>
      <c r="O51" s="2">
        <f t="shared" si="9"/>
        <v>188.37</v>
      </c>
      <c r="P51" s="2">
        <f t="shared" si="10"/>
        <v>1666.67</v>
      </c>
      <c r="Q51" s="2">
        <f t="shared" si="10"/>
        <v>1666.67</v>
      </c>
      <c r="R51" s="2">
        <f t="shared" si="10"/>
        <v>1916.67</v>
      </c>
      <c r="S51" s="2">
        <f t="shared" si="10"/>
        <v>166.67</v>
      </c>
      <c r="T51" s="2">
        <f t="shared" si="10"/>
        <v>0</v>
      </c>
      <c r="U51" s="2">
        <f t="shared" si="10"/>
        <v>0</v>
      </c>
      <c r="V51" s="2">
        <f t="shared" si="13"/>
        <v>0</v>
      </c>
      <c r="X51" s="2">
        <f t="shared" si="11"/>
        <v>40158.209999999992</v>
      </c>
    </row>
    <row r="52" spans="1:24" x14ac:dyDescent="0.25">
      <c r="A52" s="8">
        <f t="shared" si="7"/>
        <v>2052</v>
      </c>
      <c r="B52" s="2"/>
      <c r="C52" s="2"/>
      <c r="D52" s="2"/>
      <c r="E52" s="2"/>
      <c r="F52" s="2">
        <f>+F$10-SUM(F$12:F51)</f>
        <v>0</v>
      </c>
      <c r="G52" s="2">
        <f t="shared" si="12"/>
        <v>31650.34</v>
      </c>
      <c r="H52" s="2">
        <f t="shared" si="12"/>
        <v>1298.3599999999999</v>
      </c>
      <c r="I52" s="2">
        <f t="shared" si="12"/>
        <v>342.67</v>
      </c>
      <c r="J52" s="2">
        <f t="shared" si="12"/>
        <v>686.47</v>
      </c>
      <c r="K52" s="2">
        <f t="shared" si="12"/>
        <v>199.05</v>
      </c>
      <c r="L52" s="2">
        <f t="shared" si="12"/>
        <v>0</v>
      </c>
      <c r="M52" s="2">
        <f t="shared" si="12"/>
        <v>376.27</v>
      </c>
      <c r="N52" s="2">
        <f t="shared" si="9"/>
        <v>0</v>
      </c>
      <c r="O52" s="2">
        <f t="shared" si="9"/>
        <v>188.37</v>
      </c>
      <c r="P52" s="2">
        <f t="shared" si="10"/>
        <v>1666.67</v>
      </c>
      <c r="Q52" s="2">
        <f t="shared" si="10"/>
        <v>1666.67</v>
      </c>
      <c r="R52" s="2">
        <f t="shared" si="10"/>
        <v>1916.67</v>
      </c>
      <c r="S52" s="2">
        <f t="shared" si="10"/>
        <v>166.67</v>
      </c>
      <c r="T52" s="2">
        <f t="shared" si="10"/>
        <v>0</v>
      </c>
      <c r="U52" s="2">
        <f t="shared" si="10"/>
        <v>0</v>
      </c>
      <c r="V52" s="2">
        <f t="shared" si="13"/>
        <v>0</v>
      </c>
      <c r="X52" s="2">
        <f t="shared" si="11"/>
        <v>40158.209999999992</v>
      </c>
    </row>
    <row r="53" spans="1:24" x14ac:dyDescent="0.25">
      <c r="A53" s="8">
        <f t="shared" si="7"/>
        <v>2053</v>
      </c>
      <c r="B53" s="2"/>
      <c r="C53" s="2"/>
      <c r="D53" s="2"/>
      <c r="E53" s="2"/>
      <c r="F53" s="2"/>
      <c r="G53" s="2">
        <f>+G$10-SUM(G$12:G52)</f>
        <v>31650.519999999786</v>
      </c>
      <c r="H53" s="2">
        <f t="shared" si="12"/>
        <v>1298.3599999999999</v>
      </c>
      <c r="I53" s="2">
        <f t="shared" si="12"/>
        <v>342.67</v>
      </c>
      <c r="J53" s="2">
        <f t="shared" si="12"/>
        <v>686.47</v>
      </c>
      <c r="K53" s="2">
        <f t="shared" si="12"/>
        <v>199.05</v>
      </c>
      <c r="L53" s="2">
        <f t="shared" si="12"/>
        <v>0</v>
      </c>
      <c r="M53" s="2">
        <f t="shared" si="12"/>
        <v>376.27</v>
      </c>
      <c r="N53" s="2">
        <f t="shared" si="9"/>
        <v>0</v>
      </c>
      <c r="O53" s="2">
        <f t="shared" si="9"/>
        <v>188.37</v>
      </c>
      <c r="P53" s="2">
        <f t="shared" si="10"/>
        <v>1666.67</v>
      </c>
      <c r="Q53" s="2">
        <f t="shared" si="10"/>
        <v>1666.67</v>
      </c>
      <c r="R53" s="2">
        <f t="shared" si="10"/>
        <v>1916.67</v>
      </c>
      <c r="S53" s="2">
        <f t="shared" si="10"/>
        <v>166.67</v>
      </c>
      <c r="T53" s="2">
        <f t="shared" si="10"/>
        <v>0</v>
      </c>
      <c r="U53" s="2">
        <f t="shared" si="10"/>
        <v>0</v>
      </c>
      <c r="V53" s="2">
        <f t="shared" si="13"/>
        <v>0</v>
      </c>
      <c r="X53" s="2">
        <f t="shared" si="11"/>
        <v>40158.389999999781</v>
      </c>
    </row>
    <row r="54" spans="1:24" x14ac:dyDescent="0.25">
      <c r="A54" s="8">
        <f t="shared" si="7"/>
        <v>2054</v>
      </c>
      <c r="B54" s="2"/>
      <c r="C54" s="2"/>
      <c r="D54" s="2"/>
      <c r="E54" s="2"/>
      <c r="F54" s="2"/>
      <c r="G54" s="2"/>
      <c r="H54" s="2">
        <f>+H$10-SUM(H$12:H53)</f>
        <v>1298.2199999999793</v>
      </c>
      <c r="I54" s="2">
        <f t="shared" si="12"/>
        <v>342.67</v>
      </c>
      <c r="J54" s="2">
        <f t="shared" si="12"/>
        <v>686.47</v>
      </c>
      <c r="K54" s="2">
        <f t="shared" si="12"/>
        <v>199.05</v>
      </c>
      <c r="L54" s="2">
        <f t="shared" si="12"/>
        <v>0</v>
      </c>
      <c r="M54" s="2">
        <f t="shared" si="12"/>
        <v>376.27</v>
      </c>
      <c r="N54" s="2">
        <f t="shared" si="9"/>
        <v>0</v>
      </c>
      <c r="O54" s="2">
        <f t="shared" si="9"/>
        <v>188.37</v>
      </c>
      <c r="P54" s="2">
        <f t="shared" si="10"/>
        <v>1666.67</v>
      </c>
      <c r="Q54" s="2">
        <f t="shared" si="10"/>
        <v>1666.67</v>
      </c>
      <c r="R54" s="2">
        <f t="shared" si="10"/>
        <v>1916.67</v>
      </c>
      <c r="S54" s="2">
        <f t="shared" si="10"/>
        <v>166.67</v>
      </c>
      <c r="T54" s="2">
        <f t="shared" si="10"/>
        <v>0</v>
      </c>
      <c r="U54" s="2">
        <f t="shared" si="10"/>
        <v>0</v>
      </c>
      <c r="V54" s="2">
        <f t="shared" si="13"/>
        <v>0</v>
      </c>
      <c r="X54" s="2">
        <f t="shared" si="11"/>
        <v>8507.7299999999796</v>
      </c>
    </row>
    <row r="55" spans="1:24" x14ac:dyDescent="0.25">
      <c r="A55" s="8">
        <f t="shared" si="7"/>
        <v>2055</v>
      </c>
      <c r="B55" s="2"/>
      <c r="C55" s="2"/>
      <c r="D55" s="2"/>
      <c r="E55" s="2"/>
      <c r="F55" s="2"/>
      <c r="G55" s="2"/>
      <c r="H55" s="2"/>
      <c r="I55" s="2">
        <f>+I$10-SUM(I$12:I54)</f>
        <v>342.82999999999811</v>
      </c>
      <c r="J55" s="2">
        <f t="shared" si="12"/>
        <v>686.47</v>
      </c>
      <c r="K55" s="2">
        <f t="shared" si="12"/>
        <v>199.05</v>
      </c>
      <c r="L55" s="2">
        <f t="shared" si="12"/>
        <v>0</v>
      </c>
      <c r="M55" s="2">
        <f t="shared" si="12"/>
        <v>376.27</v>
      </c>
      <c r="N55" s="2">
        <f t="shared" si="9"/>
        <v>0</v>
      </c>
      <c r="O55" s="2">
        <f t="shared" si="9"/>
        <v>188.37</v>
      </c>
      <c r="P55" s="2">
        <f t="shared" si="10"/>
        <v>1666.67</v>
      </c>
      <c r="Q55" s="2">
        <f t="shared" si="10"/>
        <v>1666.67</v>
      </c>
      <c r="R55" s="2">
        <f t="shared" si="10"/>
        <v>1916.67</v>
      </c>
      <c r="S55" s="2">
        <f t="shared" si="10"/>
        <v>166.67</v>
      </c>
      <c r="T55" s="2">
        <f t="shared" si="10"/>
        <v>0</v>
      </c>
      <c r="U55" s="2">
        <f t="shared" si="10"/>
        <v>0</v>
      </c>
      <c r="V55" s="2">
        <f t="shared" si="13"/>
        <v>0</v>
      </c>
      <c r="X55" s="2">
        <f t="shared" si="11"/>
        <v>7209.6699999999983</v>
      </c>
    </row>
    <row r="56" spans="1:24" x14ac:dyDescent="0.25">
      <c r="A56" s="8">
        <f t="shared" si="7"/>
        <v>2056</v>
      </c>
      <c r="B56" s="2"/>
      <c r="C56" s="2"/>
      <c r="D56" s="2"/>
      <c r="E56" s="2"/>
      <c r="F56" s="2"/>
      <c r="G56" s="2"/>
      <c r="H56" s="2"/>
      <c r="I56" s="2"/>
      <c r="J56" s="2">
        <f>+J$10-SUM(J$12:J55)</f>
        <v>686.46999999998297</v>
      </c>
      <c r="K56" s="2">
        <f t="shared" si="12"/>
        <v>199.05</v>
      </c>
      <c r="L56" s="2">
        <f t="shared" si="12"/>
        <v>0</v>
      </c>
      <c r="M56" s="2">
        <f t="shared" si="12"/>
        <v>376.27</v>
      </c>
      <c r="N56" s="2">
        <f t="shared" si="9"/>
        <v>0</v>
      </c>
      <c r="O56" s="2">
        <f t="shared" si="9"/>
        <v>188.37</v>
      </c>
      <c r="P56" s="2">
        <f t="shared" si="10"/>
        <v>1666.67</v>
      </c>
      <c r="Q56" s="2">
        <f t="shared" si="10"/>
        <v>1666.67</v>
      </c>
      <c r="R56" s="2">
        <f t="shared" si="10"/>
        <v>1916.67</v>
      </c>
      <c r="S56" s="2">
        <f t="shared" si="10"/>
        <v>166.67</v>
      </c>
      <c r="T56" s="2">
        <f t="shared" si="10"/>
        <v>0</v>
      </c>
      <c r="U56" s="2">
        <f t="shared" si="10"/>
        <v>0</v>
      </c>
      <c r="V56" s="2">
        <f t="shared" si="13"/>
        <v>0</v>
      </c>
      <c r="X56" s="2">
        <f t="shared" si="11"/>
        <v>6866.8399999999838</v>
      </c>
    </row>
    <row r="57" spans="1:24" x14ac:dyDescent="0.25">
      <c r="A57" s="8">
        <f t="shared" si="7"/>
        <v>2057</v>
      </c>
      <c r="B57" s="2"/>
      <c r="C57" s="2"/>
      <c r="D57" s="2"/>
      <c r="E57" s="2"/>
      <c r="F57" s="2"/>
      <c r="G57" s="2"/>
      <c r="H57" s="2"/>
      <c r="I57" s="2"/>
      <c r="J57" s="2"/>
      <c r="K57" s="2">
        <f>+K$10-SUM(K$12:K56)</f>
        <v>198.98999999999796</v>
      </c>
      <c r="L57" s="2">
        <f t="shared" si="12"/>
        <v>0</v>
      </c>
      <c r="M57" s="2">
        <f t="shared" si="12"/>
        <v>376.27</v>
      </c>
      <c r="N57" s="2">
        <f t="shared" si="9"/>
        <v>0</v>
      </c>
      <c r="O57" s="2">
        <f t="shared" si="9"/>
        <v>188.37</v>
      </c>
      <c r="P57" s="2">
        <f t="shared" si="10"/>
        <v>1666.67</v>
      </c>
      <c r="Q57" s="2">
        <f t="shared" si="10"/>
        <v>1666.67</v>
      </c>
      <c r="R57" s="2">
        <f t="shared" si="10"/>
        <v>1916.67</v>
      </c>
      <c r="S57" s="2">
        <f t="shared" si="10"/>
        <v>166.67</v>
      </c>
      <c r="T57" s="2">
        <f t="shared" si="10"/>
        <v>0</v>
      </c>
      <c r="U57" s="2">
        <f t="shared" si="10"/>
        <v>0</v>
      </c>
      <c r="V57" s="2">
        <f t="shared" si="13"/>
        <v>0</v>
      </c>
      <c r="X57" s="2">
        <f t="shared" si="11"/>
        <v>6180.3099999999977</v>
      </c>
    </row>
    <row r="58" spans="1:24" x14ac:dyDescent="0.25">
      <c r="A58" s="8">
        <f t="shared" si="7"/>
        <v>2058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>+L$10-SUM(L$12:L57)</f>
        <v>0</v>
      </c>
      <c r="M58" s="2">
        <f t="shared" si="12"/>
        <v>376.27</v>
      </c>
      <c r="N58" s="2">
        <f t="shared" si="9"/>
        <v>0</v>
      </c>
      <c r="O58" s="2">
        <f t="shared" si="9"/>
        <v>188.37</v>
      </c>
      <c r="P58" s="2">
        <f t="shared" si="10"/>
        <v>1666.67</v>
      </c>
      <c r="Q58" s="2">
        <f t="shared" si="10"/>
        <v>1666.67</v>
      </c>
      <c r="R58" s="2">
        <f t="shared" si="10"/>
        <v>1916.67</v>
      </c>
      <c r="S58" s="2">
        <f t="shared" si="10"/>
        <v>166.67</v>
      </c>
      <c r="T58" s="2">
        <f t="shared" si="10"/>
        <v>0</v>
      </c>
      <c r="U58" s="2">
        <f t="shared" si="10"/>
        <v>0</v>
      </c>
      <c r="V58" s="2">
        <f t="shared" si="13"/>
        <v>0</v>
      </c>
      <c r="X58" s="2">
        <f t="shared" si="11"/>
        <v>5981.32</v>
      </c>
    </row>
    <row r="59" spans="1:24" x14ac:dyDescent="0.25">
      <c r="A59" s="8">
        <f t="shared" si="7"/>
        <v>2059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>
        <f>+M$10-SUM(M$12:M58)</f>
        <v>376.48999999998705</v>
      </c>
      <c r="N59" s="2">
        <f t="shared" si="9"/>
        <v>0</v>
      </c>
      <c r="O59" s="2">
        <f t="shared" si="9"/>
        <v>188.37</v>
      </c>
      <c r="P59" s="2">
        <f t="shared" si="10"/>
        <v>1666.67</v>
      </c>
      <c r="Q59" s="2">
        <f t="shared" si="10"/>
        <v>1666.67</v>
      </c>
      <c r="R59" s="2">
        <f t="shared" si="10"/>
        <v>1916.67</v>
      </c>
      <c r="S59" s="2">
        <f t="shared" si="10"/>
        <v>166.67</v>
      </c>
      <c r="T59" s="2">
        <f t="shared" si="10"/>
        <v>0</v>
      </c>
      <c r="U59" s="2">
        <f t="shared" si="10"/>
        <v>0</v>
      </c>
      <c r="V59" s="2">
        <f t="shared" si="13"/>
        <v>0</v>
      </c>
      <c r="X59" s="2">
        <f t="shared" si="11"/>
        <v>5981.5399999999872</v>
      </c>
    </row>
    <row r="60" spans="1:24" x14ac:dyDescent="0.25">
      <c r="A60" s="8">
        <f t="shared" si="7"/>
        <v>2060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>
        <f t="shared" si="9"/>
        <v>0</v>
      </c>
      <c r="O60" s="2">
        <f t="shared" si="9"/>
        <v>188.37</v>
      </c>
      <c r="P60" s="2">
        <f t="shared" si="10"/>
        <v>1666.67</v>
      </c>
      <c r="Q60" s="2">
        <f t="shared" si="10"/>
        <v>1666.67</v>
      </c>
      <c r="R60" s="2">
        <f t="shared" si="10"/>
        <v>1916.67</v>
      </c>
      <c r="S60" s="2">
        <f t="shared" si="10"/>
        <v>166.67</v>
      </c>
      <c r="T60" s="2">
        <f t="shared" si="10"/>
        <v>0</v>
      </c>
      <c r="U60" s="2">
        <f t="shared" si="10"/>
        <v>0</v>
      </c>
      <c r="V60" s="2">
        <f t="shared" si="13"/>
        <v>0</v>
      </c>
      <c r="X60" s="2">
        <f t="shared" si="11"/>
        <v>5605.05</v>
      </c>
    </row>
    <row r="61" spans="1:24" x14ac:dyDescent="0.25">
      <c r="A61" s="8">
        <f t="shared" si="7"/>
        <v>2061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>
        <f t="shared" si="9"/>
        <v>0</v>
      </c>
      <c r="O61" s="2">
        <f t="shared" si="9"/>
        <v>188.37</v>
      </c>
      <c r="P61" s="2">
        <f>+P$10-SUM(P$12:P60)</f>
        <v>21666.510000000053</v>
      </c>
      <c r="Q61" s="2">
        <f t="shared" ref="Q61:V66" si="14">ROUND(Q$10/Q$9,2)</f>
        <v>1666.67</v>
      </c>
      <c r="R61" s="2">
        <f t="shared" si="14"/>
        <v>1916.67</v>
      </c>
      <c r="S61" s="2">
        <f t="shared" si="14"/>
        <v>166.67</v>
      </c>
      <c r="T61" s="2">
        <f t="shared" si="14"/>
        <v>0</v>
      </c>
      <c r="U61" s="2">
        <f t="shared" si="14"/>
        <v>0</v>
      </c>
      <c r="V61" s="2">
        <f t="shared" si="13"/>
        <v>0</v>
      </c>
      <c r="X61" s="2"/>
    </row>
    <row r="62" spans="1:24" x14ac:dyDescent="0.25">
      <c r="A62" s="8">
        <f t="shared" si="7"/>
        <v>2062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>
        <f t="shared" si="9"/>
        <v>0</v>
      </c>
      <c r="O62" s="2">
        <f t="shared" si="9"/>
        <v>188.37</v>
      </c>
      <c r="P62" s="2"/>
      <c r="Q62" s="2">
        <f>+Q$10-SUM(Q$12:Q61)</f>
        <v>22499.845000000059</v>
      </c>
      <c r="R62" s="2">
        <f t="shared" si="14"/>
        <v>1916.67</v>
      </c>
      <c r="S62" s="2">
        <f t="shared" si="14"/>
        <v>166.67</v>
      </c>
      <c r="T62" s="2">
        <f t="shared" si="14"/>
        <v>0</v>
      </c>
      <c r="U62" s="2">
        <f t="shared" si="14"/>
        <v>0</v>
      </c>
      <c r="V62" s="2">
        <f t="shared" si="13"/>
        <v>0</v>
      </c>
      <c r="X62" s="2"/>
    </row>
    <row r="63" spans="1:24" x14ac:dyDescent="0.25">
      <c r="A63" s="8">
        <f t="shared" si="7"/>
        <v>2063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>
        <f t="shared" si="9"/>
        <v>0</v>
      </c>
      <c r="O63" s="2">
        <f t="shared" si="9"/>
        <v>188.37</v>
      </c>
      <c r="P63" s="2"/>
      <c r="Q63" s="2"/>
      <c r="R63" s="2">
        <f>+R$10-SUM(R$12:R62)</f>
        <v>25874.845000000059</v>
      </c>
      <c r="S63" s="2">
        <f t="shared" si="14"/>
        <v>166.67</v>
      </c>
      <c r="T63" s="2">
        <f t="shared" si="14"/>
        <v>0</v>
      </c>
      <c r="U63" s="2">
        <f t="shared" si="14"/>
        <v>0</v>
      </c>
      <c r="V63" s="2">
        <f t="shared" si="13"/>
        <v>0</v>
      </c>
      <c r="X63" s="2"/>
    </row>
    <row r="64" spans="1:24" x14ac:dyDescent="0.25">
      <c r="A64" s="8">
        <f t="shared" si="7"/>
        <v>2064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>
        <f t="shared" si="9"/>
        <v>0</v>
      </c>
      <c r="O64" s="2">
        <f t="shared" si="9"/>
        <v>188.37</v>
      </c>
      <c r="P64" s="2"/>
      <c r="Q64" s="2"/>
      <c r="R64" s="2"/>
      <c r="S64" s="2">
        <f>+S$10-SUM(S$12:S63)</f>
        <v>2249.8449999999975</v>
      </c>
      <c r="T64" s="2">
        <f t="shared" si="14"/>
        <v>0</v>
      </c>
      <c r="U64" s="2">
        <f t="shared" si="14"/>
        <v>0</v>
      </c>
      <c r="V64" s="2">
        <f t="shared" si="14"/>
        <v>0</v>
      </c>
      <c r="X64" s="2"/>
    </row>
    <row r="65" spans="1:24" x14ac:dyDescent="0.25">
      <c r="A65" s="8">
        <f t="shared" si="7"/>
        <v>2065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>
        <f t="shared" si="9"/>
        <v>0</v>
      </c>
      <c r="O65" s="2">
        <f t="shared" si="9"/>
        <v>188.37</v>
      </c>
      <c r="P65" s="2"/>
      <c r="Q65" s="2"/>
      <c r="R65" s="2"/>
      <c r="S65" s="2"/>
      <c r="T65" s="2">
        <f>+T$10-SUM(T$12:T64)</f>
        <v>0</v>
      </c>
      <c r="U65" s="2">
        <f t="shared" si="14"/>
        <v>0</v>
      </c>
      <c r="V65" s="2">
        <f t="shared" si="14"/>
        <v>0</v>
      </c>
      <c r="X65" s="2"/>
    </row>
    <row r="66" spans="1:24" x14ac:dyDescent="0.25">
      <c r="A66" s="8">
        <f t="shared" si="7"/>
        <v>2066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>
        <f t="shared" si="9"/>
        <v>0</v>
      </c>
      <c r="O66" s="2">
        <f t="shared" si="9"/>
        <v>188.37</v>
      </c>
      <c r="P66" s="2"/>
      <c r="Q66" s="2"/>
      <c r="R66" s="2"/>
      <c r="S66" s="2"/>
      <c r="T66" s="2"/>
      <c r="U66" s="2">
        <f>+U$10-SUM(U$12:U65)</f>
        <v>0</v>
      </c>
      <c r="V66" s="2">
        <f t="shared" si="14"/>
        <v>0</v>
      </c>
      <c r="X66" s="2"/>
    </row>
    <row r="67" spans="1:24" x14ac:dyDescent="0.25">
      <c r="A67" s="8">
        <f t="shared" si="7"/>
        <v>2067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>
        <f t="shared" si="9"/>
        <v>0</v>
      </c>
      <c r="O67" s="2">
        <f t="shared" si="9"/>
        <v>188.37</v>
      </c>
      <c r="P67" s="2"/>
      <c r="Q67" s="2"/>
      <c r="R67" s="2"/>
      <c r="S67" s="2"/>
      <c r="T67" s="2"/>
      <c r="U67" s="2"/>
      <c r="V67" s="2">
        <f>+V$10-SUM(V$12:V66)</f>
        <v>0</v>
      </c>
      <c r="X67" s="2"/>
    </row>
    <row r="68" spans="1:24" x14ac:dyDescent="0.25">
      <c r="A68" s="8">
        <f t="shared" si="7"/>
        <v>2068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>
        <f t="shared" si="9"/>
        <v>0</v>
      </c>
      <c r="O68" s="2">
        <f t="shared" si="9"/>
        <v>188.37</v>
      </c>
      <c r="P68" s="2"/>
      <c r="Q68" s="2"/>
      <c r="R68" s="2"/>
      <c r="S68" s="2"/>
      <c r="T68" s="2"/>
      <c r="U68" s="2"/>
      <c r="V68" s="2"/>
      <c r="X68" s="2"/>
    </row>
    <row r="69" spans="1:24" x14ac:dyDescent="0.25">
      <c r="A69" s="8">
        <f t="shared" si="7"/>
        <v>2069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>
        <f t="shared" si="9"/>
        <v>0</v>
      </c>
      <c r="O69" s="2">
        <f t="shared" si="9"/>
        <v>188.37</v>
      </c>
      <c r="P69" s="2"/>
      <c r="Q69" s="2"/>
      <c r="R69" s="2"/>
      <c r="S69" s="2"/>
      <c r="T69" s="2"/>
      <c r="U69" s="2"/>
      <c r="V69" s="2"/>
      <c r="X69" s="2"/>
    </row>
    <row r="70" spans="1:24" x14ac:dyDescent="0.25">
      <c r="A70" s="8">
        <f t="shared" si="7"/>
        <v>2070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>
        <f t="shared" si="9"/>
        <v>0</v>
      </c>
      <c r="O70" s="2">
        <f t="shared" si="9"/>
        <v>188.37</v>
      </c>
      <c r="P70" s="2"/>
      <c r="Q70" s="2"/>
      <c r="R70" s="2"/>
      <c r="S70" s="2"/>
      <c r="T70" s="2"/>
      <c r="U70" s="2"/>
      <c r="V70" s="2"/>
      <c r="X70" s="2"/>
    </row>
    <row r="71" spans="1:24" x14ac:dyDescent="0.25">
      <c r="A71" s="8">
        <f t="shared" si="7"/>
        <v>2071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>
        <f>N10-SUM(N11:N70)</f>
        <v>0</v>
      </c>
      <c r="O71" s="2">
        <f t="shared" ref="O71" si="15">ROUND(O$10/O$9,2)</f>
        <v>188.37</v>
      </c>
      <c r="P71" s="2"/>
      <c r="Q71" s="2"/>
      <c r="R71" s="2"/>
      <c r="S71" s="2"/>
      <c r="T71" s="2"/>
      <c r="U71" s="2"/>
      <c r="V71" s="2"/>
      <c r="X71" s="2"/>
    </row>
    <row r="72" spans="1:24" x14ac:dyDescent="0.25">
      <c r="A72" s="8">
        <f t="shared" si="7"/>
        <v>2072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f>O11-SUM(O12:O71)</f>
        <v>-11113.830000000009</v>
      </c>
      <c r="P72" s="2"/>
      <c r="Q72" s="2"/>
      <c r="R72" s="2"/>
      <c r="S72" s="2"/>
      <c r="T72" s="2"/>
      <c r="U72" s="2"/>
      <c r="V72" s="2"/>
      <c r="X72" s="2"/>
    </row>
    <row r="73" spans="1:24" x14ac:dyDescent="0.25">
      <c r="A73" s="8">
        <f t="shared" si="7"/>
        <v>2073</v>
      </c>
      <c r="N73" s="2"/>
      <c r="O73" s="2"/>
      <c r="P73" s="2"/>
      <c r="Q73" s="2"/>
      <c r="R73" s="2"/>
      <c r="S73" s="2"/>
      <c r="T73" s="2"/>
      <c r="U73" s="2"/>
      <c r="V73" s="2"/>
    </row>
    <row r="74" spans="1:24" x14ac:dyDescent="0.25">
      <c r="A74" s="8">
        <f t="shared" si="7"/>
        <v>2074</v>
      </c>
      <c r="N74" s="2"/>
      <c r="O74" s="2"/>
      <c r="P74" s="2"/>
      <c r="Q74" s="2"/>
      <c r="R74" s="2"/>
      <c r="S74" s="2"/>
      <c r="T74" s="2"/>
      <c r="U74" s="2"/>
      <c r="V74" s="2"/>
    </row>
    <row r="75" spans="1:24" x14ac:dyDescent="0.25">
      <c r="A75" s="8">
        <f t="shared" si="7"/>
        <v>2075</v>
      </c>
      <c r="N75" s="2"/>
      <c r="O75" s="2"/>
      <c r="P75" s="2"/>
      <c r="Q75" s="2"/>
      <c r="R75" s="2"/>
      <c r="S75" s="2"/>
      <c r="T75" s="2"/>
      <c r="U75" s="2"/>
      <c r="V75" s="2"/>
    </row>
    <row r="77" spans="1:24" x14ac:dyDescent="0.25">
      <c r="A77" s="8" t="s">
        <v>11</v>
      </c>
      <c r="B77" s="4">
        <f>+B10-SUM(B12:B76)</f>
        <v>0</v>
      </c>
      <c r="C77" s="4">
        <f t="shared" ref="C77:X77" si="16">+C10-SUM(C12:C76)</f>
        <v>0</v>
      </c>
      <c r="D77" s="4">
        <f t="shared" si="16"/>
        <v>0</v>
      </c>
      <c r="E77" s="4">
        <f t="shared" si="16"/>
        <v>0</v>
      </c>
      <c r="F77" s="4">
        <f t="shared" si="16"/>
        <v>0</v>
      </c>
      <c r="G77" s="4">
        <f t="shared" si="16"/>
        <v>0</v>
      </c>
      <c r="H77" s="4">
        <f t="shared" si="16"/>
        <v>0</v>
      </c>
      <c r="I77" s="4">
        <f t="shared" si="16"/>
        <v>0</v>
      </c>
      <c r="J77" s="4">
        <f t="shared" si="16"/>
        <v>0</v>
      </c>
      <c r="K77" s="4">
        <f t="shared" si="16"/>
        <v>0</v>
      </c>
      <c r="L77" s="4">
        <f t="shared" si="16"/>
        <v>0</v>
      </c>
      <c r="M77" s="4">
        <f t="shared" si="16"/>
        <v>0</v>
      </c>
      <c r="N77" s="4">
        <f t="shared" si="16"/>
        <v>0</v>
      </c>
      <c r="O77" s="4"/>
      <c r="P77" s="4"/>
      <c r="Q77" s="4"/>
      <c r="R77" s="4"/>
      <c r="S77" s="4"/>
      <c r="T77" s="4"/>
      <c r="U77" s="4"/>
      <c r="V77" s="4"/>
      <c r="X77" s="4">
        <f t="shared" si="16"/>
        <v>80551.795000001555</v>
      </c>
    </row>
  </sheetData>
  <mergeCells count="1">
    <mergeCell ref="Q6:U6"/>
  </mergeCells>
  <pageMargins left="0.70866141732283472" right="0.70866141732283472" top="0.74803149606299213" bottom="0.74803149606299213" header="0.31496062992125984" footer="0.31496062992125984"/>
  <pageSetup scale="57" orientation="landscape" verticalDpi="0" r:id="rId1"/>
  <headerFooter>
    <oddFooter>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45"/>
  <sheetViews>
    <sheetView workbookViewId="0">
      <selection activeCell="B10" sqref="B10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4" width="11.85546875" customWidth="1"/>
    <col min="5" max="9" width="10.5703125" customWidth="1"/>
    <col min="10" max="10" width="3.5703125" customWidth="1"/>
    <col min="11" max="11" width="10.5703125" bestFit="1" customWidth="1"/>
    <col min="12" max="12" width="9.5703125" bestFit="1" customWidth="1"/>
    <col min="13" max="13" width="13.28515625" bestFit="1" customWidth="1"/>
    <col min="14" max="14" width="11.5703125" bestFit="1" customWidth="1"/>
  </cols>
  <sheetData>
    <row r="1" spans="1:21" x14ac:dyDescent="0.25">
      <c r="A1" s="8" t="s">
        <v>66</v>
      </c>
      <c r="B1" s="5"/>
      <c r="C1" s="5"/>
    </row>
    <row r="2" spans="1:21" x14ac:dyDescent="0.25">
      <c r="A2" s="8" t="s">
        <v>1</v>
      </c>
      <c r="B2" s="27" t="s">
        <v>38</v>
      </c>
    </row>
    <row r="4" spans="1:21" x14ac:dyDescent="0.25">
      <c r="A4" s="8">
        <v>2011</v>
      </c>
      <c r="B4" t="s">
        <v>2</v>
      </c>
      <c r="C4" s="2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8">
        <v>2011</v>
      </c>
      <c r="B5" t="s">
        <v>3</v>
      </c>
      <c r="C5" s="2">
        <v>0</v>
      </c>
      <c r="D5" s="2" t="s">
        <v>9</v>
      </c>
      <c r="E5" s="3">
        <v>10</v>
      </c>
      <c r="F5" s="2"/>
      <c r="G5" s="2"/>
      <c r="H5" s="2"/>
      <c r="I5" s="2"/>
      <c r="J5" s="2"/>
      <c r="K5" s="2"/>
      <c r="L5" s="2"/>
      <c r="M5" s="7"/>
      <c r="N5" s="2"/>
      <c r="O5" s="2"/>
      <c r="P5" s="2"/>
      <c r="Q5" s="2"/>
      <c r="R5" s="2"/>
      <c r="S5" s="2"/>
      <c r="T5" s="2"/>
      <c r="U5" s="2"/>
    </row>
    <row r="6" spans="1:21" x14ac:dyDescent="0.25">
      <c r="A6" s="8" t="s">
        <v>4</v>
      </c>
      <c r="C6" s="2">
        <f>+C4-C5</f>
        <v>0</v>
      </c>
      <c r="D6" s="2" t="s">
        <v>8</v>
      </c>
      <c r="E6" s="3">
        <v>9</v>
      </c>
      <c r="F6" s="61" t="s">
        <v>111</v>
      </c>
      <c r="G6" s="61"/>
      <c r="H6" s="61"/>
      <c r="I6" s="61"/>
      <c r="J6" s="61"/>
      <c r="K6" s="2"/>
      <c r="L6" s="2"/>
      <c r="M6" s="7"/>
      <c r="N6" s="2"/>
      <c r="O6" s="2"/>
      <c r="P6" s="2"/>
      <c r="Q6" s="2"/>
      <c r="R6" s="2"/>
      <c r="S6" s="2"/>
      <c r="T6" s="2"/>
      <c r="U6" s="2"/>
    </row>
    <row r="7" spans="1:2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7"/>
      <c r="N7" s="2"/>
      <c r="O7" s="2"/>
      <c r="P7" s="2"/>
      <c r="Q7" s="2"/>
      <c r="R7" s="2"/>
      <c r="S7" s="2"/>
      <c r="T7" s="2"/>
      <c r="U7" s="2"/>
    </row>
    <row r="8" spans="1:21" x14ac:dyDescent="0.25">
      <c r="A8" s="8" t="s">
        <v>6</v>
      </c>
      <c r="B8" s="3">
        <v>2012</v>
      </c>
      <c r="C8" s="3">
        <v>2012</v>
      </c>
      <c r="D8" s="3">
        <f t="shared" ref="D8:I8" si="0">+C8+1</f>
        <v>2013</v>
      </c>
      <c r="E8" s="3">
        <f t="shared" si="0"/>
        <v>2014</v>
      </c>
      <c r="F8" s="3">
        <f t="shared" si="0"/>
        <v>2015</v>
      </c>
      <c r="G8" s="3">
        <f t="shared" si="0"/>
        <v>2016</v>
      </c>
      <c r="H8" s="3">
        <f t="shared" si="0"/>
        <v>2017</v>
      </c>
      <c r="I8" s="3">
        <f t="shared" si="0"/>
        <v>2018</v>
      </c>
      <c r="J8" s="3"/>
      <c r="K8" s="31" t="s">
        <v>5</v>
      </c>
      <c r="L8" s="3"/>
      <c r="M8" s="7"/>
      <c r="N8" s="3"/>
      <c r="O8" s="3"/>
      <c r="P8" s="3"/>
      <c r="Q8" s="3"/>
      <c r="R8" s="2"/>
      <c r="S8" s="2"/>
      <c r="T8" s="2"/>
      <c r="U8" s="2"/>
    </row>
    <row r="9" spans="1:21" x14ac:dyDescent="0.25">
      <c r="A9" s="8" t="s">
        <v>7</v>
      </c>
      <c r="B9" s="3">
        <f>+E5</f>
        <v>10</v>
      </c>
      <c r="C9" s="3">
        <f>+E6</f>
        <v>9</v>
      </c>
      <c r="D9" s="3">
        <f>+E5</f>
        <v>10</v>
      </c>
      <c r="E9" s="3">
        <f t="shared" ref="E9:I9" si="1">+D9</f>
        <v>10</v>
      </c>
      <c r="F9" s="3">
        <f t="shared" si="1"/>
        <v>10</v>
      </c>
      <c r="G9" s="3">
        <f t="shared" si="1"/>
        <v>10</v>
      </c>
      <c r="H9" s="3">
        <f t="shared" si="1"/>
        <v>10</v>
      </c>
      <c r="I9" s="3">
        <f t="shared" si="1"/>
        <v>10</v>
      </c>
      <c r="J9" s="3"/>
      <c r="K9" s="3"/>
      <c r="L9" s="3"/>
      <c r="M9" s="7"/>
      <c r="N9" s="3"/>
      <c r="O9" s="3"/>
      <c r="P9" s="3"/>
      <c r="Q9" s="3"/>
      <c r="R9" s="2"/>
      <c r="S9" s="2"/>
      <c r="T9" s="2"/>
      <c r="U9" s="2"/>
    </row>
    <row r="10" spans="1:21" x14ac:dyDescent="0.25">
      <c r="A10" s="8" t="s">
        <v>5</v>
      </c>
      <c r="B10" s="21">
        <v>2321.94</v>
      </c>
      <c r="C10" s="2">
        <v>13171.3</v>
      </c>
      <c r="D10" s="2">
        <v>6670.85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/>
      <c r="K10" s="2">
        <f>SUM(B10:J10)</f>
        <v>22164.09</v>
      </c>
      <c r="L10" s="2"/>
      <c r="M10" s="7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7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8">
        <v>2012</v>
      </c>
      <c r="B12" s="2">
        <f>ROUND(B$10/B$9,2)</f>
        <v>232.19</v>
      </c>
      <c r="C12" s="2">
        <f>ROUND(C$10/C$9,2)</f>
        <v>1463.48</v>
      </c>
      <c r="D12" s="10"/>
      <c r="E12" s="10"/>
      <c r="F12" s="10"/>
      <c r="G12" s="10"/>
      <c r="H12" s="10"/>
      <c r="I12" s="10"/>
      <c r="J12" s="2"/>
      <c r="K12" s="2">
        <f t="shared" ref="K12:K40" si="2">SUM(B12:J12)</f>
        <v>1695.67</v>
      </c>
      <c r="L12" s="2"/>
      <c r="M12" s="7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2013</v>
      </c>
      <c r="B13" s="2">
        <f t="shared" ref="B13:I26" si="3">ROUND(B$10/B$9,2)</f>
        <v>232.19</v>
      </c>
      <c r="C13" s="2">
        <f t="shared" si="3"/>
        <v>1463.48</v>
      </c>
      <c r="D13" s="2">
        <f>ROUND(D$10/D$9,2)</f>
        <v>667.09</v>
      </c>
      <c r="E13" s="10"/>
      <c r="F13" s="10"/>
      <c r="G13" s="10"/>
      <c r="H13" s="10"/>
      <c r="I13" s="10"/>
      <c r="J13" s="2"/>
      <c r="K13" s="2">
        <f t="shared" si="2"/>
        <v>2362.7600000000002</v>
      </c>
      <c r="L13" s="2"/>
      <c r="M13" s="1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8">
        <v>2014</v>
      </c>
      <c r="B14" s="2">
        <f t="shared" si="3"/>
        <v>232.19</v>
      </c>
      <c r="C14" s="2">
        <f t="shared" si="3"/>
        <v>1463.48</v>
      </c>
      <c r="D14" s="2">
        <f t="shared" si="3"/>
        <v>667.09</v>
      </c>
      <c r="E14" s="10">
        <v>0</v>
      </c>
      <c r="F14" s="10"/>
      <c r="G14" s="10"/>
      <c r="H14" s="10"/>
      <c r="I14" s="10"/>
      <c r="J14" s="2"/>
      <c r="K14" s="2">
        <f t="shared" si="2"/>
        <v>2362.7600000000002</v>
      </c>
      <c r="L14" s="2"/>
      <c r="M14" s="1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8">
        <f>+A14+1</f>
        <v>2015</v>
      </c>
      <c r="B15" s="2">
        <f t="shared" si="3"/>
        <v>232.19</v>
      </c>
      <c r="C15" s="2">
        <f t="shared" si="3"/>
        <v>1463.48</v>
      </c>
      <c r="D15" s="2">
        <f t="shared" si="3"/>
        <v>667.09</v>
      </c>
      <c r="E15" s="2">
        <f t="shared" si="3"/>
        <v>0</v>
      </c>
      <c r="F15" s="10">
        <v>0</v>
      </c>
      <c r="G15" s="10"/>
      <c r="H15" s="10"/>
      <c r="I15" s="10"/>
      <c r="J15" s="2"/>
      <c r="K15" s="2">
        <f t="shared" si="2"/>
        <v>2362.7600000000002</v>
      </c>
      <c r="L15" s="2"/>
      <c r="M15" s="1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8">
        <f t="shared" ref="A16:A40" si="4">+A15+1</f>
        <v>2016</v>
      </c>
      <c r="B16" s="2">
        <f t="shared" si="3"/>
        <v>232.19</v>
      </c>
      <c r="C16" s="2">
        <f t="shared" si="3"/>
        <v>1463.48</v>
      </c>
      <c r="D16" s="2">
        <f t="shared" si="3"/>
        <v>667.09</v>
      </c>
      <c r="E16" s="2">
        <f t="shared" si="3"/>
        <v>0</v>
      </c>
      <c r="F16" s="2">
        <f t="shared" si="3"/>
        <v>0</v>
      </c>
      <c r="G16" s="10">
        <v>0</v>
      </c>
      <c r="H16" s="10"/>
      <c r="I16" s="10"/>
      <c r="J16" s="2"/>
      <c r="K16" s="2">
        <f t="shared" si="2"/>
        <v>2362.7600000000002</v>
      </c>
      <c r="L16" s="2"/>
      <c r="M16" s="1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8">
        <f t="shared" si="4"/>
        <v>2017</v>
      </c>
      <c r="B17" s="2">
        <f t="shared" si="3"/>
        <v>232.19</v>
      </c>
      <c r="C17" s="2">
        <f t="shared" si="3"/>
        <v>1463.48</v>
      </c>
      <c r="D17" s="2">
        <f t="shared" si="3"/>
        <v>667.09</v>
      </c>
      <c r="E17" s="2">
        <f t="shared" si="3"/>
        <v>0</v>
      </c>
      <c r="F17" s="2">
        <f t="shared" si="3"/>
        <v>0</v>
      </c>
      <c r="G17" s="2">
        <f t="shared" si="3"/>
        <v>0</v>
      </c>
      <c r="H17" s="10">
        <v>0</v>
      </c>
      <c r="I17" s="10"/>
      <c r="J17" s="2"/>
      <c r="K17" s="2">
        <f t="shared" si="2"/>
        <v>2362.7600000000002</v>
      </c>
      <c r="L17" s="2"/>
      <c r="M17" s="1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8">
        <f t="shared" si="4"/>
        <v>2018</v>
      </c>
      <c r="B18" s="2">
        <f t="shared" si="3"/>
        <v>232.19</v>
      </c>
      <c r="C18" s="2">
        <f t="shared" si="3"/>
        <v>1463.48</v>
      </c>
      <c r="D18" s="2">
        <f t="shared" si="3"/>
        <v>667.09</v>
      </c>
      <c r="E18" s="2">
        <f t="shared" si="3"/>
        <v>0</v>
      </c>
      <c r="F18" s="2">
        <f t="shared" si="3"/>
        <v>0</v>
      </c>
      <c r="G18" s="2">
        <f t="shared" si="3"/>
        <v>0</v>
      </c>
      <c r="H18" s="2">
        <f t="shared" si="3"/>
        <v>0</v>
      </c>
      <c r="I18" s="10">
        <v>0</v>
      </c>
      <c r="J18" s="2"/>
      <c r="K18" s="2">
        <f t="shared" si="2"/>
        <v>2362.7600000000002</v>
      </c>
      <c r="L18" s="2"/>
      <c r="M18" s="1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8">
        <f t="shared" si="4"/>
        <v>2019</v>
      </c>
      <c r="B19" s="2">
        <f t="shared" si="3"/>
        <v>232.19</v>
      </c>
      <c r="C19" s="2">
        <f t="shared" si="3"/>
        <v>1463.48</v>
      </c>
      <c r="D19" s="2">
        <f t="shared" si="3"/>
        <v>667.09</v>
      </c>
      <c r="E19" s="2">
        <f t="shared" si="3"/>
        <v>0</v>
      </c>
      <c r="F19" s="2">
        <f t="shared" si="3"/>
        <v>0</v>
      </c>
      <c r="G19" s="2">
        <f t="shared" si="3"/>
        <v>0</v>
      </c>
      <c r="H19" s="2">
        <f t="shared" si="3"/>
        <v>0</v>
      </c>
      <c r="I19" s="2">
        <f t="shared" si="3"/>
        <v>0</v>
      </c>
      <c r="J19" s="2"/>
      <c r="K19" s="2">
        <f t="shared" si="2"/>
        <v>2362.7600000000002</v>
      </c>
      <c r="L19" s="2"/>
      <c r="M19" s="1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f t="shared" si="4"/>
        <v>2020</v>
      </c>
      <c r="B20" s="2">
        <f t="shared" si="3"/>
        <v>232.19</v>
      </c>
      <c r="C20" s="2">
        <f>+C$10-SUM(C$12:C19)</f>
        <v>1463.4600000000009</v>
      </c>
      <c r="D20" s="2">
        <f t="shared" si="3"/>
        <v>667.09</v>
      </c>
      <c r="E20" s="2">
        <f t="shared" si="3"/>
        <v>0</v>
      </c>
      <c r="F20" s="2">
        <f t="shared" si="3"/>
        <v>0</v>
      </c>
      <c r="G20" s="2">
        <f t="shared" si="3"/>
        <v>0</v>
      </c>
      <c r="H20" s="2">
        <f t="shared" si="3"/>
        <v>0</v>
      </c>
      <c r="I20" s="2">
        <f t="shared" si="3"/>
        <v>0</v>
      </c>
      <c r="J20" s="2"/>
      <c r="K20" s="2">
        <f t="shared" si="2"/>
        <v>2362.7400000000011</v>
      </c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>
        <f t="shared" si="4"/>
        <v>2021</v>
      </c>
      <c r="B21" s="2">
        <f>+B$10-SUM(B$12:B20)</f>
        <v>232.23000000000002</v>
      </c>
      <c r="C21" s="2">
        <v>0</v>
      </c>
      <c r="D21" s="2">
        <f t="shared" si="3"/>
        <v>667.09</v>
      </c>
      <c r="E21" s="2">
        <f t="shared" si="3"/>
        <v>0</v>
      </c>
      <c r="F21" s="2">
        <f t="shared" si="3"/>
        <v>0</v>
      </c>
      <c r="G21" s="2">
        <f t="shared" si="3"/>
        <v>0</v>
      </c>
      <c r="H21" s="2">
        <f t="shared" si="3"/>
        <v>0</v>
      </c>
      <c r="I21" s="2">
        <f t="shared" si="3"/>
        <v>0</v>
      </c>
      <c r="J21" s="2"/>
      <c r="K21" s="2">
        <f t="shared" si="2"/>
        <v>899.32</v>
      </c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8">
        <f t="shared" si="4"/>
        <v>2022</v>
      </c>
      <c r="B22" s="2"/>
      <c r="C22" s="2"/>
      <c r="D22" s="2">
        <f>+D$10-SUM(D$12:D21)</f>
        <v>667.04</v>
      </c>
      <c r="E22" s="2">
        <f t="shared" si="3"/>
        <v>0</v>
      </c>
      <c r="F22" s="2">
        <f t="shared" si="3"/>
        <v>0</v>
      </c>
      <c r="G22" s="2">
        <f t="shared" si="3"/>
        <v>0</v>
      </c>
      <c r="H22" s="2">
        <f t="shared" si="3"/>
        <v>0</v>
      </c>
      <c r="I22" s="2">
        <f t="shared" si="3"/>
        <v>0</v>
      </c>
      <c r="J22" s="2"/>
      <c r="K22" s="2">
        <f t="shared" si="2"/>
        <v>667.04</v>
      </c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8">
        <f t="shared" si="4"/>
        <v>2023</v>
      </c>
      <c r="B23" s="2"/>
      <c r="C23" s="2"/>
      <c r="D23" s="2"/>
      <c r="E23" s="2">
        <f>+E$10-SUM(E$12:E22)</f>
        <v>0</v>
      </c>
      <c r="F23" s="2">
        <f t="shared" si="3"/>
        <v>0</v>
      </c>
      <c r="G23" s="2">
        <f t="shared" si="3"/>
        <v>0</v>
      </c>
      <c r="H23" s="2">
        <f t="shared" si="3"/>
        <v>0</v>
      </c>
      <c r="I23" s="2">
        <f t="shared" si="3"/>
        <v>0</v>
      </c>
      <c r="J23" s="2"/>
      <c r="K23" s="2">
        <f t="shared" si="2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f t="shared" si="4"/>
        <v>2024</v>
      </c>
      <c r="B24" s="2"/>
      <c r="C24" s="2"/>
      <c r="D24" s="2"/>
      <c r="E24" s="2"/>
      <c r="F24" s="2">
        <f>+F$10-SUM(F$12:F23)</f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/>
      <c r="K24" s="2">
        <f t="shared" si="2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8">
        <f t="shared" si="4"/>
        <v>2025</v>
      </c>
      <c r="B25" s="2"/>
      <c r="C25" s="2"/>
      <c r="D25" s="2"/>
      <c r="E25" s="2"/>
      <c r="F25" s="2"/>
      <c r="G25" s="2">
        <f>+G$10-SUM(G$12:G24)</f>
        <v>0</v>
      </c>
      <c r="H25" s="2">
        <f t="shared" si="3"/>
        <v>0</v>
      </c>
      <c r="I25" s="2">
        <f t="shared" si="3"/>
        <v>0</v>
      </c>
      <c r="J25" s="2"/>
      <c r="K25" s="2">
        <f t="shared" si="2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8">
        <f t="shared" si="4"/>
        <v>2026</v>
      </c>
      <c r="B26" s="2"/>
      <c r="C26" s="2"/>
      <c r="D26" s="2"/>
      <c r="E26" s="2"/>
      <c r="F26" s="2"/>
      <c r="G26" s="2"/>
      <c r="H26" s="2">
        <f>+H$10-SUM(H$12:H25)</f>
        <v>0</v>
      </c>
      <c r="I26" s="2">
        <f t="shared" si="3"/>
        <v>0</v>
      </c>
      <c r="J26" s="2"/>
      <c r="K26" s="2">
        <f t="shared" si="2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8">
        <f t="shared" si="4"/>
        <v>2027</v>
      </c>
      <c r="B27" s="2"/>
      <c r="C27" s="2"/>
      <c r="D27" s="2"/>
      <c r="E27" s="2"/>
      <c r="F27" s="2"/>
      <c r="G27" s="2"/>
      <c r="H27" s="2"/>
      <c r="I27" s="2">
        <f>+I$10-SUM(I$12:I26)</f>
        <v>0</v>
      </c>
      <c r="J27" s="2"/>
      <c r="K27" s="2">
        <f t="shared" si="2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8">
        <f t="shared" si="4"/>
        <v>2028</v>
      </c>
      <c r="B28" s="2"/>
      <c r="C28" s="2"/>
      <c r="D28" s="2"/>
      <c r="E28" s="2"/>
      <c r="F28" s="2"/>
      <c r="G28" s="2"/>
      <c r="H28" s="2"/>
      <c r="I28" s="2"/>
      <c r="J28" s="2"/>
      <c r="K28" s="2">
        <f t="shared" si="2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8">
        <f t="shared" si="4"/>
        <v>2029</v>
      </c>
      <c r="B29" s="2"/>
      <c r="C29" s="2"/>
      <c r="D29" s="2"/>
      <c r="E29" s="2"/>
      <c r="F29" s="2"/>
      <c r="G29" s="2"/>
      <c r="H29" s="2"/>
      <c r="I29" s="2"/>
      <c r="J29" s="2"/>
      <c r="K29" s="2">
        <f t="shared" si="2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8">
        <f t="shared" si="4"/>
        <v>2030</v>
      </c>
      <c r="B30" s="2"/>
      <c r="C30" s="2"/>
      <c r="D30" s="2"/>
      <c r="E30" s="2"/>
      <c r="F30" s="2"/>
      <c r="G30" s="2"/>
      <c r="H30" s="2"/>
      <c r="I30" s="2"/>
      <c r="J30" s="2"/>
      <c r="K30" s="2">
        <f t="shared" si="2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8">
        <f t="shared" si="4"/>
        <v>2031</v>
      </c>
      <c r="B31" s="2"/>
      <c r="C31" s="2"/>
      <c r="D31" s="2"/>
      <c r="E31" s="2"/>
      <c r="F31" s="2"/>
      <c r="G31" s="2"/>
      <c r="H31" s="2"/>
      <c r="I31" s="2"/>
      <c r="J31" s="2"/>
      <c r="K31" s="2">
        <f t="shared" si="2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8">
        <f t="shared" si="4"/>
        <v>2032</v>
      </c>
      <c r="B32" s="2"/>
      <c r="C32" s="2"/>
      <c r="D32" s="2"/>
      <c r="E32" s="2"/>
      <c r="F32" s="2"/>
      <c r="G32" s="2"/>
      <c r="H32" s="2"/>
      <c r="I32" s="2"/>
      <c r="J32" s="2"/>
      <c r="K32" s="2">
        <f t="shared" si="2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8">
        <f t="shared" si="4"/>
        <v>2033</v>
      </c>
      <c r="B33" s="2"/>
      <c r="C33" s="2"/>
      <c r="D33" s="2"/>
      <c r="E33" s="2"/>
      <c r="F33" s="2"/>
      <c r="G33" s="2"/>
      <c r="H33" s="2"/>
      <c r="I33" s="2"/>
      <c r="J33" s="2"/>
      <c r="K33" s="2">
        <f t="shared" si="2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8">
        <f t="shared" si="4"/>
        <v>2034</v>
      </c>
      <c r="B34" s="2"/>
      <c r="C34" s="2"/>
      <c r="D34" s="2"/>
      <c r="E34" s="2"/>
      <c r="F34" s="2"/>
      <c r="G34" s="2"/>
      <c r="H34" s="2"/>
      <c r="I34" s="2"/>
      <c r="J34" s="2"/>
      <c r="K34" s="2">
        <f t="shared" si="2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8">
        <f t="shared" si="4"/>
        <v>2035</v>
      </c>
      <c r="B35" s="2"/>
      <c r="C35" s="2"/>
      <c r="D35" s="2"/>
      <c r="E35" s="2"/>
      <c r="F35" s="2"/>
      <c r="G35" s="2"/>
      <c r="H35" s="2"/>
      <c r="I35" s="2"/>
      <c r="J35" s="2"/>
      <c r="K35" s="2">
        <f t="shared" si="2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8">
        <f t="shared" si="4"/>
        <v>2036</v>
      </c>
      <c r="B36" s="2"/>
      <c r="C36" s="2"/>
      <c r="D36" s="2"/>
      <c r="E36" s="2"/>
      <c r="F36" s="2"/>
      <c r="G36" s="2"/>
      <c r="H36" s="2"/>
      <c r="I36" s="2"/>
      <c r="J36" s="2"/>
      <c r="K36" s="2">
        <f t="shared" si="2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f t="shared" si="4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>
        <f t="shared" si="2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8">
        <f t="shared" si="4"/>
        <v>2038</v>
      </c>
      <c r="B38" s="2"/>
      <c r="C38" s="2"/>
      <c r="D38" s="2"/>
      <c r="E38" s="2"/>
      <c r="F38" s="2"/>
      <c r="G38" s="2"/>
      <c r="H38" s="2"/>
      <c r="I38" s="2"/>
      <c r="K38" s="2">
        <f t="shared" si="2"/>
        <v>0</v>
      </c>
    </row>
    <row r="39" spans="1:21" x14ac:dyDescent="0.25">
      <c r="A39" s="8">
        <f t="shared" si="4"/>
        <v>2039</v>
      </c>
      <c r="B39" s="2"/>
      <c r="C39" s="2"/>
      <c r="D39" s="2"/>
      <c r="E39" s="2"/>
      <c r="F39" s="2"/>
      <c r="G39" s="2"/>
      <c r="H39" s="2"/>
      <c r="I39" s="2"/>
      <c r="K39" s="2">
        <f t="shared" si="2"/>
        <v>0</v>
      </c>
    </row>
    <row r="40" spans="1:21" x14ac:dyDescent="0.25">
      <c r="A40" s="8">
        <f t="shared" si="4"/>
        <v>2040</v>
      </c>
      <c r="B40" s="2"/>
      <c r="C40" s="2"/>
      <c r="D40" s="2"/>
      <c r="E40" s="2"/>
      <c r="F40" s="2"/>
      <c r="G40" s="2"/>
      <c r="H40" s="2"/>
      <c r="I40" s="2"/>
      <c r="K40" s="2">
        <f t="shared" si="2"/>
        <v>0</v>
      </c>
    </row>
    <row r="45" spans="1:21" x14ac:dyDescent="0.25">
      <c r="A45" s="8" t="s">
        <v>11</v>
      </c>
      <c r="B45" s="4">
        <f t="shared" ref="B45:K45" si="5">+B10-SUM(B12:B40)</f>
        <v>0</v>
      </c>
      <c r="C45" s="4">
        <f t="shared" si="5"/>
        <v>0</v>
      </c>
      <c r="D45" s="4">
        <f t="shared" si="5"/>
        <v>0</v>
      </c>
      <c r="E45" s="4">
        <f t="shared" si="5"/>
        <v>0</v>
      </c>
      <c r="F45" s="4">
        <f t="shared" si="5"/>
        <v>0</v>
      </c>
      <c r="G45" s="4">
        <f t="shared" si="5"/>
        <v>0</v>
      </c>
      <c r="H45" s="4">
        <f t="shared" si="5"/>
        <v>0</v>
      </c>
      <c r="I45" s="4">
        <f t="shared" si="5"/>
        <v>0</v>
      </c>
      <c r="K45" s="4">
        <f t="shared" si="5"/>
        <v>0</v>
      </c>
    </row>
  </sheetData>
  <mergeCells count="1">
    <mergeCell ref="F6:J6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Footer xml:space="preserve">&amp;CPage &amp;P of &amp;N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C65"/>
  <sheetViews>
    <sheetView workbookViewId="0">
      <selection activeCell="K10" sqref="K10"/>
    </sheetView>
  </sheetViews>
  <sheetFormatPr defaultRowHeight="15" x14ac:dyDescent="0.25"/>
  <cols>
    <col min="1" max="1" width="9.140625" style="8"/>
    <col min="2" max="3" width="10.5703125" customWidth="1"/>
    <col min="4" max="4" width="12" customWidth="1"/>
    <col min="5" max="10" width="10.5703125" customWidth="1"/>
    <col min="11" max="11" width="11.5703125" bestFit="1" customWidth="1"/>
    <col min="12" max="12" width="10.5703125" customWidth="1"/>
    <col min="13" max="13" width="11.5703125" bestFit="1" customWidth="1"/>
    <col min="14" max="18" width="10.5703125" customWidth="1"/>
    <col min="19" max="19" width="3.5703125" customWidth="1"/>
    <col min="20" max="21" width="13.28515625" bestFit="1" customWidth="1"/>
    <col min="22" max="22" width="11.5703125" bestFit="1" customWidth="1"/>
  </cols>
  <sheetData>
    <row r="1" spans="1:29" x14ac:dyDescent="0.25">
      <c r="A1" s="8" t="s">
        <v>39</v>
      </c>
      <c r="B1" s="5"/>
    </row>
    <row r="2" spans="1:29" x14ac:dyDescent="0.25">
      <c r="A2" s="8" t="s">
        <v>1</v>
      </c>
      <c r="B2" s="27" t="s">
        <v>47</v>
      </c>
    </row>
    <row r="4" spans="1:29" x14ac:dyDescent="0.25">
      <c r="A4" s="8">
        <v>2011</v>
      </c>
      <c r="B4" t="s">
        <v>2</v>
      </c>
      <c r="C4" s="21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8">
        <v>2011</v>
      </c>
      <c r="B5" t="s">
        <v>3</v>
      </c>
      <c r="C5" s="2">
        <v>0</v>
      </c>
      <c r="D5" s="2" t="s">
        <v>9</v>
      </c>
      <c r="E5" s="3">
        <v>10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7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2"/>
      <c r="N6" s="61" t="s">
        <v>111</v>
      </c>
      <c r="O6" s="61"/>
      <c r="P6" s="61"/>
      <c r="Q6" s="61"/>
      <c r="R6" s="61"/>
      <c r="S6" s="2"/>
      <c r="T6" s="2"/>
      <c r="U6" s="7"/>
      <c r="V6" s="2"/>
      <c r="W6" s="2"/>
      <c r="X6" s="2"/>
      <c r="Y6" s="2"/>
      <c r="Z6" s="2"/>
      <c r="AA6" s="2"/>
      <c r="AB6" s="2"/>
      <c r="AC6" s="2"/>
    </row>
    <row r="7" spans="1:29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7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8" t="s">
        <v>6</v>
      </c>
      <c r="B8" s="3">
        <v>2003</v>
      </c>
      <c r="C8" s="3">
        <f>+B8+1</f>
        <v>2004</v>
      </c>
      <c r="D8" s="3">
        <f t="shared" ref="D8:M8" si="0">+C8+1</f>
        <v>2005</v>
      </c>
      <c r="E8" s="3">
        <f t="shared" si="0"/>
        <v>2006</v>
      </c>
      <c r="F8" s="3">
        <f t="shared" si="0"/>
        <v>2007</v>
      </c>
      <c r="G8" s="3">
        <f t="shared" si="0"/>
        <v>2008</v>
      </c>
      <c r="H8" s="3">
        <f t="shared" si="0"/>
        <v>2009</v>
      </c>
      <c r="I8" s="3">
        <f t="shared" si="0"/>
        <v>2010</v>
      </c>
      <c r="J8" s="3">
        <f t="shared" si="0"/>
        <v>2011</v>
      </c>
      <c r="K8" s="3">
        <v>2012</v>
      </c>
      <c r="L8" s="3">
        <f>+K8+1</f>
        <v>2013</v>
      </c>
      <c r="M8" s="3">
        <f t="shared" si="0"/>
        <v>2014</v>
      </c>
      <c r="N8" s="3">
        <f>+M8+1</f>
        <v>2015</v>
      </c>
      <c r="O8" s="3">
        <f>+N8+1</f>
        <v>2016</v>
      </c>
      <c r="P8" s="3">
        <f>+O8+1</f>
        <v>2017</v>
      </c>
      <c r="Q8" s="3">
        <f>+P8+1</f>
        <v>2018</v>
      </c>
      <c r="R8" s="3">
        <f>+Q8+1</f>
        <v>2019</v>
      </c>
      <c r="S8" s="3"/>
      <c r="T8" s="31" t="s">
        <v>5</v>
      </c>
      <c r="U8" s="7"/>
      <c r="V8" s="3"/>
      <c r="W8" s="3"/>
      <c r="X8" s="3"/>
      <c r="Y8" s="3"/>
      <c r="Z8" s="2"/>
      <c r="AA8" s="2"/>
      <c r="AB8" s="2"/>
      <c r="AC8" s="2"/>
    </row>
    <row r="9" spans="1:29" x14ac:dyDescent="0.25">
      <c r="A9" s="8" t="s">
        <v>7</v>
      </c>
      <c r="B9" s="3">
        <f>+$E$5</f>
        <v>10</v>
      </c>
      <c r="C9" s="3">
        <f t="shared" ref="C9:M9" si="1">+$E$5</f>
        <v>10</v>
      </c>
      <c r="D9" s="3">
        <f t="shared" si="1"/>
        <v>10</v>
      </c>
      <c r="E9" s="3">
        <f t="shared" si="1"/>
        <v>10</v>
      </c>
      <c r="F9" s="3">
        <f t="shared" si="1"/>
        <v>10</v>
      </c>
      <c r="G9" s="3">
        <f t="shared" si="1"/>
        <v>10</v>
      </c>
      <c r="H9" s="3">
        <f t="shared" si="1"/>
        <v>10</v>
      </c>
      <c r="I9" s="3">
        <f t="shared" si="1"/>
        <v>10</v>
      </c>
      <c r="J9" s="3">
        <f t="shared" si="1"/>
        <v>10</v>
      </c>
      <c r="K9" s="3">
        <f t="shared" si="1"/>
        <v>10</v>
      </c>
      <c r="L9" s="3">
        <f t="shared" si="1"/>
        <v>10</v>
      </c>
      <c r="M9" s="3">
        <f t="shared" si="1"/>
        <v>10</v>
      </c>
      <c r="N9" s="3">
        <f>+M9</f>
        <v>10</v>
      </c>
      <c r="O9" s="3">
        <f>+N9</f>
        <v>10</v>
      </c>
      <c r="P9" s="3">
        <f>+O9</f>
        <v>10</v>
      </c>
      <c r="Q9" s="3">
        <f>+P9</f>
        <v>10</v>
      </c>
      <c r="R9" s="3">
        <f>+Q9</f>
        <v>10</v>
      </c>
      <c r="S9" s="3"/>
      <c r="T9" s="3"/>
      <c r="U9" s="7"/>
      <c r="V9" s="3"/>
      <c r="W9" s="3"/>
      <c r="X9" s="3"/>
      <c r="Y9" s="3"/>
      <c r="Z9" s="2"/>
      <c r="AA9" s="2"/>
      <c r="AB9" s="2"/>
      <c r="AC9" s="2"/>
    </row>
    <row r="10" spans="1:29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1">
        <f>82612+2495.69-13171.3</f>
        <v>71936.39</v>
      </c>
      <c r="L10" s="2">
        <v>0</v>
      </c>
      <c r="M10" s="2">
        <v>70000</v>
      </c>
      <c r="N10" s="2">
        <v>70000</v>
      </c>
      <c r="O10" s="2">
        <v>60000</v>
      </c>
      <c r="P10" s="2">
        <v>5000</v>
      </c>
      <c r="Q10" s="2">
        <v>5000</v>
      </c>
      <c r="R10" s="2">
        <v>5000</v>
      </c>
      <c r="S10" s="2"/>
      <c r="T10" s="2">
        <f>SUM(B10:S10)</f>
        <v>286936.39</v>
      </c>
      <c r="U10" s="1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8">
        <v>2012</v>
      </c>
      <c r="B12" s="2">
        <f t="shared" ref="B12:J27" si="2">+B$10/B$9</f>
        <v>0</v>
      </c>
      <c r="C12" s="2">
        <f t="shared" si="2"/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ref="K12:K20" si="3">ROUND(K$10/K$9,2)</f>
        <v>7193.64</v>
      </c>
      <c r="L12" s="2"/>
      <c r="M12" s="2"/>
      <c r="N12" s="2"/>
      <c r="O12" s="2"/>
      <c r="P12" s="2"/>
      <c r="Q12" s="2"/>
      <c r="R12" s="2"/>
      <c r="S12" s="2"/>
      <c r="T12" s="2">
        <f t="shared" ref="T12:T43" si="4">SUM(B12:S12)</f>
        <v>7193.64</v>
      </c>
      <c r="U12" s="1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8">
        <v>2013</v>
      </c>
      <c r="B13" s="2">
        <f t="shared" si="2"/>
        <v>0</v>
      </c>
      <c r="C13" s="2">
        <f t="shared" si="2"/>
        <v>0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 t="shared" si="2"/>
        <v>0</v>
      </c>
      <c r="K13" s="2">
        <f t="shared" si="3"/>
        <v>7193.64</v>
      </c>
      <c r="L13" s="2">
        <f t="shared" ref="L13:R28" si="5">ROUND(L$10/L$9,2)</f>
        <v>0</v>
      </c>
      <c r="M13" s="2"/>
      <c r="N13" s="2"/>
      <c r="O13" s="2"/>
      <c r="P13" s="2"/>
      <c r="Q13" s="2"/>
      <c r="R13" s="2"/>
      <c r="S13" s="2"/>
      <c r="T13" s="2">
        <f t="shared" si="4"/>
        <v>7193.64</v>
      </c>
      <c r="U13" s="1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8">
        <v>2014</v>
      </c>
      <c r="B14" s="2">
        <f t="shared" si="2"/>
        <v>0</v>
      </c>
      <c r="C14" s="2">
        <f t="shared" si="2"/>
        <v>0</v>
      </c>
      <c r="D14" s="2">
        <f t="shared" si="2"/>
        <v>0</v>
      </c>
      <c r="E14" s="2">
        <f t="shared" si="2"/>
        <v>0</v>
      </c>
      <c r="F14" s="2">
        <f t="shared" si="2"/>
        <v>0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3"/>
        <v>7193.64</v>
      </c>
      <c r="L14" s="2">
        <f t="shared" si="5"/>
        <v>0</v>
      </c>
      <c r="M14" s="2">
        <f t="shared" si="5"/>
        <v>7000</v>
      </c>
      <c r="N14" s="2"/>
      <c r="O14" s="2"/>
      <c r="P14" s="2"/>
      <c r="Q14" s="2"/>
      <c r="R14" s="2"/>
      <c r="S14" s="2"/>
      <c r="T14" s="2">
        <f t="shared" si="4"/>
        <v>14193.64</v>
      </c>
      <c r="U14" s="1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8">
        <f>+A14+1</f>
        <v>2015</v>
      </c>
      <c r="B15" s="2">
        <f t="shared" si="2"/>
        <v>0</v>
      </c>
      <c r="C15" s="2">
        <f t="shared" si="2"/>
        <v>0</v>
      </c>
      <c r="D15" s="2">
        <f t="shared" si="2"/>
        <v>0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>
        <f t="shared" si="3"/>
        <v>7193.64</v>
      </c>
      <c r="L15" s="2">
        <f t="shared" si="5"/>
        <v>0</v>
      </c>
      <c r="M15" s="2">
        <f t="shared" si="5"/>
        <v>7000</v>
      </c>
      <c r="N15" s="2">
        <f>ROUND(N$10/N$9,2)*0.5</f>
        <v>3500</v>
      </c>
      <c r="O15" s="2"/>
      <c r="P15" s="2"/>
      <c r="Q15" s="2"/>
      <c r="R15" s="2"/>
      <c r="S15" s="2"/>
      <c r="T15" s="2">
        <f t="shared" si="4"/>
        <v>17693.64</v>
      </c>
      <c r="U15" s="1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8">
        <f t="shared" ref="A16:A60" si="6">+A15+1</f>
        <v>2016</v>
      </c>
      <c r="B16" s="2">
        <f t="shared" si="2"/>
        <v>0</v>
      </c>
      <c r="C16" s="2">
        <f t="shared" si="2"/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3"/>
        <v>7193.64</v>
      </c>
      <c r="L16" s="2">
        <f t="shared" si="5"/>
        <v>0</v>
      </c>
      <c r="M16" s="2">
        <f t="shared" si="5"/>
        <v>7000</v>
      </c>
      <c r="N16" s="2">
        <f t="shared" si="5"/>
        <v>7000</v>
      </c>
      <c r="O16" s="2">
        <f>ROUND(O$10/O$9,2)*0.5</f>
        <v>3000</v>
      </c>
      <c r="P16" s="2"/>
      <c r="Q16" s="2"/>
      <c r="R16" s="2"/>
      <c r="S16" s="2"/>
      <c r="T16" s="2">
        <f t="shared" si="4"/>
        <v>24193.64</v>
      </c>
      <c r="U16" s="1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8">
        <f t="shared" si="6"/>
        <v>2017</v>
      </c>
      <c r="B17" s="2">
        <f t="shared" si="2"/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 t="shared" si="2"/>
        <v>0</v>
      </c>
      <c r="J17" s="2">
        <f t="shared" si="2"/>
        <v>0</v>
      </c>
      <c r="K17" s="2">
        <f t="shared" si="3"/>
        <v>7193.64</v>
      </c>
      <c r="L17" s="2">
        <f t="shared" si="5"/>
        <v>0</v>
      </c>
      <c r="M17" s="2">
        <f t="shared" si="5"/>
        <v>7000</v>
      </c>
      <c r="N17" s="2">
        <f t="shared" si="5"/>
        <v>7000</v>
      </c>
      <c r="O17" s="2">
        <f t="shared" si="5"/>
        <v>6000</v>
      </c>
      <c r="P17" s="2">
        <f>ROUND(P$10/P$9,2)*0.5</f>
        <v>250</v>
      </c>
      <c r="Q17" s="2"/>
      <c r="R17" s="2"/>
      <c r="S17" s="2"/>
      <c r="T17" s="2">
        <f t="shared" si="4"/>
        <v>27443.64</v>
      </c>
      <c r="U17" s="1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8">
        <f t="shared" si="6"/>
        <v>2018</v>
      </c>
      <c r="B18" s="2">
        <f t="shared" si="2"/>
        <v>0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3"/>
        <v>7193.64</v>
      </c>
      <c r="L18" s="2">
        <f t="shared" si="5"/>
        <v>0</v>
      </c>
      <c r="M18" s="2">
        <f t="shared" si="5"/>
        <v>7000</v>
      </c>
      <c r="N18" s="2">
        <f t="shared" si="5"/>
        <v>7000</v>
      </c>
      <c r="O18" s="2">
        <f t="shared" si="5"/>
        <v>6000</v>
      </c>
      <c r="P18" s="2">
        <f t="shared" si="5"/>
        <v>500</v>
      </c>
      <c r="Q18" s="2">
        <f>ROUND(Q$10/Q$9,2)*0.5</f>
        <v>250</v>
      </c>
      <c r="R18" s="2"/>
      <c r="S18" s="2"/>
      <c r="T18" s="2">
        <f t="shared" si="4"/>
        <v>27943.64</v>
      </c>
      <c r="U18" s="1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8">
        <f t="shared" si="6"/>
        <v>2019</v>
      </c>
      <c r="B19" s="2">
        <f t="shared" si="2"/>
        <v>0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>
        <f t="shared" si="3"/>
        <v>7193.64</v>
      </c>
      <c r="L19" s="2">
        <f t="shared" si="5"/>
        <v>0</v>
      </c>
      <c r="M19" s="2">
        <f t="shared" si="5"/>
        <v>7000</v>
      </c>
      <c r="N19" s="2">
        <f t="shared" si="5"/>
        <v>7000</v>
      </c>
      <c r="O19" s="2">
        <f t="shared" si="5"/>
        <v>6000</v>
      </c>
      <c r="P19" s="2">
        <f t="shared" si="5"/>
        <v>500</v>
      </c>
      <c r="Q19" s="2">
        <f t="shared" si="5"/>
        <v>500</v>
      </c>
      <c r="R19" s="2">
        <f>ROUND(R$10/R$9,2)*0.5</f>
        <v>250</v>
      </c>
      <c r="S19" s="2"/>
      <c r="T19" s="2">
        <f t="shared" si="4"/>
        <v>28443.64</v>
      </c>
      <c r="U19" s="1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8">
        <f t="shared" si="6"/>
        <v>2020</v>
      </c>
      <c r="B20" s="2">
        <f t="shared" si="2"/>
        <v>0</v>
      </c>
      <c r="C20" s="2">
        <f t="shared" si="2"/>
        <v>0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3"/>
        <v>7193.64</v>
      </c>
      <c r="L20" s="2">
        <f t="shared" si="5"/>
        <v>0</v>
      </c>
      <c r="M20" s="2">
        <f t="shared" si="5"/>
        <v>7000</v>
      </c>
      <c r="N20" s="2">
        <f t="shared" si="5"/>
        <v>7000</v>
      </c>
      <c r="O20" s="2">
        <f t="shared" si="5"/>
        <v>6000</v>
      </c>
      <c r="P20" s="2">
        <f t="shared" si="5"/>
        <v>500</v>
      </c>
      <c r="Q20" s="2">
        <f t="shared" si="5"/>
        <v>500</v>
      </c>
      <c r="R20" s="2">
        <f t="shared" si="5"/>
        <v>500</v>
      </c>
      <c r="S20" s="2"/>
      <c r="T20" s="2">
        <f t="shared" si="4"/>
        <v>28693.64</v>
      </c>
      <c r="U20" s="1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8">
        <f t="shared" si="6"/>
        <v>2021</v>
      </c>
      <c r="B21" s="2">
        <f t="shared" si="2"/>
        <v>0</v>
      </c>
      <c r="C21" s="2">
        <f t="shared" si="2"/>
        <v>0</v>
      </c>
      <c r="D21" s="2">
        <f t="shared" si="2"/>
        <v>0</v>
      </c>
      <c r="E21" s="2">
        <f t="shared" si="2"/>
        <v>0</v>
      </c>
      <c r="F21" s="2">
        <f t="shared" si="2"/>
        <v>0</v>
      </c>
      <c r="G21" s="2">
        <f t="shared" si="2"/>
        <v>0</v>
      </c>
      <c r="H21" s="2">
        <f t="shared" si="2"/>
        <v>0</v>
      </c>
      <c r="I21" s="2">
        <f t="shared" si="2"/>
        <v>0</v>
      </c>
      <c r="J21" s="2">
        <f t="shared" si="2"/>
        <v>0</v>
      </c>
      <c r="K21" s="2">
        <f>+K$10-SUM(K$12:K20)</f>
        <v>7193.6299999999974</v>
      </c>
      <c r="L21" s="2">
        <f t="shared" si="5"/>
        <v>0</v>
      </c>
      <c r="M21" s="2">
        <f t="shared" si="5"/>
        <v>7000</v>
      </c>
      <c r="N21" s="2">
        <f t="shared" si="5"/>
        <v>7000</v>
      </c>
      <c r="O21" s="2">
        <f t="shared" si="5"/>
        <v>6000</v>
      </c>
      <c r="P21" s="2">
        <f t="shared" si="5"/>
        <v>500</v>
      </c>
      <c r="Q21" s="2">
        <f t="shared" si="5"/>
        <v>500</v>
      </c>
      <c r="R21" s="2">
        <f t="shared" si="5"/>
        <v>500</v>
      </c>
      <c r="S21" s="2"/>
      <c r="T21" s="2">
        <f t="shared" si="4"/>
        <v>28693.629999999997</v>
      </c>
      <c r="U21" s="1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8">
        <f t="shared" si="6"/>
        <v>2022</v>
      </c>
      <c r="B22" s="2">
        <f t="shared" si="2"/>
        <v>0</v>
      </c>
      <c r="C22" s="2">
        <f t="shared" si="2"/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/>
      <c r="L22" s="2">
        <f>+L$10-SUM(L$12:L21)</f>
        <v>0</v>
      </c>
      <c r="M22" s="2">
        <f t="shared" si="5"/>
        <v>7000</v>
      </c>
      <c r="N22" s="2">
        <f t="shared" si="5"/>
        <v>7000</v>
      </c>
      <c r="O22" s="2">
        <f t="shared" si="5"/>
        <v>6000</v>
      </c>
      <c r="P22" s="2">
        <f t="shared" si="5"/>
        <v>500</v>
      </c>
      <c r="Q22" s="2">
        <f t="shared" si="5"/>
        <v>500</v>
      </c>
      <c r="R22" s="2">
        <f t="shared" si="5"/>
        <v>500</v>
      </c>
      <c r="S22" s="2"/>
      <c r="T22" s="2">
        <f t="shared" si="4"/>
        <v>21500</v>
      </c>
      <c r="U22" s="1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8">
        <f t="shared" si="6"/>
        <v>2023</v>
      </c>
      <c r="B23" s="2">
        <f t="shared" si="2"/>
        <v>0</v>
      </c>
      <c r="C23" s="2">
        <f t="shared" si="2"/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/>
      <c r="L23" s="2"/>
      <c r="M23" s="2">
        <f>+M$10-SUM(M$12:M22)</f>
        <v>7000</v>
      </c>
      <c r="N23" s="2">
        <f t="shared" si="5"/>
        <v>7000</v>
      </c>
      <c r="O23" s="2">
        <f t="shared" si="5"/>
        <v>6000</v>
      </c>
      <c r="P23" s="2">
        <f t="shared" si="5"/>
        <v>500</v>
      </c>
      <c r="Q23" s="2">
        <f t="shared" si="5"/>
        <v>500</v>
      </c>
      <c r="R23" s="2">
        <f t="shared" si="5"/>
        <v>500</v>
      </c>
      <c r="S23" s="2"/>
      <c r="T23" s="2">
        <f t="shared" si="4"/>
        <v>21500</v>
      </c>
      <c r="U23" s="1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8">
        <f t="shared" si="6"/>
        <v>2024</v>
      </c>
      <c r="B24" s="2">
        <f t="shared" si="2"/>
        <v>0</v>
      </c>
      <c r="C24" s="2">
        <f t="shared" si="2"/>
        <v>0</v>
      </c>
      <c r="D24" s="2">
        <f t="shared" si="2"/>
        <v>0</v>
      </c>
      <c r="E24" s="2">
        <f t="shared" si="2"/>
        <v>0</v>
      </c>
      <c r="F24" s="2">
        <f t="shared" si="2"/>
        <v>0</v>
      </c>
      <c r="G24" s="2">
        <f t="shared" si="2"/>
        <v>0</v>
      </c>
      <c r="H24" s="2">
        <f t="shared" si="2"/>
        <v>0</v>
      </c>
      <c r="I24" s="2">
        <f t="shared" si="2"/>
        <v>0</v>
      </c>
      <c r="J24" s="2">
        <f t="shared" si="2"/>
        <v>0</v>
      </c>
      <c r="K24" s="2"/>
      <c r="L24" s="2"/>
      <c r="M24" s="2"/>
      <c r="N24" s="2">
        <f t="shared" si="5"/>
        <v>7000</v>
      </c>
      <c r="O24" s="2">
        <f t="shared" si="5"/>
        <v>6000</v>
      </c>
      <c r="P24" s="2">
        <f t="shared" si="5"/>
        <v>500</v>
      </c>
      <c r="Q24" s="2">
        <f t="shared" si="5"/>
        <v>500</v>
      </c>
      <c r="R24" s="2">
        <f t="shared" si="5"/>
        <v>500</v>
      </c>
      <c r="S24" s="2"/>
      <c r="T24" s="2">
        <f t="shared" si="4"/>
        <v>14500</v>
      </c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8">
        <f t="shared" si="6"/>
        <v>2025</v>
      </c>
      <c r="B25" s="2">
        <f t="shared" si="2"/>
        <v>0</v>
      </c>
      <c r="C25" s="2">
        <f t="shared" si="2"/>
        <v>0</v>
      </c>
      <c r="D25" s="2">
        <f t="shared" si="2"/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/>
      <c r="L25" s="2"/>
      <c r="M25" s="2"/>
      <c r="N25" s="2">
        <f>+N$10-SUM(N$12:N24)</f>
        <v>3500</v>
      </c>
      <c r="O25" s="2">
        <f t="shared" si="5"/>
        <v>6000</v>
      </c>
      <c r="P25" s="2">
        <f t="shared" si="5"/>
        <v>500</v>
      </c>
      <c r="Q25" s="2">
        <f t="shared" si="5"/>
        <v>500</v>
      </c>
      <c r="R25" s="2">
        <f t="shared" si="5"/>
        <v>500</v>
      </c>
      <c r="S25" s="2"/>
      <c r="T25" s="2">
        <f t="shared" si="4"/>
        <v>11000</v>
      </c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8">
        <f t="shared" si="6"/>
        <v>2026</v>
      </c>
      <c r="B26" s="2">
        <f t="shared" si="2"/>
        <v>0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/>
      <c r="L26" s="2"/>
      <c r="M26" s="2"/>
      <c r="N26" s="2"/>
      <c r="O26" s="2">
        <f>+O$10-SUM(O$12:O25)</f>
        <v>3000</v>
      </c>
      <c r="P26" s="2">
        <f t="shared" si="5"/>
        <v>500</v>
      </c>
      <c r="Q26" s="2">
        <f t="shared" si="5"/>
        <v>500</v>
      </c>
      <c r="R26" s="2">
        <f t="shared" si="5"/>
        <v>500</v>
      </c>
      <c r="S26" s="2"/>
      <c r="T26" s="2">
        <f t="shared" si="4"/>
        <v>4500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8">
        <f t="shared" si="6"/>
        <v>2027</v>
      </c>
      <c r="B27" s="2">
        <f t="shared" si="2"/>
        <v>0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/>
      <c r="L27" s="2"/>
      <c r="M27" s="2"/>
      <c r="N27" s="2"/>
      <c r="O27" s="2"/>
      <c r="P27" s="2">
        <f>+P$10-SUM(P$12:P26)</f>
        <v>250</v>
      </c>
      <c r="Q27" s="2">
        <f t="shared" si="5"/>
        <v>500</v>
      </c>
      <c r="R27" s="2">
        <f t="shared" si="5"/>
        <v>500</v>
      </c>
      <c r="S27" s="2"/>
      <c r="T27" s="2">
        <f t="shared" si="4"/>
        <v>1250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8">
        <f t="shared" si="6"/>
        <v>2028</v>
      </c>
      <c r="B28" s="2">
        <f t="shared" ref="B28:J43" si="7">+B$10/B$9</f>
        <v>0</v>
      </c>
      <c r="C28" s="2">
        <f t="shared" si="7"/>
        <v>0</v>
      </c>
      <c r="D28" s="2">
        <f t="shared" si="7"/>
        <v>0</v>
      </c>
      <c r="E28" s="2">
        <f t="shared" si="7"/>
        <v>0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2"/>
      <c r="L28" s="2"/>
      <c r="M28" s="2"/>
      <c r="N28" s="2"/>
      <c r="O28" s="2"/>
      <c r="P28" s="2"/>
      <c r="Q28" s="2">
        <f>+Q$10-SUM(Q$12:Q27)</f>
        <v>250</v>
      </c>
      <c r="R28" s="2">
        <f t="shared" si="5"/>
        <v>500</v>
      </c>
      <c r="S28" s="2"/>
      <c r="T28" s="2">
        <f t="shared" si="4"/>
        <v>750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8">
        <f t="shared" si="6"/>
        <v>2029</v>
      </c>
      <c r="B29" s="2">
        <f t="shared" si="7"/>
        <v>0</v>
      </c>
      <c r="C29" s="2">
        <f t="shared" si="7"/>
        <v>0</v>
      </c>
      <c r="D29" s="2">
        <f t="shared" si="7"/>
        <v>0</v>
      </c>
      <c r="E29" s="2">
        <f t="shared" si="7"/>
        <v>0</v>
      </c>
      <c r="F29" s="2">
        <f t="shared" si="7"/>
        <v>0</v>
      </c>
      <c r="G29" s="2">
        <f t="shared" si="7"/>
        <v>0</v>
      </c>
      <c r="H29" s="2">
        <f t="shared" si="7"/>
        <v>0</v>
      </c>
      <c r="I29" s="2">
        <f t="shared" si="7"/>
        <v>0</v>
      </c>
      <c r="J29" s="2">
        <f t="shared" si="7"/>
        <v>0</v>
      </c>
      <c r="K29" s="2"/>
      <c r="L29" s="2"/>
      <c r="M29" s="2"/>
      <c r="N29" s="2"/>
      <c r="O29" s="2"/>
      <c r="P29" s="2"/>
      <c r="Q29" s="2"/>
      <c r="R29" s="2">
        <f>+R$10-SUM(R$12:R28)</f>
        <v>250</v>
      </c>
      <c r="S29" s="2"/>
      <c r="T29" s="2">
        <f t="shared" si="4"/>
        <v>250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8">
        <f t="shared" si="6"/>
        <v>2030</v>
      </c>
      <c r="B30" s="2">
        <f t="shared" si="7"/>
        <v>0</v>
      </c>
      <c r="C30" s="2">
        <f t="shared" si="7"/>
        <v>0</v>
      </c>
      <c r="D30" s="2">
        <f t="shared" si="7"/>
        <v>0</v>
      </c>
      <c r="E30" s="2">
        <f t="shared" si="7"/>
        <v>0</v>
      </c>
      <c r="F30" s="2">
        <f t="shared" si="7"/>
        <v>0</v>
      </c>
      <c r="G30" s="2">
        <f t="shared" si="7"/>
        <v>0</v>
      </c>
      <c r="H30" s="2">
        <f t="shared" si="7"/>
        <v>0</v>
      </c>
      <c r="I30" s="2">
        <f t="shared" si="7"/>
        <v>0</v>
      </c>
      <c r="J30" s="2">
        <f t="shared" si="7"/>
        <v>0</v>
      </c>
      <c r="K30" s="2"/>
      <c r="L30" s="2"/>
      <c r="M30" s="2"/>
      <c r="N30" s="2"/>
      <c r="O30" s="2"/>
      <c r="P30" s="2"/>
      <c r="Q30" s="2"/>
      <c r="R30" s="2"/>
      <c r="S30" s="2"/>
      <c r="T30" s="2">
        <f t="shared" si="4"/>
        <v>0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8">
        <f t="shared" si="6"/>
        <v>2031</v>
      </c>
      <c r="B31" s="2">
        <f t="shared" si="7"/>
        <v>0</v>
      </c>
      <c r="C31" s="2">
        <f t="shared" si="7"/>
        <v>0</v>
      </c>
      <c r="D31" s="2">
        <f t="shared" si="7"/>
        <v>0</v>
      </c>
      <c r="E31" s="2">
        <f t="shared" si="7"/>
        <v>0</v>
      </c>
      <c r="F31" s="2">
        <f t="shared" si="7"/>
        <v>0</v>
      </c>
      <c r="G31" s="2">
        <f t="shared" si="7"/>
        <v>0</v>
      </c>
      <c r="H31" s="2">
        <f t="shared" si="7"/>
        <v>0</v>
      </c>
      <c r="I31" s="2">
        <f t="shared" si="7"/>
        <v>0</v>
      </c>
      <c r="J31" s="2">
        <f t="shared" si="7"/>
        <v>0</v>
      </c>
      <c r="K31" s="2"/>
      <c r="L31" s="2"/>
      <c r="M31" s="2"/>
      <c r="N31" s="2"/>
      <c r="O31" s="2"/>
      <c r="P31" s="2"/>
      <c r="Q31" s="2"/>
      <c r="R31" s="2"/>
      <c r="S31" s="2"/>
      <c r="T31" s="2">
        <f t="shared" si="4"/>
        <v>0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8">
        <f t="shared" si="6"/>
        <v>2032</v>
      </c>
      <c r="B32" s="2">
        <f t="shared" si="7"/>
        <v>0</v>
      </c>
      <c r="C32" s="2">
        <f t="shared" si="7"/>
        <v>0</v>
      </c>
      <c r="D32" s="2">
        <f t="shared" si="7"/>
        <v>0</v>
      </c>
      <c r="E32" s="2">
        <f t="shared" si="7"/>
        <v>0</v>
      </c>
      <c r="F32" s="2">
        <f t="shared" si="7"/>
        <v>0</v>
      </c>
      <c r="G32" s="2">
        <f t="shared" si="7"/>
        <v>0</v>
      </c>
      <c r="H32" s="2">
        <f t="shared" si="7"/>
        <v>0</v>
      </c>
      <c r="I32" s="2">
        <f t="shared" si="7"/>
        <v>0</v>
      </c>
      <c r="J32" s="2">
        <f t="shared" si="7"/>
        <v>0</v>
      </c>
      <c r="K32" s="2"/>
      <c r="L32" s="2"/>
      <c r="M32" s="2"/>
      <c r="N32" s="2"/>
      <c r="O32" s="2"/>
      <c r="P32" s="2"/>
      <c r="Q32" s="2"/>
      <c r="R32" s="2"/>
      <c r="S32" s="2"/>
      <c r="T32" s="2">
        <f t="shared" si="4"/>
        <v>0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8">
        <f t="shared" si="6"/>
        <v>2033</v>
      </c>
      <c r="B33" s="2">
        <f t="shared" si="7"/>
        <v>0</v>
      </c>
      <c r="C33" s="2">
        <f t="shared" si="7"/>
        <v>0</v>
      </c>
      <c r="D33" s="2">
        <f t="shared" si="7"/>
        <v>0</v>
      </c>
      <c r="E33" s="2">
        <f t="shared" si="7"/>
        <v>0</v>
      </c>
      <c r="F33" s="2">
        <f t="shared" si="7"/>
        <v>0</v>
      </c>
      <c r="G33" s="2">
        <f t="shared" si="7"/>
        <v>0</v>
      </c>
      <c r="H33" s="2">
        <f t="shared" si="7"/>
        <v>0</v>
      </c>
      <c r="I33" s="2">
        <f t="shared" si="7"/>
        <v>0</v>
      </c>
      <c r="J33" s="2">
        <f t="shared" si="7"/>
        <v>0</v>
      </c>
      <c r="K33" s="2"/>
      <c r="L33" s="2"/>
      <c r="M33" s="2"/>
      <c r="N33" s="2"/>
      <c r="O33" s="2"/>
      <c r="P33" s="2"/>
      <c r="Q33" s="2"/>
      <c r="R33" s="2"/>
      <c r="S33" s="2"/>
      <c r="T33" s="2">
        <f t="shared" si="4"/>
        <v>0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8">
        <f t="shared" si="6"/>
        <v>2034</v>
      </c>
      <c r="B34" s="2">
        <f t="shared" si="7"/>
        <v>0</v>
      </c>
      <c r="C34" s="2">
        <f t="shared" si="7"/>
        <v>0</v>
      </c>
      <c r="D34" s="2">
        <f t="shared" si="7"/>
        <v>0</v>
      </c>
      <c r="E34" s="2">
        <f t="shared" si="7"/>
        <v>0</v>
      </c>
      <c r="F34" s="2">
        <f t="shared" si="7"/>
        <v>0</v>
      </c>
      <c r="G34" s="2">
        <f t="shared" si="7"/>
        <v>0</v>
      </c>
      <c r="H34" s="2">
        <f t="shared" si="7"/>
        <v>0</v>
      </c>
      <c r="I34" s="2">
        <f t="shared" si="7"/>
        <v>0</v>
      </c>
      <c r="J34" s="2">
        <f t="shared" si="7"/>
        <v>0</v>
      </c>
      <c r="K34" s="2"/>
      <c r="L34" s="2"/>
      <c r="M34" s="2"/>
      <c r="N34" s="2"/>
      <c r="O34" s="2"/>
      <c r="P34" s="2"/>
      <c r="Q34" s="2"/>
      <c r="R34" s="2"/>
      <c r="S34" s="2"/>
      <c r="T34" s="2">
        <f t="shared" si="4"/>
        <v>0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8">
        <f t="shared" si="6"/>
        <v>2035</v>
      </c>
      <c r="B35" s="2">
        <f t="shared" si="7"/>
        <v>0</v>
      </c>
      <c r="C35" s="2">
        <f t="shared" si="7"/>
        <v>0</v>
      </c>
      <c r="D35" s="2">
        <f t="shared" si="7"/>
        <v>0</v>
      </c>
      <c r="E35" s="2">
        <f t="shared" si="7"/>
        <v>0</v>
      </c>
      <c r="F35" s="2">
        <f t="shared" si="7"/>
        <v>0</v>
      </c>
      <c r="G35" s="2">
        <f t="shared" si="7"/>
        <v>0</v>
      </c>
      <c r="H35" s="2">
        <f t="shared" si="7"/>
        <v>0</v>
      </c>
      <c r="I35" s="2">
        <f t="shared" si="7"/>
        <v>0</v>
      </c>
      <c r="J35" s="2">
        <f t="shared" si="7"/>
        <v>0</v>
      </c>
      <c r="K35" s="2"/>
      <c r="L35" s="2"/>
      <c r="M35" s="2"/>
      <c r="N35" s="2"/>
      <c r="O35" s="2"/>
      <c r="P35" s="2"/>
      <c r="Q35" s="2"/>
      <c r="R35" s="2"/>
      <c r="S35" s="2"/>
      <c r="T35" s="2">
        <f t="shared" si="4"/>
        <v>0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8">
        <f t="shared" si="6"/>
        <v>2036</v>
      </c>
      <c r="B36" s="2">
        <f t="shared" si="7"/>
        <v>0</v>
      </c>
      <c r="C36" s="2">
        <f t="shared" si="7"/>
        <v>0</v>
      </c>
      <c r="D36" s="2">
        <f t="shared" si="7"/>
        <v>0</v>
      </c>
      <c r="E36" s="2">
        <f t="shared" si="7"/>
        <v>0</v>
      </c>
      <c r="F36" s="2">
        <f t="shared" si="7"/>
        <v>0</v>
      </c>
      <c r="G36" s="2">
        <f t="shared" si="7"/>
        <v>0</v>
      </c>
      <c r="H36" s="2">
        <f t="shared" si="7"/>
        <v>0</v>
      </c>
      <c r="I36" s="2">
        <f t="shared" si="7"/>
        <v>0</v>
      </c>
      <c r="J36" s="2">
        <f t="shared" si="7"/>
        <v>0</v>
      </c>
      <c r="K36" s="2"/>
      <c r="L36" s="2"/>
      <c r="M36" s="2"/>
      <c r="N36" s="2"/>
      <c r="O36" s="2"/>
      <c r="P36" s="2"/>
      <c r="Q36" s="2"/>
      <c r="R36" s="2"/>
      <c r="S36" s="2"/>
      <c r="T36" s="2">
        <f t="shared" si="4"/>
        <v>0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8">
        <f t="shared" si="6"/>
        <v>2037</v>
      </c>
      <c r="B37" s="2">
        <f t="shared" si="7"/>
        <v>0</v>
      </c>
      <c r="C37" s="2">
        <f t="shared" si="7"/>
        <v>0</v>
      </c>
      <c r="D37" s="2">
        <f t="shared" si="7"/>
        <v>0</v>
      </c>
      <c r="E37" s="2">
        <f t="shared" si="7"/>
        <v>0</v>
      </c>
      <c r="F37" s="2">
        <f t="shared" si="7"/>
        <v>0</v>
      </c>
      <c r="G37" s="2">
        <f t="shared" si="7"/>
        <v>0</v>
      </c>
      <c r="H37" s="2">
        <f t="shared" si="7"/>
        <v>0</v>
      </c>
      <c r="I37" s="2">
        <f t="shared" si="7"/>
        <v>0</v>
      </c>
      <c r="J37" s="2">
        <f t="shared" si="7"/>
        <v>0</v>
      </c>
      <c r="K37" s="2"/>
      <c r="L37" s="2"/>
      <c r="M37" s="2"/>
      <c r="N37" s="2"/>
      <c r="O37" s="2"/>
      <c r="P37" s="2"/>
      <c r="Q37" s="2"/>
      <c r="R37" s="2"/>
      <c r="S37" s="2"/>
      <c r="T37" s="2">
        <f t="shared" si="4"/>
        <v>0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8">
        <f t="shared" si="6"/>
        <v>2038</v>
      </c>
      <c r="B38" s="2">
        <f t="shared" si="7"/>
        <v>0</v>
      </c>
      <c r="C38" s="2">
        <f t="shared" si="7"/>
        <v>0</v>
      </c>
      <c r="D38" s="2">
        <f t="shared" si="7"/>
        <v>0</v>
      </c>
      <c r="E38" s="2">
        <f t="shared" si="7"/>
        <v>0</v>
      </c>
      <c r="F38" s="2">
        <f t="shared" si="7"/>
        <v>0</v>
      </c>
      <c r="G38" s="2">
        <f t="shared" si="7"/>
        <v>0</v>
      </c>
      <c r="H38" s="2">
        <f t="shared" si="7"/>
        <v>0</v>
      </c>
      <c r="I38" s="2">
        <f t="shared" si="7"/>
        <v>0</v>
      </c>
      <c r="J38" s="2">
        <f t="shared" si="7"/>
        <v>0</v>
      </c>
      <c r="L38" s="2"/>
      <c r="M38" s="2"/>
      <c r="N38" s="2"/>
      <c r="O38" s="2"/>
      <c r="P38" s="2"/>
      <c r="Q38" s="2"/>
      <c r="R38" s="2"/>
      <c r="T38" s="2">
        <f t="shared" si="4"/>
        <v>0</v>
      </c>
    </row>
    <row r="39" spans="1:29" x14ac:dyDescent="0.25">
      <c r="A39" s="8">
        <f t="shared" si="6"/>
        <v>2039</v>
      </c>
      <c r="B39" s="2">
        <f>+B$10-SUM(B$12:B38)</f>
        <v>0</v>
      </c>
      <c r="C39" s="2">
        <f t="shared" si="7"/>
        <v>0</v>
      </c>
      <c r="D39" s="2">
        <f t="shared" si="7"/>
        <v>0</v>
      </c>
      <c r="E39" s="2">
        <f t="shared" si="7"/>
        <v>0</v>
      </c>
      <c r="F39" s="2">
        <f t="shared" si="7"/>
        <v>0</v>
      </c>
      <c r="G39" s="2">
        <f t="shared" si="7"/>
        <v>0</v>
      </c>
      <c r="H39" s="2">
        <f t="shared" si="7"/>
        <v>0</v>
      </c>
      <c r="I39" s="2">
        <f t="shared" si="7"/>
        <v>0</v>
      </c>
      <c r="J39" s="2">
        <f t="shared" si="7"/>
        <v>0</v>
      </c>
      <c r="L39" s="2"/>
      <c r="M39" s="2"/>
      <c r="N39" s="2"/>
      <c r="O39" s="2"/>
      <c r="P39" s="2"/>
      <c r="Q39" s="2"/>
      <c r="R39" s="2"/>
      <c r="T39" s="2">
        <f t="shared" si="4"/>
        <v>0</v>
      </c>
    </row>
    <row r="40" spans="1:29" x14ac:dyDescent="0.25">
      <c r="A40" s="8">
        <f t="shared" si="6"/>
        <v>2040</v>
      </c>
      <c r="B40" s="2"/>
      <c r="C40" s="2">
        <f>+C$10-SUM(C$12:C39)</f>
        <v>0</v>
      </c>
      <c r="D40" s="2">
        <f t="shared" si="7"/>
        <v>0</v>
      </c>
      <c r="E40" s="2">
        <f t="shared" si="7"/>
        <v>0</v>
      </c>
      <c r="F40" s="2">
        <f t="shared" si="7"/>
        <v>0</v>
      </c>
      <c r="G40" s="2">
        <f t="shared" si="7"/>
        <v>0</v>
      </c>
      <c r="H40" s="2">
        <f t="shared" si="7"/>
        <v>0</v>
      </c>
      <c r="I40" s="2">
        <f t="shared" si="7"/>
        <v>0</v>
      </c>
      <c r="J40" s="2">
        <f t="shared" si="7"/>
        <v>0</v>
      </c>
      <c r="L40" s="2"/>
      <c r="M40" s="2"/>
      <c r="N40" s="2"/>
      <c r="O40" s="2"/>
      <c r="P40" s="2"/>
      <c r="Q40" s="2"/>
      <c r="R40" s="2"/>
      <c r="T40" s="2">
        <f t="shared" si="4"/>
        <v>0</v>
      </c>
    </row>
    <row r="41" spans="1:29" x14ac:dyDescent="0.25">
      <c r="A41" s="8">
        <f t="shared" si="6"/>
        <v>2041</v>
      </c>
      <c r="B41" s="2"/>
      <c r="C41" s="2"/>
      <c r="D41" s="2">
        <f>+D$10-SUM(D$12:D40)</f>
        <v>0</v>
      </c>
      <c r="E41" s="2">
        <f t="shared" si="7"/>
        <v>0</v>
      </c>
      <c r="F41" s="2">
        <f t="shared" si="7"/>
        <v>0</v>
      </c>
      <c r="G41" s="2">
        <f t="shared" si="7"/>
        <v>0</v>
      </c>
      <c r="H41" s="2">
        <f t="shared" si="7"/>
        <v>0</v>
      </c>
      <c r="I41" s="2">
        <f t="shared" si="7"/>
        <v>0</v>
      </c>
      <c r="J41" s="2">
        <f t="shared" si="7"/>
        <v>0</v>
      </c>
      <c r="L41" s="2"/>
      <c r="M41" s="2"/>
      <c r="N41" s="2"/>
      <c r="O41" s="2"/>
      <c r="P41" s="2"/>
      <c r="Q41" s="2"/>
      <c r="R41" s="2"/>
      <c r="T41" s="2">
        <f t="shared" si="4"/>
        <v>0</v>
      </c>
    </row>
    <row r="42" spans="1:29" x14ac:dyDescent="0.25">
      <c r="A42" s="8">
        <f t="shared" si="6"/>
        <v>2042</v>
      </c>
      <c r="B42" s="2"/>
      <c r="C42" s="2"/>
      <c r="D42" s="2"/>
      <c r="E42" s="2">
        <f>+E$10-SUM(E$12:E41)</f>
        <v>0</v>
      </c>
      <c r="F42" s="2">
        <f t="shared" si="7"/>
        <v>0</v>
      </c>
      <c r="G42" s="2">
        <f t="shared" si="7"/>
        <v>0</v>
      </c>
      <c r="H42" s="2">
        <f t="shared" si="7"/>
        <v>0</v>
      </c>
      <c r="I42" s="2">
        <f t="shared" si="7"/>
        <v>0</v>
      </c>
      <c r="J42" s="2">
        <f t="shared" si="7"/>
        <v>0</v>
      </c>
      <c r="L42" s="2"/>
      <c r="M42" s="2"/>
      <c r="N42" s="2"/>
      <c r="O42" s="2"/>
      <c r="P42" s="2"/>
      <c r="Q42" s="2"/>
      <c r="R42" s="2"/>
      <c r="T42" s="2">
        <f t="shared" si="4"/>
        <v>0</v>
      </c>
    </row>
    <row r="43" spans="1:29" x14ac:dyDescent="0.25">
      <c r="A43" s="8">
        <f t="shared" si="6"/>
        <v>2043</v>
      </c>
      <c r="B43" s="2"/>
      <c r="C43" s="2"/>
      <c r="D43" s="2"/>
      <c r="E43" s="2"/>
      <c r="F43" s="2">
        <f>+F$10-SUM(F$12:F42)</f>
        <v>0</v>
      </c>
      <c r="G43" s="2">
        <f t="shared" si="7"/>
        <v>0</v>
      </c>
      <c r="H43" s="2">
        <f t="shared" si="7"/>
        <v>0</v>
      </c>
      <c r="I43" s="2">
        <f t="shared" si="7"/>
        <v>0</v>
      </c>
      <c r="J43" s="2">
        <f t="shared" si="7"/>
        <v>0</v>
      </c>
      <c r="L43" s="2"/>
      <c r="M43" s="2"/>
      <c r="N43" s="2"/>
      <c r="O43" s="2"/>
      <c r="P43" s="2"/>
      <c r="Q43" s="2"/>
      <c r="R43" s="2"/>
      <c r="T43" s="2">
        <f t="shared" si="4"/>
        <v>0</v>
      </c>
    </row>
    <row r="44" spans="1:29" x14ac:dyDescent="0.25">
      <c r="A44" s="8">
        <f t="shared" si="6"/>
        <v>2044</v>
      </c>
      <c r="B44" s="2"/>
      <c r="C44" s="2"/>
      <c r="D44" s="2"/>
      <c r="E44" s="2"/>
      <c r="F44" s="2"/>
      <c r="G44" s="2">
        <f>+G$10-SUM(G$12:G43)</f>
        <v>0</v>
      </c>
      <c r="H44" s="2">
        <f t="shared" ref="H44:J46" si="8">+H$10/H$9</f>
        <v>0</v>
      </c>
      <c r="I44" s="2">
        <f t="shared" si="8"/>
        <v>0</v>
      </c>
      <c r="J44" s="2">
        <f t="shared" si="8"/>
        <v>0</v>
      </c>
      <c r="L44" s="2"/>
      <c r="M44" s="2"/>
      <c r="N44" s="2"/>
      <c r="O44" s="2"/>
      <c r="P44" s="2"/>
      <c r="Q44" s="2"/>
      <c r="R44" s="2"/>
      <c r="T44" s="2">
        <f t="shared" ref="T44:T60" si="9">SUM(B44:S44)</f>
        <v>0</v>
      </c>
    </row>
    <row r="45" spans="1:29" x14ac:dyDescent="0.25">
      <c r="A45" s="8">
        <f t="shared" si="6"/>
        <v>2045</v>
      </c>
      <c r="B45" s="2"/>
      <c r="C45" s="2"/>
      <c r="D45" s="2"/>
      <c r="E45" s="2"/>
      <c r="F45" s="2"/>
      <c r="G45" s="2"/>
      <c r="H45" s="2">
        <f>+H$10-SUM(H$12:H44)</f>
        <v>0</v>
      </c>
      <c r="I45" s="2">
        <f t="shared" si="8"/>
        <v>0</v>
      </c>
      <c r="J45" s="2">
        <f t="shared" si="8"/>
        <v>0</v>
      </c>
      <c r="L45" s="2"/>
      <c r="M45" s="2"/>
      <c r="N45" s="2"/>
      <c r="O45" s="2"/>
      <c r="P45" s="2"/>
      <c r="Q45" s="2"/>
      <c r="R45" s="2"/>
      <c r="T45" s="2">
        <f t="shared" si="9"/>
        <v>0</v>
      </c>
    </row>
    <row r="46" spans="1:29" x14ac:dyDescent="0.25">
      <c r="A46" s="8">
        <f t="shared" si="6"/>
        <v>2046</v>
      </c>
      <c r="B46" s="2"/>
      <c r="C46" s="2"/>
      <c r="D46" s="2"/>
      <c r="E46" s="2"/>
      <c r="F46" s="2"/>
      <c r="G46" s="2"/>
      <c r="H46" s="2"/>
      <c r="I46" s="2">
        <f>+I$10-SUM(I$12:I45)</f>
        <v>0</v>
      </c>
      <c r="J46" s="2">
        <f t="shared" si="8"/>
        <v>0</v>
      </c>
      <c r="L46" s="2"/>
      <c r="M46" s="2"/>
      <c r="N46" s="2"/>
      <c r="O46" s="2"/>
      <c r="P46" s="2"/>
      <c r="Q46" s="2"/>
      <c r="R46" s="2"/>
      <c r="T46" s="2">
        <f t="shared" si="9"/>
        <v>0</v>
      </c>
    </row>
    <row r="47" spans="1:29" x14ac:dyDescent="0.25">
      <c r="A47" s="8">
        <f t="shared" si="6"/>
        <v>2047</v>
      </c>
      <c r="B47" s="2"/>
      <c r="C47" s="2"/>
      <c r="D47" s="2"/>
      <c r="E47" s="2"/>
      <c r="F47" s="2"/>
      <c r="G47" s="2"/>
      <c r="H47" s="2"/>
      <c r="I47" s="2"/>
      <c r="J47" s="2">
        <f>+J$10-SUM(J$12:J46)</f>
        <v>0</v>
      </c>
      <c r="L47" s="2"/>
      <c r="M47" s="2"/>
      <c r="N47" s="2"/>
      <c r="O47" s="2"/>
      <c r="P47" s="2"/>
      <c r="Q47" s="2"/>
      <c r="R47" s="2"/>
      <c r="T47" s="2">
        <f t="shared" si="9"/>
        <v>0</v>
      </c>
    </row>
    <row r="48" spans="1:29" x14ac:dyDescent="0.25">
      <c r="A48" s="8">
        <f t="shared" si="6"/>
        <v>2048</v>
      </c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N48" s="2"/>
      <c r="O48" s="2"/>
      <c r="P48" s="2"/>
      <c r="Q48" s="2"/>
      <c r="R48" s="2"/>
      <c r="T48" s="2">
        <f t="shared" si="9"/>
        <v>0</v>
      </c>
    </row>
    <row r="49" spans="1:20" x14ac:dyDescent="0.25">
      <c r="A49" s="8">
        <f t="shared" si="6"/>
        <v>2049</v>
      </c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2"/>
      <c r="Q49" s="2"/>
      <c r="R49" s="2"/>
      <c r="T49" s="2">
        <f t="shared" si="9"/>
        <v>0</v>
      </c>
    </row>
    <row r="50" spans="1:20" x14ac:dyDescent="0.25">
      <c r="A50" s="8">
        <f t="shared" si="6"/>
        <v>2050</v>
      </c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  <c r="P50" s="2"/>
      <c r="Q50" s="2"/>
      <c r="R50" s="2"/>
      <c r="T50" s="2">
        <f t="shared" si="9"/>
        <v>0</v>
      </c>
    </row>
    <row r="51" spans="1:20" x14ac:dyDescent="0.25">
      <c r="A51" s="8">
        <f t="shared" si="6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T51" s="2">
        <f t="shared" si="9"/>
        <v>0</v>
      </c>
    </row>
    <row r="52" spans="1:20" x14ac:dyDescent="0.25">
      <c r="A52" s="8">
        <f t="shared" si="6"/>
        <v>2052</v>
      </c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Q52" s="2"/>
      <c r="R52" s="2"/>
      <c r="T52" s="2">
        <f t="shared" si="9"/>
        <v>0</v>
      </c>
    </row>
    <row r="53" spans="1:20" x14ac:dyDescent="0.25">
      <c r="A53" s="8">
        <f t="shared" si="6"/>
        <v>2053</v>
      </c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Q53" s="2"/>
      <c r="R53" s="2"/>
      <c r="T53" s="2">
        <f t="shared" si="9"/>
        <v>0</v>
      </c>
    </row>
    <row r="54" spans="1:20" x14ac:dyDescent="0.25">
      <c r="A54" s="8">
        <f t="shared" si="6"/>
        <v>2054</v>
      </c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O54" s="2"/>
      <c r="P54" s="2"/>
      <c r="Q54" s="2"/>
      <c r="R54" s="2"/>
      <c r="T54" s="2">
        <f t="shared" si="9"/>
        <v>0</v>
      </c>
    </row>
    <row r="55" spans="1:20" x14ac:dyDescent="0.25">
      <c r="A55" s="8">
        <f t="shared" si="6"/>
        <v>2055</v>
      </c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P55" s="2"/>
      <c r="Q55" s="2"/>
      <c r="R55" s="2"/>
      <c r="T55" s="2">
        <f t="shared" si="9"/>
        <v>0</v>
      </c>
    </row>
    <row r="56" spans="1:20" x14ac:dyDescent="0.25">
      <c r="A56" s="8">
        <f t="shared" si="6"/>
        <v>2056</v>
      </c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Q56" s="2"/>
      <c r="R56" s="2"/>
      <c r="T56" s="2">
        <f t="shared" si="9"/>
        <v>0</v>
      </c>
    </row>
    <row r="57" spans="1:20" x14ac:dyDescent="0.25">
      <c r="A57" s="8">
        <f t="shared" si="6"/>
        <v>2057</v>
      </c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O57" s="2"/>
      <c r="P57" s="2"/>
      <c r="Q57" s="2"/>
      <c r="R57" s="2"/>
      <c r="T57" s="2">
        <f t="shared" si="9"/>
        <v>0</v>
      </c>
    </row>
    <row r="58" spans="1:20" x14ac:dyDescent="0.25">
      <c r="A58" s="8">
        <f t="shared" si="6"/>
        <v>2058</v>
      </c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  <c r="P58" s="2"/>
      <c r="Q58" s="2"/>
      <c r="R58" s="2"/>
      <c r="T58" s="2">
        <f t="shared" si="9"/>
        <v>0</v>
      </c>
    </row>
    <row r="59" spans="1:20" x14ac:dyDescent="0.25">
      <c r="A59" s="8">
        <f t="shared" si="6"/>
        <v>2059</v>
      </c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O59" s="2"/>
      <c r="P59" s="2"/>
      <c r="Q59" s="2"/>
      <c r="R59" s="2"/>
      <c r="T59" s="2">
        <f t="shared" si="9"/>
        <v>0</v>
      </c>
    </row>
    <row r="60" spans="1:20" x14ac:dyDescent="0.25">
      <c r="A60" s="8">
        <f t="shared" si="6"/>
        <v>2060</v>
      </c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O60" s="2"/>
      <c r="P60" s="2"/>
      <c r="Q60" s="2"/>
      <c r="R60" s="2"/>
      <c r="T60" s="2">
        <f t="shared" si="9"/>
        <v>0</v>
      </c>
    </row>
    <row r="65" spans="1:18" x14ac:dyDescent="0.25">
      <c r="A65" s="8" t="s">
        <v>11</v>
      </c>
      <c r="B65" s="4">
        <f t="shared" ref="B65:M65" si="10">+B10-SUM(B12:B60)</f>
        <v>0</v>
      </c>
      <c r="C65" s="4">
        <f t="shared" si="10"/>
        <v>0</v>
      </c>
      <c r="D65" s="4">
        <f t="shared" si="10"/>
        <v>0</v>
      </c>
      <c r="E65" s="4">
        <f t="shared" si="10"/>
        <v>0</v>
      </c>
      <c r="F65" s="4">
        <f t="shared" si="10"/>
        <v>0</v>
      </c>
      <c r="G65" s="4">
        <f t="shared" si="10"/>
        <v>0</v>
      </c>
      <c r="H65" s="4">
        <f t="shared" si="10"/>
        <v>0</v>
      </c>
      <c r="I65" s="4">
        <f t="shared" si="10"/>
        <v>0</v>
      </c>
      <c r="J65" s="4">
        <f t="shared" si="10"/>
        <v>0</v>
      </c>
      <c r="K65" s="4">
        <f>+K10-SUM(K12:K60)</f>
        <v>0</v>
      </c>
      <c r="L65" s="4">
        <f t="shared" si="10"/>
        <v>0</v>
      </c>
      <c r="M65" s="4">
        <f t="shared" si="10"/>
        <v>0</v>
      </c>
      <c r="N65" s="4"/>
      <c r="O65" s="4"/>
      <c r="P65" s="4"/>
      <c r="Q65" s="4"/>
      <c r="R65" s="4"/>
    </row>
  </sheetData>
  <mergeCells count="1">
    <mergeCell ref="N6:R6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  <headerFooter>
    <oddFooter>&amp;CPage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C67"/>
  <sheetViews>
    <sheetView workbookViewId="0">
      <selection activeCell="K16" sqref="K16:M1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8" width="11.5703125" customWidth="1"/>
    <col min="9" max="10" width="13.140625" bestFit="1" customWidth="1"/>
    <col min="11" max="11" width="13.5703125" bestFit="1" customWidth="1"/>
    <col min="12" max="12" width="11.5703125" customWidth="1"/>
    <col min="13" max="13" width="11.5703125" bestFit="1" customWidth="1"/>
    <col min="14" max="18" width="11.5703125" customWidth="1"/>
    <col min="19" max="19" width="3.5703125" customWidth="1"/>
    <col min="20" max="21" width="13.28515625" bestFit="1" customWidth="1"/>
    <col min="22" max="22" width="11.5703125" bestFit="1" customWidth="1"/>
  </cols>
  <sheetData>
    <row r="1" spans="1:29" x14ac:dyDescent="0.25">
      <c r="A1" s="8" t="s">
        <v>22</v>
      </c>
      <c r="B1" s="5"/>
    </row>
    <row r="2" spans="1:29" x14ac:dyDescent="0.25">
      <c r="A2" s="8" t="s">
        <v>1</v>
      </c>
      <c r="B2" s="27" t="s">
        <v>48</v>
      </c>
    </row>
    <row r="4" spans="1:29" x14ac:dyDescent="0.25">
      <c r="A4" s="8">
        <v>2011</v>
      </c>
      <c r="B4" t="s">
        <v>2</v>
      </c>
      <c r="C4" s="10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8">
        <v>2011</v>
      </c>
      <c r="B5" t="s">
        <v>3</v>
      </c>
      <c r="C5" s="2">
        <v>0</v>
      </c>
      <c r="D5" s="2" t="s">
        <v>9</v>
      </c>
      <c r="E5" s="3">
        <v>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7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2"/>
      <c r="N6" s="61" t="s">
        <v>111</v>
      </c>
      <c r="O6" s="61"/>
      <c r="P6" s="61"/>
      <c r="Q6" s="61"/>
      <c r="R6" s="61"/>
      <c r="S6" s="2"/>
      <c r="T6" s="2"/>
      <c r="U6" s="7"/>
      <c r="V6" s="2"/>
      <c r="W6" s="2"/>
      <c r="X6" s="2"/>
      <c r="Y6" s="2"/>
      <c r="Z6" s="2"/>
      <c r="AA6" s="2"/>
      <c r="AB6" s="2"/>
      <c r="AC6" s="2"/>
    </row>
    <row r="7" spans="1:29" x14ac:dyDescent="0.25">
      <c r="C7" s="2"/>
      <c r="D7" s="2"/>
      <c r="E7" s="2"/>
      <c r="F7" s="2"/>
      <c r="G7" s="2"/>
      <c r="H7" s="2"/>
      <c r="I7" s="43" t="s">
        <v>78</v>
      </c>
      <c r="J7" s="43" t="s">
        <v>78</v>
      </c>
      <c r="K7" s="37" t="s">
        <v>58</v>
      </c>
      <c r="L7" s="2"/>
      <c r="M7" s="2"/>
      <c r="N7" s="2"/>
      <c r="O7" s="2"/>
      <c r="P7" s="2"/>
      <c r="Q7" s="2"/>
      <c r="R7" s="2"/>
      <c r="S7" s="2"/>
      <c r="T7" s="2"/>
      <c r="U7" s="7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8" t="s">
        <v>6</v>
      </c>
      <c r="B8" s="3">
        <v>2003</v>
      </c>
      <c r="C8" s="3">
        <f>+B8+1</f>
        <v>2004</v>
      </c>
      <c r="D8" s="3">
        <f t="shared" ref="D8:M8" si="0">+C8+1</f>
        <v>2005</v>
      </c>
      <c r="E8" s="3">
        <f t="shared" si="0"/>
        <v>2006</v>
      </c>
      <c r="F8" s="3">
        <f t="shared" si="0"/>
        <v>2007</v>
      </c>
      <c r="G8" s="3">
        <f t="shared" si="0"/>
        <v>2008</v>
      </c>
      <c r="H8" s="3">
        <f t="shared" si="0"/>
        <v>2009</v>
      </c>
      <c r="I8" s="3">
        <f t="shared" si="0"/>
        <v>2010</v>
      </c>
      <c r="J8" s="3">
        <f t="shared" si="0"/>
        <v>2011</v>
      </c>
      <c r="K8" s="3">
        <f t="shared" si="0"/>
        <v>2012</v>
      </c>
      <c r="L8" s="3">
        <f t="shared" si="0"/>
        <v>2013</v>
      </c>
      <c r="M8" s="3">
        <f t="shared" si="0"/>
        <v>2014</v>
      </c>
      <c r="N8" s="3">
        <f>+M8+1</f>
        <v>2015</v>
      </c>
      <c r="O8" s="3">
        <f>+N8+1</f>
        <v>2016</v>
      </c>
      <c r="P8" s="3">
        <f>+O8+1</f>
        <v>2017</v>
      </c>
      <c r="Q8" s="3">
        <f>+P8+1</f>
        <v>2018</v>
      </c>
      <c r="R8" s="3">
        <f>+Q8+1</f>
        <v>2019</v>
      </c>
      <c r="S8" s="3"/>
      <c r="T8" s="31" t="s">
        <v>5</v>
      </c>
      <c r="U8" s="7"/>
      <c r="V8" s="3"/>
      <c r="W8" s="3"/>
      <c r="X8" s="3"/>
      <c r="Y8" s="3"/>
      <c r="Z8" s="2"/>
      <c r="AA8" s="2"/>
      <c r="AB8" s="2"/>
      <c r="AC8" s="2"/>
    </row>
    <row r="9" spans="1:29" x14ac:dyDescent="0.25">
      <c r="A9" s="8" t="s">
        <v>7</v>
      </c>
      <c r="B9" s="3">
        <f>+E5</f>
        <v>5</v>
      </c>
      <c r="C9" s="3">
        <f t="shared" ref="C9:M9" si="1">+B9</f>
        <v>5</v>
      </c>
      <c r="D9" s="3">
        <f t="shared" si="1"/>
        <v>5</v>
      </c>
      <c r="E9" s="3">
        <f t="shared" si="1"/>
        <v>5</v>
      </c>
      <c r="F9" s="3">
        <f t="shared" si="1"/>
        <v>5</v>
      </c>
      <c r="G9" s="3">
        <f t="shared" si="1"/>
        <v>5</v>
      </c>
      <c r="H9" s="3">
        <f t="shared" si="1"/>
        <v>5</v>
      </c>
      <c r="I9" s="3">
        <f t="shared" si="1"/>
        <v>5</v>
      </c>
      <c r="J9" s="3">
        <f t="shared" si="1"/>
        <v>5</v>
      </c>
      <c r="K9" s="3">
        <f t="shared" si="1"/>
        <v>5</v>
      </c>
      <c r="L9" s="3">
        <v>5</v>
      </c>
      <c r="M9" s="3">
        <f t="shared" si="1"/>
        <v>5</v>
      </c>
      <c r="N9" s="3">
        <f>+M9</f>
        <v>5</v>
      </c>
      <c r="O9" s="3">
        <f>+N9</f>
        <v>5</v>
      </c>
      <c r="P9" s="3">
        <f>+O9</f>
        <v>5</v>
      </c>
      <c r="Q9" s="3">
        <f>+P9</f>
        <v>5</v>
      </c>
      <c r="R9" s="3">
        <f>+Q9</f>
        <v>5</v>
      </c>
      <c r="S9" s="3"/>
      <c r="T9" s="3"/>
      <c r="U9" s="7"/>
      <c r="V9" s="3"/>
      <c r="W9" s="3"/>
      <c r="X9" s="3"/>
      <c r="Y9" s="3"/>
      <c r="Z9" s="2"/>
      <c r="AA9" s="2"/>
      <c r="AB9" s="2"/>
      <c r="AC9" s="2"/>
    </row>
    <row r="10" spans="1:29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16624</v>
      </c>
      <c r="J10" s="2">
        <v>31851.200000000001</v>
      </c>
      <c r="K10" s="21">
        <f>84299+4019.35</f>
        <v>88318.35</v>
      </c>
      <c r="L10" s="2">
        <v>165763.17000000001</v>
      </c>
      <c r="M10" s="2">
        <v>19500</v>
      </c>
      <c r="N10" s="2">
        <v>85000</v>
      </c>
      <c r="O10" s="2">
        <v>47000</v>
      </c>
      <c r="P10" s="2">
        <v>95000</v>
      </c>
      <c r="Q10" s="2">
        <v>67000</v>
      </c>
      <c r="R10" s="2">
        <v>65000</v>
      </c>
      <c r="S10" s="2"/>
      <c r="T10" s="2">
        <f>SUM(B10:S10)</f>
        <v>681056.72</v>
      </c>
      <c r="U10" s="1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8">
        <v>2010</v>
      </c>
      <c r="B12" s="2"/>
      <c r="C12" s="2"/>
      <c r="D12" s="2"/>
      <c r="E12" s="2"/>
      <c r="F12" s="2"/>
      <c r="G12" s="2"/>
      <c r="H12" s="2"/>
      <c r="I12" s="2">
        <f>ROUND(I$10/I$9,2)</f>
        <v>3324.8</v>
      </c>
      <c r="J12" s="2">
        <v>0</v>
      </c>
      <c r="K12" s="2">
        <v>0</v>
      </c>
      <c r="L12" s="2">
        <v>0</v>
      </c>
      <c r="M12" s="2">
        <v>0</v>
      </c>
      <c r="N12" s="2"/>
      <c r="O12" s="2"/>
      <c r="P12" s="2"/>
      <c r="Q12" s="2"/>
      <c r="R12" s="2"/>
      <c r="S12" s="2"/>
      <c r="T12" s="2">
        <f t="shared" ref="T12:T43" si="2">SUM(B12:S12)</f>
        <v>3324.8</v>
      </c>
      <c r="U12" s="1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8">
        <f>+A12+1</f>
        <v>2011</v>
      </c>
      <c r="B13" s="2"/>
      <c r="C13" s="2"/>
      <c r="D13" s="2"/>
      <c r="E13" s="2"/>
      <c r="F13" s="2"/>
      <c r="G13" s="2"/>
      <c r="H13" s="2"/>
      <c r="I13" s="2">
        <f t="shared" ref="I13:R25" si="3">ROUND(I$10/I$9,2)</f>
        <v>3324.8</v>
      </c>
      <c r="J13" s="2">
        <f t="shared" si="3"/>
        <v>6370.24</v>
      </c>
      <c r="K13" s="2">
        <v>0</v>
      </c>
      <c r="L13" s="2">
        <v>0</v>
      </c>
      <c r="M13" s="2">
        <v>0</v>
      </c>
      <c r="N13" s="2"/>
      <c r="O13" s="2"/>
      <c r="P13" s="2"/>
      <c r="Q13" s="2"/>
      <c r="R13" s="2"/>
      <c r="S13" s="2"/>
      <c r="T13" s="2">
        <f t="shared" si="2"/>
        <v>9695.0400000000009</v>
      </c>
      <c r="U13" s="1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8">
        <f>+A13+1</f>
        <v>2012</v>
      </c>
      <c r="B14" s="2"/>
      <c r="C14" s="2"/>
      <c r="D14" s="2"/>
      <c r="E14" s="2"/>
      <c r="F14" s="2"/>
      <c r="G14" s="2"/>
      <c r="H14" s="2"/>
      <c r="I14" s="2">
        <f t="shared" si="3"/>
        <v>3324.8</v>
      </c>
      <c r="J14" s="2">
        <f t="shared" si="3"/>
        <v>6370.24</v>
      </c>
      <c r="K14" s="2">
        <f t="shared" si="3"/>
        <v>17663.669999999998</v>
      </c>
      <c r="L14" s="2">
        <v>0</v>
      </c>
      <c r="M14" s="2">
        <v>0</v>
      </c>
      <c r="N14" s="2"/>
      <c r="O14" s="2"/>
      <c r="P14" s="2"/>
      <c r="Q14" s="2"/>
      <c r="R14" s="2"/>
      <c r="S14" s="2"/>
      <c r="T14" s="2">
        <f t="shared" si="2"/>
        <v>27358.71</v>
      </c>
      <c r="U14" s="1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8">
        <f>+A14+1</f>
        <v>2013</v>
      </c>
      <c r="B15" s="2"/>
      <c r="C15" s="2"/>
      <c r="D15" s="2"/>
      <c r="E15" s="2"/>
      <c r="F15" s="2"/>
      <c r="G15" s="2"/>
      <c r="H15" s="2"/>
      <c r="I15" s="2">
        <f t="shared" si="3"/>
        <v>3324.8</v>
      </c>
      <c r="J15" s="2">
        <f t="shared" si="3"/>
        <v>6370.24</v>
      </c>
      <c r="K15" s="2">
        <f t="shared" si="3"/>
        <v>17663.669999999998</v>
      </c>
      <c r="L15" s="2">
        <f t="shared" si="3"/>
        <v>33152.629999999997</v>
      </c>
      <c r="M15" s="2">
        <v>0</v>
      </c>
      <c r="N15" s="2"/>
      <c r="O15" s="2"/>
      <c r="P15" s="2"/>
      <c r="Q15" s="2"/>
      <c r="R15" s="2"/>
      <c r="S15" s="2"/>
      <c r="T15" s="2">
        <f t="shared" si="2"/>
        <v>60511.34</v>
      </c>
      <c r="U15" s="1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8">
        <f t="shared" ref="A16:A62" si="4">+A15+1</f>
        <v>2014</v>
      </c>
      <c r="B16" s="2"/>
      <c r="C16" s="2"/>
      <c r="D16" s="2"/>
      <c r="E16" s="2"/>
      <c r="F16" s="2"/>
      <c r="G16" s="2"/>
      <c r="H16" s="2"/>
      <c r="I16" s="2">
        <f>I10-SUM(I12:I15)</f>
        <v>3324.7999999999993</v>
      </c>
      <c r="J16" s="2">
        <f t="shared" si="3"/>
        <v>6370.24</v>
      </c>
      <c r="K16" s="2">
        <f t="shared" si="3"/>
        <v>17663.669999999998</v>
      </c>
      <c r="L16" s="2">
        <f t="shared" si="3"/>
        <v>33152.629999999997</v>
      </c>
      <c r="M16" s="2">
        <f t="shared" si="3"/>
        <v>3900</v>
      </c>
      <c r="N16" s="2"/>
      <c r="O16" s="2"/>
      <c r="P16" s="2"/>
      <c r="Q16" s="2"/>
      <c r="R16" s="2"/>
      <c r="S16" s="2"/>
      <c r="T16" s="2">
        <f t="shared" si="2"/>
        <v>64411.34</v>
      </c>
      <c r="U16" s="1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8">
        <f t="shared" si="4"/>
        <v>2015</v>
      </c>
      <c r="B17" s="2"/>
      <c r="C17" s="2"/>
      <c r="D17" s="2"/>
      <c r="E17" s="2"/>
      <c r="F17" s="2"/>
      <c r="G17" s="2"/>
      <c r="H17" s="2"/>
      <c r="I17" s="2"/>
      <c r="J17" s="2">
        <f>J10-SUM(J12:J16)</f>
        <v>6370.2400000000016</v>
      </c>
      <c r="K17" s="2">
        <f t="shared" si="3"/>
        <v>17663.669999999998</v>
      </c>
      <c r="L17" s="2">
        <f t="shared" si="3"/>
        <v>33152.629999999997</v>
      </c>
      <c r="M17" s="2">
        <f t="shared" si="3"/>
        <v>3900</v>
      </c>
      <c r="N17" s="2">
        <f>ROUND(N$10/N$9,2)*0.5</f>
        <v>8500</v>
      </c>
      <c r="O17" s="2"/>
      <c r="P17" s="2"/>
      <c r="Q17" s="2"/>
      <c r="R17" s="2"/>
      <c r="S17" s="2"/>
      <c r="T17" s="2">
        <f t="shared" si="2"/>
        <v>69586.539999999994</v>
      </c>
      <c r="U17" s="1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8">
        <f t="shared" si="4"/>
        <v>2016</v>
      </c>
      <c r="B18" s="2"/>
      <c r="C18" s="2"/>
      <c r="D18" s="2"/>
      <c r="E18" s="2"/>
      <c r="F18" s="2"/>
      <c r="G18" s="2"/>
      <c r="H18" s="2"/>
      <c r="I18" s="2"/>
      <c r="J18" s="2"/>
      <c r="K18" s="2">
        <f>+K10-SUM(K12:K17)</f>
        <v>17663.670000000013</v>
      </c>
      <c r="L18" s="2">
        <f t="shared" si="3"/>
        <v>33152.629999999997</v>
      </c>
      <c r="M18" s="2">
        <f t="shared" si="3"/>
        <v>3900</v>
      </c>
      <c r="N18" s="2">
        <f t="shared" si="3"/>
        <v>17000</v>
      </c>
      <c r="O18" s="2">
        <f>ROUND(O$10/O$9,2)*0.5</f>
        <v>4700</v>
      </c>
      <c r="P18" s="2"/>
      <c r="Q18" s="2"/>
      <c r="R18" s="2"/>
      <c r="S18" s="2"/>
      <c r="T18" s="2">
        <f t="shared" si="2"/>
        <v>76416.300000000017</v>
      </c>
      <c r="U18" s="1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8">
        <f t="shared" si="4"/>
        <v>2017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>L10-SUM(L12:L18)</f>
        <v>33152.650000000023</v>
      </c>
      <c r="M19" s="2">
        <f t="shared" si="3"/>
        <v>3900</v>
      </c>
      <c r="N19" s="2">
        <f t="shared" si="3"/>
        <v>17000</v>
      </c>
      <c r="O19" s="2">
        <f t="shared" si="3"/>
        <v>9400</v>
      </c>
      <c r="P19" s="2">
        <f>ROUND(P$10/P$9,2)*0.5</f>
        <v>9500</v>
      </c>
      <c r="Q19" s="2"/>
      <c r="R19" s="2"/>
      <c r="S19" s="2"/>
      <c r="T19" s="2">
        <f t="shared" si="2"/>
        <v>72952.650000000023</v>
      </c>
      <c r="U19" s="1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8">
        <f t="shared" si="4"/>
        <v>2018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>M10-SUM(M12:M19)</f>
        <v>3900</v>
      </c>
      <c r="N20" s="2">
        <f t="shared" si="3"/>
        <v>17000</v>
      </c>
      <c r="O20" s="2">
        <f t="shared" si="3"/>
        <v>9400</v>
      </c>
      <c r="P20" s="2">
        <f t="shared" si="3"/>
        <v>19000</v>
      </c>
      <c r="Q20" s="2">
        <f>ROUND(Q$10/Q$9,2)*0.5</f>
        <v>6700</v>
      </c>
      <c r="R20" s="2"/>
      <c r="S20" s="2"/>
      <c r="T20" s="2">
        <f t="shared" si="2"/>
        <v>56000</v>
      </c>
      <c r="U20" s="1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8">
        <f t="shared" si="4"/>
        <v>2019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3"/>
        <v>17000</v>
      </c>
      <c r="O21" s="2">
        <f t="shared" si="3"/>
        <v>9400</v>
      </c>
      <c r="P21" s="2">
        <f t="shared" si="3"/>
        <v>19000</v>
      </c>
      <c r="Q21" s="2">
        <f t="shared" si="3"/>
        <v>13400</v>
      </c>
      <c r="R21" s="2">
        <f>ROUND(R$10/R$9,2)*0.5</f>
        <v>6500</v>
      </c>
      <c r="S21" s="2"/>
      <c r="T21" s="2">
        <f t="shared" si="2"/>
        <v>65300</v>
      </c>
      <c r="U21" s="1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8">
        <f t="shared" si="4"/>
        <v>2020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>N$10-SUM(N14:N21)</f>
        <v>8500</v>
      </c>
      <c r="O22" s="2">
        <f t="shared" si="3"/>
        <v>9400</v>
      </c>
      <c r="P22" s="2">
        <f t="shared" si="3"/>
        <v>19000</v>
      </c>
      <c r="Q22" s="2">
        <f t="shared" si="3"/>
        <v>13400</v>
      </c>
      <c r="R22" s="2">
        <f t="shared" si="3"/>
        <v>13000</v>
      </c>
      <c r="S22" s="2"/>
      <c r="T22" s="2">
        <f t="shared" si="2"/>
        <v>63300</v>
      </c>
      <c r="U22" s="1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8">
        <f t="shared" si="4"/>
        <v>2021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f>O$10-SUM(O15:O22)</f>
        <v>4700</v>
      </c>
      <c r="P23" s="2">
        <f t="shared" si="3"/>
        <v>19000</v>
      </c>
      <c r="Q23" s="2">
        <f t="shared" si="3"/>
        <v>13400</v>
      </c>
      <c r="R23" s="2">
        <f t="shared" si="3"/>
        <v>13000</v>
      </c>
      <c r="S23" s="2"/>
      <c r="T23" s="2">
        <f t="shared" si="2"/>
        <v>50100</v>
      </c>
      <c r="U23" s="1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8">
        <f t="shared" si="4"/>
        <v>2022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>P$10-SUM(P16:P23)</f>
        <v>9500</v>
      </c>
      <c r="Q24" s="2">
        <f t="shared" si="3"/>
        <v>13400</v>
      </c>
      <c r="R24" s="2">
        <f t="shared" si="3"/>
        <v>13000</v>
      </c>
      <c r="S24" s="2"/>
      <c r="T24" s="2">
        <f t="shared" si="2"/>
        <v>35900</v>
      </c>
      <c r="U24" s="1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8">
        <f t="shared" si="4"/>
        <v>2023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>Q$10-SUM(Q17:Q24)</f>
        <v>6700</v>
      </c>
      <c r="R25" s="2">
        <f t="shared" si="3"/>
        <v>13000</v>
      </c>
      <c r="S25" s="2"/>
      <c r="T25" s="2">
        <f t="shared" si="2"/>
        <v>19700</v>
      </c>
      <c r="U25" s="1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8">
        <f t="shared" si="4"/>
        <v>2024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>R$10-SUM(R18:R25)</f>
        <v>6500</v>
      </c>
      <c r="S26" s="2"/>
      <c r="T26" s="2">
        <f t="shared" si="2"/>
        <v>6500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8">
        <f t="shared" si="4"/>
        <v>2025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2"/>
        <v>0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8">
        <f t="shared" si="4"/>
        <v>2026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2"/>
        <v>0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8">
        <f t="shared" si="4"/>
        <v>2027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2"/>
        <v>0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8">
        <f t="shared" si="4"/>
        <v>2028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2"/>
        <v>0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8">
        <f t="shared" si="4"/>
        <v>2029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si="2"/>
        <v>0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8">
        <f t="shared" si="4"/>
        <v>2030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2"/>
        <v>0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8">
        <f t="shared" si="4"/>
        <v>2031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2"/>
        <v>0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8">
        <f t="shared" si="4"/>
        <v>2032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2"/>
        <v>0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8">
        <f t="shared" si="4"/>
        <v>2033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2"/>
        <v>0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8">
        <f t="shared" si="4"/>
        <v>2034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2"/>
        <v>0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8">
        <f t="shared" si="4"/>
        <v>2035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2"/>
        <v>0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8">
        <f t="shared" si="4"/>
        <v>2036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f t="shared" si="2"/>
        <v>0</v>
      </c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8">
        <f t="shared" si="4"/>
        <v>2037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 t="shared" si="2"/>
        <v>0</v>
      </c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8">
        <f t="shared" si="4"/>
        <v>2038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T40" s="2">
        <f t="shared" si="2"/>
        <v>0</v>
      </c>
    </row>
    <row r="41" spans="1:29" x14ac:dyDescent="0.25">
      <c r="A41" s="8">
        <f t="shared" si="4"/>
        <v>2039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T41" s="2">
        <f t="shared" si="2"/>
        <v>0</v>
      </c>
    </row>
    <row r="42" spans="1:29" x14ac:dyDescent="0.25">
      <c r="A42" s="8">
        <f t="shared" si="4"/>
        <v>2040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T42" s="2">
        <f t="shared" si="2"/>
        <v>0</v>
      </c>
    </row>
    <row r="43" spans="1:29" x14ac:dyDescent="0.25">
      <c r="A43" s="8">
        <f t="shared" si="4"/>
        <v>2041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T43" s="2">
        <f t="shared" si="2"/>
        <v>0</v>
      </c>
    </row>
    <row r="44" spans="1:29" x14ac:dyDescent="0.25">
      <c r="A44" s="8">
        <f t="shared" si="4"/>
        <v>2042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T44" s="2">
        <f t="shared" ref="T44:T62" si="5">SUM(B44:S44)</f>
        <v>0</v>
      </c>
    </row>
    <row r="45" spans="1:29" x14ac:dyDescent="0.25">
      <c r="A45" s="8">
        <f t="shared" si="4"/>
        <v>2043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T45" s="2">
        <f t="shared" si="5"/>
        <v>0</v>
      </c>
    </row>
    <row r="46" spans="1:29" x14ac:dyDescent="0.25">
      <c r="A46" s="8">
        <f t="shared" si="4"/>
        <v>2044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T46" s="2">
        <f t="shared" si="5"/>
        <v>0</v>
      </c>
    </row>
    <row r="47" spans="1:29" x14ac:dyDescent="0.25">
      <c r="A47" s="8">
        <f t="shared" si="4"/>
        <v>2045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T47" s="2">
        <f t="shared" si="5"/>
        <v>0</v>
      </c>
    </row>
    <row r="48" spans="1:29" x14ac:dyDescent="0.25">
      <c r="A48" s="8">
        <f t="shared" si="4"/>
        <v>2046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T48" s="2">
        <f t="shared" si="5"/>
        <v>0</v>
      </c>
    </row>
    <row r="49" spans="1:20" x14ac:dyDescent="0.25">
      <c r="A49" s="8">
        <f t="shared" si="4"/>
        <v>2047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>
        <f t="shared" si="5"/>
        <v>0</v>
      </c>
    </row>
    <row r="50" spans="1:20" x14ac:dyDescent="0.25">
      <c r="A50" s="8">
        <f t="shared" si="4"/>
        <v>2048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T50" s="2">
        <f t="shared" si="5"/>
        <v>0</v>
      </c>
    </row>
    <row r="51" spans="1:20" x14ac:dyDescent="0.25">
      <c r="A51" s="8">
        <f t="shared" si="4"/>
        <v>2049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T51" s="2">
        <f t="shared" si="5"/>
        <v>0</v>
      </c>
    </row>
    <row r="52" spans="1:20" x14ac:dyDescent="0.25">
      <c r="A52" s="8">
        <f t="shared" si="4"/>
        <v>2050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T52" s="2">
        <f t="shared" si="5"/>
        <v>0</v>
      </c>
    </row>
    <row r="53" spans="1:20" x14ac:dyDescent="0.25">
      <c r="A53" s="8">
        <f t="shared" si="4"/>
        <v>2051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>
        <f t="shared" si="5"/>
        <v>0</v>
      </c>
    </row>
    <row r="54" spans="1:20" x14ac:dyDescent="0.25">
      <c r="A54" s="8">
        <f t="shared" si="4"/>
        <v>2052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T54" s="2">
        <f t="shared" si="5"/>
        <v>0</v>
      </c>
    </row>
    <row r="55" spans="1:20" x14ac:dyDescent="0.25">
      <c r="A55" s="8">
        <f t="shared" si="4"/>
        <v>2053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T55" s="2">
        <f t="shared" si="5"/>
        <v>0</v>
      </c>
    </row>
    <row r="56" spans="1:20" x14ac:dyDescent="0.25">
      <c r="A56" s="8">
        <f t="shared" si="4"/>
        <v>2054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T56" s="2">
        <f t="shared" si="5"/>
        <v>0</v>
      </c>
    </row>
    <row r="57" spans="1:20" x14ac:dyDescent="0.25">
      <c r="A57" s="8">
        <f t="shared" si="4"/>
        <v>2055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T57" s="2">
        <f t="shared" si="5"/>
        <v>0</v>
      </c>
    </row>
    <row r="58" spans="1:20" x14ac:dyDescent="0.25">
      <c r="A58" s="8">
        <f t="shared" si="4"/>
        <v>2056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T58" s="2">
        <f t="shared" si="5"/>
        <v>0</v>
      </c>
    </row>
    <row r="59" spans="1:20" x14ac:dyDescent="0.25">
      <c r="A59" s="8">
        <f t="shared" si="4"/>
        <v>2057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T59" s="2">
        <f t="shared" si="5"/>
        <v>0</v>
      </c>
    </row>
    <row r="60" spans="1:20" x14ac:dyDescent="0.25">
      <c r="A60" s="8">
        <f t="shared" si="4"/>
        <v>2058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T60" s="2">
        <f t="shared" si="5"/>
        <v>0</v>
      </c>
    </row>
    <row r="61" spans="1:20" x14ac:dyDescent="0.25">
      <c r="A61" s="8">
        <f t="shared" si="4"/>
        <v>2059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T61" s="2">
        <f t="shared" si="5"/>
        <v>0</v>
      </c>
    </row>
    <row r="62" spans="1:20" x14ac:dyDescent="0.25">
      <c r="A62" s="8">
        <f t="shared" si="4"/>
        <v>2060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T62" s="2">
        <f t="shared" si="5"/>
        <v>0</v>
      </c>
    </row>
    <row r="67" spans="1:20" x14ac:dyDescent="0.25">
      <c r="A67" s="8" t="s">
        <v>11</v>
      </c>
      <c r="B67" s="4">
        <f t="shared" ref="B67:T67" si="6">+B10-SUM(B12:B62)</f>
        <v>0</v>
      </c>
      <c r="C67" s="4">
        <f t="shared" si="6"/>
        <v>0</v>
      </c>
      <c r="D67" s="4">
        <f t="shared" si="6"/>
        <v>0</v>
      </c>
      <c r="E67" s="4">
        <f t="shared" si="6"/>
        <v>0</v>
      </c>
      <c r="F67" s="4">
        <f t="shared" si="6"/>
        <v>0</v>
      </c>
      <c r="G67" s="4">
        <f t="shared" si="6"/>
        <v>0</v>
      </c>
      <c r="H67" s="4">
        <f t="shared" si="6"/>
        <v>0</v>
      </c>
      <c r="I67" s="4">
        <f t="shared" si="6"/>
        <v>0</v>
      </c>
      <c r="J67" s="4">
        <f t="shared" si="6"/>
        <v>0</v>
      </c>
      <c r="K67" s="4">
        <f t="shared" si="6"/>
        <v>0</v>
      </c>
      <c r="L67" s="4">
        <f t="shared" si="6"/>
        <v>0</v>
      </c>
      <c r="M67" s="4">
        <f t="shared" si="6"/>
        <v>0</v>
      </c>
      <c r="N67" s="4"/>
      <c r="O67" s="4"/>
      <c r="P67" s="4"/>
      <c r="Q67" s="4"/>
      <c r="R67" s="4"/>
      <c r="T67" s="4">
        <f t="shared" si="6"/>
        <v>0</v>
      </c>
    </row>
  </sheetData>
  <mergeCells count="1">
    <mergeCell ref="N6:R6"/>
  </mergeCells>
  <pageMargins left="0.70866141732283472" right="0.70866141732283472" top="0.74803149606299213" bottom="0.74803149606299213" header="0.31496062992125984" footer="0.31496062992125984"/>
  <pageSetup scale="71" orientation="landscape" verticalDpi="0" r:id="rId1"/>
  <headerFooter>
    <oddFooter>&amp;CPage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C67"/>
  <sheetViews>
    <sheetView workbookViewId="0">
      <selection activeCell="K16" sqref="K16:M1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8" width="11.5703125" customWidth="1"/>
    <col min="9" max="10" width="12.5703125" customWidth="1"/>
    <col min="11" max="12" width="11.5703125" customWidth="1"/>
    <col min="13" max="13" width="11.5703125" bestFit="1" customWidth="1"/>
    <col min="14" max="18" width="11.5703125" customWidth="1"/>
    <col min="19" max="19" width="3.5703125" customWidth="1"/>
    <col min="20" max="21" width="13.28515625" bestFit="1" customWidth="1"/>
    <col min="22" max="22" width="11.5703125" bestFit="1" customWidth="1"/>
  </cols>
  <sheetData>
    <row r="1" spans="1:29" x14ac:dyDescent="0.25">
      <c r="A1" s="8" t="s">
        <v>23</v>
      </c>
      <c r="B1" s="5"/>
    </row>
    <row r="2" spans="1:29" x14ac:dyDescent="0.25">
      <c r="A2" s="8" t="s">
        <v>1</v>
      </c>
      <c r="B2" s="27" t="s">
        <v>49</v>
      </c>
    </row>
    <row r="4" spans="1:29" x14ac:dyDescent="0.25">
      <c r="A4" s="8">
        <v>2011</v>
      </c>
      <c r="B4" t="s">
        <v>2</v>
      </c>
      <c r="C4" s="10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8">
        <v>2011</v>
      </c>
      <c r="B5" t="s">
        <v>3</v>
      </c>
      <c r="C5" s="2">
        <v>0</v>
      </c>
      <c r="D5" s="2" t="s">
        <v>9</v>
      </c>
      <c r="E5" s="3">
        <v>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7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2"/>
      <c r="N6" s="61" t="s">
        <v>111</v>
      </c>
      <c r="O6" s="61"/>
      <c r="P6" s="61"/>
      <c r="Q6" s="61"/>
      <c r="R6" s="61"/>
      <c r="S6" s="2"/>
      <c r="T6" s="2"/>
      <c r="U6" s="7"/>
      <c r="V6" s="2"/>
      <c r="W6" s="2"/>
      <c r="X6" s="2"/>
      <c r="Y6" s="2"/>
      <c r="Z6" s="2"/>
      <c r="AA6" s="2"/>
      <c r="AB6" s="2"/>
      <c r="AC6" s="2"/>
    </row>
    <row r="7" spans="1:29" x14ac:dyDescent="0.25">
      <c r="C7" s="2"/>
      <c r="D7" s="2"/>
      <c r="E7" s="2"/>
      <c r="F7" s="2"/>
      <c r="G7" s="2"/>
      <c r="H7" s="2"/>
      <c r="I7" s="43" t="s">
        <v>79</v>
      </c>
      <c r="J7" s="43" t="s">
        <v>79</v>
      </c>
      <c r="K7" s="2"/>
      <c r="L7" s="2"/>
      <c r="M7" s="2"/>
      <c r="N7" s="2"/>
      <c r="O7" s="2"/>
      <c r="P7" s="2"/>
      <c r="Q7" s="2"/>
      <c r="R7" s="2"/>
      <c r="S7" s="2"/>
      <c r="T7" s="2"/>
      <c r="U7" s="7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8" t="s">
        <v>6</v>
      </c>
      <c r="B8" s="3">
        <v>2003</v>
      </c>
      <c r="C8" s="3">
        <f>+B8+1</f>
        <v>2004</v>
      </c>
      <c r="D8" s="3">
        <f t="shared" ref="D8:R8" si="0">+C8+1</f>
        <v>2005</v>
      </c>
      <c r="E8" s="3">
        <f t="shared" si="0"/>
        <v>2006</v>
      </c>
      <c r="F8" s="3">
        <f t="shared" si="0"/>
        <v>2007</v>
      </c>
      <c r="G8" s="3">
        <f t="shared" si="0"/>
        <v>2008</v>
      </c>
      <c r="H8" s="3">
        <f t="shared" si="0"/>
        <v>2009</v>
      </c>
      <c r="I8" s="3">
        <f t="shared" si="0"/>
        <v>2010</v>
      </c>
      <c r="J8" s="3">
        <f t="shared" si="0"/>
        <v>2011</v>
      </c>
      <c r="K8" s="3">
        <f t="shared" si="0"/>
        <v>2012</v>
      </c>
      <c r="L8" s="3">
        <f t="shared" si="0"/>
        <v>2013</v>
      </c>
      <c r="M8" s="3">
        <f t="shared" si="0"/>
        <v>2014</v>
      </c>
      <c r="N8" s="3">
        <f t="shared" si="0"/>
        <v>2015</v>
      </c>
      <c r="O8" s="3">
        <f t="shared" si="0"/>
        <v>2016</v>
      </c>
      <c r="P8" s="3">
        <f t="shared" si="0"/>
        <v>2017</v>
      </c>
      <c r="Q8" s="3">
        <f t="shared" si="0"/>
        <v>2018</v>
      </c>
      <c r="R8" s="3">
        <f t="shared" si="0"/>
        <v>2019</v>
      </c>
      <c r="S8" s="3"/>
      <c r="T8" s="31" t="s">
        <v>5</v>
      </c>
      <c r="U8" s="7"/>
      <c r="V8" s="3"/>
      <c r="W8" s="3"/>
      <c r="X8" s="3"/>
      <c r="Y8" s="3"/>
      <c r="Z8" s="2"/>
      <c r="AA8" s="2"/>
      <c r="AB8" s="2"/>
      <c r="AC8" s="2"/>
    </row>
    <row r="9" spans="1:29" x14ac:dyDescent="0.25">
      <c r="A9" s="8" t="s">
        <v>7</v>
      </c>
      <c r="B9" s="3">
        <f>+E5</f>
        <v>5</v>
      </c>
      <c r="C9" s="3">
        <f t="shared" ref="C9:R9" si="1">+B9</f>
        <v>5</v>
      </c>
      <c r="D9" s="3">
        <f t="shared" si="1"/>
        <v>5</v>
      </c>
      <c r="E9" s="3">
        <f t="shared" si="1"/>
        <v>5</v>
      </c>
      <c r="F9" s="3">
        <f t="shared" si="1"/>
        <v>5</v>
      </c>
      <c r="G9" s="3">
        <f t="shared" si="1"/>
        <v>5</v>
      </c>
      <c r="H9" s="3">
        <f t="shared" si="1"/>
        <v>5</v>
      </c>
      <c r="I9" s="3">
        <f t="shared" si="1"/>
        <v>5</v>
      </c>
      <c r="J9" s="3">
        <f t="shared" si="1"/>
        <v>5</v>
      </c>
      <c r="K9" s="3">
        <f t="shared" si="1"/>
        <v>5</v>
      </c>
      <c r="L9" s="3">
        <f t="shared" si="1"/>
        <v>5</v>
      </c>
      <c r="M9" s="3">
        <f t="shared" si="1"/>
        <v>5</v>
      </c>
      <c r="N9" s="3">
        <f t="shared" si="1"/>
        <v>5</v>
      </c>
      <c r="O9" s="3">
        <f t="shared" si="1"/>
        <v>5</v>
      </c>
      <c r="P9" s="3">
        <f t="shared" si="1"/>
        <v>5</v>
      </c>
      <c r="Q9" s="3">
        <f t="shared" si="1"/>
        <v>5</v>
      </c>
      <c r="R9" s="3">
        <f t="shared" si="1"/>
        <v>5</v>
      </c>
      <c r="S9" s="3"/>
      <c r="T9" s="3"/>
      <c r="U9" s="7"/>
      <c r="V9" s="3"/>
      <c r="W9" s="3"/>
      <c r="X9" s="3"/>
      <c r="Y9" s="3"/>
      <c r="Z9" s="2"/>
      <c r="AA9" s="2"/>
      <c r="AB9" s="2"/>
      <c r="AC9" s="2"/>
    </row>
    <row r="10" spans="1:29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81444</v>
      </c>
      <c r="J10" s="2">
        <v>27259</v>
      </c>
      <c r="K10" s="21">
        <v>14263.23</v>
      </c>
      <c r="L10" s="2">
        <v>15135</v>
      </c>
      <c r="M10" s="2">
        <v>76500</v>
      </c>
      <c r="N10" s="2">
        <v>13000</v>
      </c>
      <c r="O10" s="2">
        <f>84000-25000</f>
        <v>59000</v>
      </c>
      <c r="P10" s="2">
        <v>3000</v>
      </c>
      <c r="Q10" s="2">
        <f>53000-25000</f>
        <v>28000</v>
      </c>
      <c r="R10" s="2">
        <v>32000</v>
      </c>
      <c r="S10" s="2"/>
      <c r="T10" s="2">
        <f>SUM(B10:S10)</f>
        <v>349601.23</v>
      </c>
      <c r="U10" s="1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8">
        <v>2010</v>
      </c>
      <c r="B12" s="2"/>
      <c r="C12" s="2"/>
      <c r="D12" s="2"/>
      <c r="E12" s="2"/>
      <c r="F12" s="2"/>
      <c r="G12" s="2"/>
      <c r="H12" s="2"/>
      <c r="I12" s="2">
        <f>ROUND(I$10/I$9,2)</f>
        <v>16288.8</v>
      </c>
      <c r="J12" s="2">
        <v>0</v>
      </c>
      <c r="K12" s="2">
        <v>0</v>
      </c>
      <c r="L12" s="2">
        <v>0</v>
      </c>
      <c r="M12" s="2">
        <v>0</v>
      </c>
      <c r="N12" s="2"/>
      <c r="O12" s="2"/>
      <c r="P12" s="2"/>
      <c r="Q12" s="2"/>
      <c r="R12" s="2"/>
      <c r="S12" s="2"/>
      <c r="T12" s="2">
        <f t="shared" ref="T12:T43" si="2">SUM(B12:S12)</f>
        <v>16288.8</v>
      </c>
      <c r="U12" s="1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8">
        <f>+A12+1</f>
        <v>2011</v>
      </c>
      <c r="B13" s="2"/>
      <c r="C13" s="2"/>
      <c r="D13" s="2"/>
      <c r="E13" s="2"/>
      <c r="F13" s="2"/>
      <c r="G13" s="2"/>
      <c r="H13" s="2"/>
      <c r="I13" s="2">
        <f t="shared" ref="I13:R25" si="3">ROUND(I$10/I$9,2)</f>
        <v>16288.8</v>
      </c>
      <c r="J13" s="2">
        <f t="shared" si="3"/>
        <v>5451.8</v>
      </c>
      <c r="K13" s="2">
        <v>0</v>
      </c>
      <c r="L13" s="2">
        <v>0</v>
      </c>
      <c r="M13" s="2">
        <v>0</v>
      </c>
      <c r="N13" s="2"/>
      <c r="O13" s="2"/>
      <c r="P13" s="2"/>
      <c r="Q13" s="2"/>
      <c r="R13" s="2"/>
      <c r="S13" s="2"/>
      <c r="T13" s="2">
        <f t="shared" si="2"/>
        <v>21740.6</v>
      </c>
      <c r="U13" s="1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8">
        <f>+A13+1</f>
        <v>2012</v>
      </c>
      <c r="B14" s="2"/>
      <c r="C14" s="2"/>
      <c r="D14" s="2"/>
      <c r="E14" s="2"/>
      <c r="F14" s="2"/>
      <c r="G14" s="2"/>
      <c r="H14" s="2"/>
      <c r="I14" s="2">
        <f t="shared" si="3"/>
        <v>16288.8</v>
      </c>
      <c r="J14" s="2">
        <f t="shared" si="3"/>
        <v>5451.8</v>
      </c>
      <c r="K14" s="2">
        <f t="shared" si="3"/>
        <v>2852.65</v>
      </c>
      <c r="L14" s="2">
        <v>0</v>
      </c>
      <c r="M14" s="2">
        <v>0</v>
      </c>
      <c r="N14" s="2"/>
      <c r="O14" s="2"/>
      <c r="P14" s="2"/>
      <c r="Q14" s="2"/>
      <c r="R14" s="2"/>
      <c r="S14" s="2"/>
      <c r="T14" s="2">
        <f t="shared" si="2"/>
        <v>24593.25</v>
      </c>
      <c r="U14" s="1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8">
        <f t="shared" ref="A15:A62" si="4">+A14+1</f>
        <v>2013</v>
      </c>
      <c r="B15" s="2"/>
      <c r="C15" s="2"/>
      <c r="D15" s="2"/>
      <c r="E15" s="2"/>
      <c r="F15" s="2"/>
      <c r="G15" s="2"/>
      <c r="H15" s="2"/>
      <c r="I15" s="2">
        <f t="shared" si="3"/>
        <v>16288.8</v>
      </c>
      <c r="J15" s="2">
        <f t="shared" si="3"/>
        <v>5451.8</v>
      </c>
      <c r="K15" s="2">
        <f t="shared" si="3"/>
        <v>2852.65</v>
      </c>
      <c r="L15" s="2">
        <f t="shared" si="3"/>
        <v>3027</v>
      </c>
      <c r="M15" s="2"/>
      <c r="N15" s="2"/>
      <c r="O15" s="2"/>
      <c r="P15" s="2"/>
      <c r="Q15" s="2"/>
      <c r="R15" s="2"/>
      <c r="S15" s="2"/>
      <c r="T15" s="2">
        <f t="shared" si="2"/>
        <v>27620.25</v>
      </c>
      <c r="U15" s="1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8">
        <f t="shared" si="4"/>
        <v>2014</v>
      </c>
      <c r="B16" s="2"/>
      <c r="C16" s="2"/>
      <c r="D16" s="2"/>
      <c r="E16" s="2"/>
      <c r="F16" s="2"/>
      <c r="G16" s="2"/>
      <c r="H16" s="2"/>
      <c r="I16" s="2">
        <f>+I$10-SUM(I$12:I15)</f>
        <v>16288.800000000003</v>
      </c>
      <c r="J16" s="2">
        <f t="shared" si="3"/>
        <v>5451.8</v>
      </c>
      <c r="K16" s="2">
        <f t="shared" si="3"/>
        <v>2852.65</v>
      </c>
      <c r="L16" s="2">
        <f t="shared" si="3"/>
        <v>3027</v>
      </c>
      <c r="M16" s="2">
        <f t="shared" si="3"/>
        <v>15300</v>
      </c>
      <c r="N16" s="2"/>
      <c r="O16" s="2"/>
      <c r="P16" s="2"/>
      <c r="Q16" s="2"/>
      <c r="R16" s="2"/>
      <c r="S16" s="2"/>
      <c r="T16" s="2">
        <f t="shared" si="2"/>
        <v>42920.25</v>
      </c>
      <c r="U16" s="1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8">
        <f t="shared" si="4"/>
        <v>2015</v>
      </c>
      <c r="B17" s="2"/>
      <c r="C17" s="2"/>
      <c r="D17" s="2"/>
      <c r="E17" s="2"/>
      <c r="F17" s="2"/>
      <c r="G17" s="2"/>
      <c r="H17" s="2"/>
      <c r="I17" s="2"/>
      <c r="J17" s="2">
        <f>+J$10-SUM(J$12:J16)</f>
        <v>5451.7999999999993</v>
      </c>
      <c r="K17" s="2">
        <f t="shared" si="3"/>
        <v>2852.65</v>
      </c>
      <c r="L17" s="2">
        <f t="shared" si="3"/>
        <v>3027</v>
      </c>
      <c r="M17" s="2">
        <f t="shared" si="3"/>
        <v>15300</v>
      </c>
      <c r="N17" s="2">
        <f>ROUND(N$10/N$9,2)*0.5</f>
        <v>1300</v>
      </c>
      <c r="O17" s="2"/>
      <c r="P17" s="2"/>
      <c r="Q17" s="2"/>
      <c r="R17" s="2"/>
      <c r="S17" s="2"/>
      <c r="T17" s="2">
        <f t="shared" si="2"/>
        <v>27931.449999999997</v>
      </c>
      <c r="U17" s="1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8">
        <f t="shared" si="4"/>
        <v>2016</v>
      </c>
      <c r="B18" s="2"/>
      <c r="C18" s="2"/>
      <c r="D18" s="2"/>
      <c r="E18" s="2"/>
      <c r="F18" s="2"/>
      <c r="G18" s="2"/>
      <c r="H18" s="2"/>
      <c r="I18" s="2"/>
      <c r="J18" s="2"/>
      <c r="K18" s="2">
        <f>+K$10-SUM(K$12:K17)</f>
        <v>2852.6299999999992</v>
      </c>
      <c r="L18" s="2">
        <f t="shared" si="3"/>
        <v>3027</v>
      </c>
      <c r="M18" s="2">
        <f t="shared" si="3"/>
        <v>15300</v>
      </c>
      <c r="N18" s="2">
        <f t="shared" si="3"/>
        <v>2600</v>
      </c>
      <c r="O18" s="2">
        <f>ROUND(O$10/O$9,2)*0.5</f>
        <v>5900</v>
      </c>
      <c r="P18" s="2"/>
      <c r="Q18" s="2"/>
      <c r="R18" s="2"/>
      <c r="S18" s="2"/>
      <c r="T18" s="2">
        <f t="shared" si="2"/>
        <v>29679.629999999997</v>
      </c>
      <c r="U18" s="1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8">
        <f t="shared" si="4"/>
        <v>2017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>L10-SUM(L12:L18)</f>
        <v>3027</v>
      </c>
      <c r="M19" s="2">
        <f t="shared" si="3"/>
        <v>15300</v>
      </c>
      <c r="N19" s="2">
        <f t="shared" si="3"/>
        <v>2600</v>
      </c>
      <c r="O19" s="2">
        <f t="shared" si="3"/>
        <v>11800</v>
      </c>
      <c r="P19" s="2">
        <f>ROUND(P$10/P$9,2)*0.5</f>
        <v>300</v>
      </c>
      <c r="Q19" s="2"/>
      <c r="R19" s="2"/>
      <c r="S19" s="2"/>
      <c r="T19" s="2">
        <f t="shared" si="2"/>
        <v>33027</v>
      </c>
      <c r="U19" s="1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8">
        <f t="shared" si="4"/>
        <v>2018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>M10-SUM(M13:M19)</f>
        <v>15300</v>
      </c>
      <c r="N20" s="2">
        <f t="shared" si="3"/>
        <v>2600</v>
      </c>
      <c r="O20" s="2">
        <f t="shared" si="3"/>
        <v>11800</v>
      </c>
      <c r="P20" s="2">
        <f t="shared" si="3"/>
        <v>600</v>
      </c>
      <c r="Q20" s="2">
        <f>ROUND(Q$10/Q$9,2)*0.5</f>
        <v>2800</v>
      </c>
      <c r="R20" s="2"/>
      <c r="S20" s="2"/>
      <c r="T20" s="2">
        <f t="shared" si="2"/>
        <v>33100</v>
      </c>
      <c r="U20" s="1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8">
        <f t="shared" si="4"/>
        <v>2019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3"/>
        <v>2600</v>
      </c>
      <c r="O21" s="2">
        <f t="shared" si="3"/>
        <v>11800</v>
      </c>
      <c r="P21" s="2">
        <f t="shared" si="3"/>
        <v>600</v>
      </c>
      <c r="Q21" s="2">
        <f t="shared" si="3"/>
        <v>5600</v>
      </c>
      <c r="R21" s="2">
        <f>ROUND(R$10/R$9,2)*0.5</f>
        <v>3200</v>
      </c>
      <c r="S21" s="2"/>
      <c r="T21" s="2">
        <f t="shared" si="2"/>
        <v>23800</v>
      </c>
      <c r="U21" s="1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8">
        <f t="shared" si="4"/>
        <v>2020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>N$10-SUM(N15:N21)</f>
        <v>1300</v>
      </c>
      <c r="O22" s="2">
        <f t="shared" si="3"/>
        <v>11800</v>
      </c>
      <c r="P22" s="2">
        <f t="shared" si="3"/>
        <v>600</v>
      </c>
      <c r="Q22" s="2">
        <f t="shared" si="3"/>
        <v>5600</v>
      </c>
      <c r="R22" s="2">
        <f t="shared" si="3"/>
        <v>6400</v>
      </c>
      <c r="S22" s="2"/>
      <c r="T22" s="2">
        <f t="shared" si="2"/>
        <v>25700</v>
      </c>
      <c r="U22" s="1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8">
        <f t="shared" si="4"/>
        <v>2021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f>O$10-SUM(O16:O22)</f>
        <v>5900</v>
      </c>
      <c r="P23" s="2">
        <f t="shared" si="3"/>
        <v>600</v>
      </c>
      <c r="Q23" s="2">
        <f t="shared" si="3"/>
        <v>5600</v>
      </c>
      <c r="R23" s="2">
        <f t="shared" si="3"/>
        <v>6400</v>
      </c>
      <c r="S23" s="2"/>
      <c r="T23" s="2">
        <f t="shared" si="2"/>
        <v>18500</v>
      </c>
      <c r="U23" s="1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8">
        <f t="shared" si="4"/>
        <v>2022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>P$10-SUM(P17:P23)</f>
        <v>300</v>
      </c>
      <c r="Q24" s="2">
        <f t="shared" si="3"/>
        <v>5600</v>
      </c>
      <c r="R24" s="2">
        <f t="shared" si="3"/>
        <v>6400</v>
      </c>
      <c r="S24" s="2"/>
      <c r="T24" s="2">
        <f t="shared" si="2"/>
        <v>12300</v>
      </c>
      <c r="U24" s="1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8">
        <f t="shared" si="4"/>
        <v>2023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>
        <f>Q$10-SUM(Q18:Q24)</f>
        <v>2800</v>
      </c>
      <c r="R25" s="2">
        <f t="shared" si="3"/>
        <v>6400</v>
      </c>
      <c r="S25" s="2"/>
      <c r="T25" s="2">
        <f t="shared" si="2"/>
        <v>9200</v>
      </c>
      <c r="U25" s="1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8">
        <f t="shared" si="4"/>
        <v>2024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>R$10-SUM(R19:R25)</f>
        <v>3200</v>
      </c>
      <c r="S26" s="2"/>
      <c r="T26" s="2">
        <f t="shared" si="2"/>
        <v>3200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8">
        <f t="shared" si="4"/>
        <v>2025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f t="shared" si="2"/>
        <v>0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8">
        <f t="shared" si="4"/>
        <v>2026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 t="shared" si="2"/>
        <v>0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8">
        <f t="shared" si="4"/>
        <v>2027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 t="shared" si="2"/>
        <v>0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8">
        <f t="shared" si="4"/>
        <v>2028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 t="shared" si="2"/>
        <v>0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8">
        <f t="shared" si="4"/>
        <v>2029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 t="shared" si="2"/>
        <v>0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8">
        <f t="shared" si="4"/>
        <v>2030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2"/>
        <v>0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8">
        <f t="shared" si="4"/>
        <v>2031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2"/>
        <v>0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8">
        <f t="shared" si="4"/>
        <v>2032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2"/>
        <v>0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8">
        <f t="shared" si="4"/>
        <v>2033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2"/>
        <v>0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8">
        <f t="shared" si="4"/>
        <v>2034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2"/>
        <v>0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8">
        <f t="shared" si="4"/>
        <v>2035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2"/>
        <v>0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8">
        <f t="shared" si="4"/>
        <v>2036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f t="shared" si="2"/>
        <v>0</v>
      </c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8">
        <f t="shared" si="4"/>
        <v>2037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 t="shared" si="2"/>
        <v>0</v>
      </c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8">
        <f t="shared" si="4"/>
        <v>2038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T40" s="2">
        <f t="shared" si="2"/>
        <v>0</v>
      </c>
    </row>
    <row r="41" spans="1:29" x14ac:dyDescent="0.25">
      <c r="A41" s="8">
        <f t="shared" si="4"/>
        <v>2039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T41" s="2">
        <f t="shared" si="2"/>
        <v>0</v>
      </c>
    </row>
    <row r="42" spans="1:29" x14ac:dyDescent="0.25">
      <c r="A42" s="8">
        <f t="shared" si="4"/>
        <v>2040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T42" s="2">
        <f t="shared" si="2"/>
        <v>0</v>
      </c>
    </row>
    <row r="43" spans="1:29" x14ac:dyDescent="0.25">
      <c r="A43" s="8">
        <f t="shared" si="4"/>
        <v>2041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T43" s="2">
        <f t="shared" si="2"/>
        <v>0</v>
      </c>
    </row>
    <row r="44" spans="1:29" x14ac:dyDescent="0.25">
      <c r="A44" s="8">
        <f t="shared" si="4"/>
        <v>2042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T44" s="2">
        <f t="shared" ref="T44:T62" si="5">SUM(B44:S44)</f>
        <v>0</v>
      </c>
    </row>
    <row r="45" spans="1:29" x14ac:dyDescent="0.25">
      <c r="A45" s="8">
        <f t="shared" si="4"/>
        <v>2043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T45" s="2">
        <f t="shared" si="5"/>
        <v>0</v>
      </c>
    </row>
    <row r="46" spans="1:29" x14ac:dyDescent="0.25">
      <c r="A46" s="8">
        <f t="shared" si="4"/>
        <v>2044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T46" s="2">
        <f t="shared" si="5"/>
        <v>0</v>
      </c>
    </row>
    <row r="47" spans="1:29" x14ac:dyDescent="0.25">
      <c r="A47" s="8">
        <f t="shared" si="4"/>
        <v>2045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T47" s="2">
        <f t="shared" si="5"/>
        <v>0</v>
      </c>
    </row>
    <row r="48" spans="1:29" x14ac:dyDescent="0.25">
      <c r="A48" s="8">
        <f t="shared" si="4"/>
        <v>2046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T48" s="2">
        <f t="shared" si="5"/>
        <v>0</v>
      </c>
    </row>
    <row r="49" spans="1:20" x14ac:dyDescent="0.25">
      <c r="A49" s="8">
        <f t="shared" si="4"/>
        <v>2047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>
        <f t="shared" si="5"/>
        <v>0</v>
      </c>
    </row>
    <row r="50" spans="1:20" x14ac:dyDescent="0.25">
      <c r="A50" s="8">
        <f t="shared" si="4"/>
        <v>2048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T50" s="2">
        <f t="shared" si="5"/>
        <v>0</v>
      </c>
    </row>
    <row r="51" spans="1:20" x14ac:dyDescent="0.25">
      <c r="A51" s="8">
        <f t="shared" si="4"/>
        <v>2049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T51" s="2">
        <f t="shared" si="5"/>
        <v>0</v>
      </c>
    </row>
    <row r="52" spans="1:20" x14ac:dyDescent="0.25">
      <c r="A52" s="8">
        <f t="shared" si="4"/>
        <v>2050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T52" s="2">
        <f t="shared" si="5"/>
        <v>0</v>
      </c>
    </row>
    <row r="53" spans="1:20" x14ac:dyDescent="0.25">
      <c r="A53" s="8">
        <f t="shared" si="4"/>
        <v>2051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>
        <f t="shared" si="5"/>
        <v>0</v>
      </c>
    </row>
    <row r="54" spans="1:20" x14ac:dyDescent="0.25">
      <c r="A54" s="8">
        <f t="shared" si="4"/>
        <v>2052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T54" s="2">
        <f t="shared" si="5"/>
        <v>0</v>
      </c>
    </row>
    <row r="55" spans="1:20" x14ac:dyDescent="0.25">
      <c r="A55" s="8">
        <f t="shared" si="4"/>
        <v>2053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T55" s="2">
        <f t="shared" si="5"/>
        <v>0</v>
      </c>
    </row>
    <row r="56" spans="1:20" x14ac:dyDescent="0.25">
      <c r="A56" s="8">
        <f t="shared" si="4"/>
        <v>2054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T56" s="2">
        <f t="shared" si="5"/>
        <v>0</v>
      </c>
    </row>
    <row r="57" spans="1:20" x14ac:dyDescent="0.25">
      <c r="A57" s="8">
        <f t="shared" si="4"/>
        <v>2055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T57" s="2">
        <f t="shared" si="5"/>
        <v>0</v>
      </c>
    </row>
    <row r="58" spans="1:20" x14ac:dyDescent="0.25">
      <c r="A58" s="8">
        <f t="shared" si="4"/>
        <v>2056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T58" s="2">
        <f t="shared" si="5"/>
        <v>0</v>
      </c>
    </row>
    <row r="59" spans="1:20" x14ac:dyDescent="0.25">
      <c r="A59" s="8">
        <f t="shared" si="4"/>
        <v>2057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T59" s="2">
        <f t="shared" si="5"/>
        <v>0</v>
      </c>
    </row>
    <row r="60" spans="1:20" x14ac:dyDescent="0.25">
      <c r="A60" s="8">
        <f t="shared" si="4"/>
        <v>2058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T60" s="2">
        <f t="shared" si="5"/>
        <v>0</v>
      </c>
    </row>
    <row r="61" spans="1:20" x14ac:dyDescent="0.25">
      <c r="A61" s="8">
        <f t="shared" si="4"/>
        <v>2059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T61" s="2">
        <f t="shared" si="5"/>
        <v>0</v>
      </c>
    </row>
    <row r="62" spans="1:20" x14ac:dyDescent="0.25">
      <c r="A62" s="8">
        <f t="shared" si="4"/>
        <v>2060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T62" s="2">
        <f t="shared" si="5"/>
        <v>0</v>
      </c>
    </row>
    <row r="67" spans="1:18" x14ac:dyDescent="0.25">
      <c r="A67" s="8" t="s">
        <v>11</v>
      </c>
      <c r="B67" s="4">
        <f t="shared" ref="B67:M67" si="6">+B10-SUM(B12:B62)</f>
        <v>0</v>
      </c>
      <c r="C67" s="4">
        <f t="shared" si="6"/>
        <v>0</v>
      </c>
      <c r="D67" s="4">
        <f t="shared" si="6"/>
        <v>0</v>
      </c>
      <c r="E67" s="4">
        <f t="shared" si="6"/>
        <v>0</v>
      </c>
      <c r="F67" s="4">
        <f t="shared" si="6"/>
        <v>0</v>
      </c>
      <c r="G67" s="4">
        <f t="shared" si="6"/>
        <v>0</v>
      </c>
      <c r="H67" s="4">
        <f t="shared" si="6"/>
        <v>0</v>
      </c>
      <c r="I67" s="4">
        <f t="shared" si="6"/>
        <v>0</v>
      </c>
      <c r="J67" s="4">
        <f t="shared" si="6"/>
        <v>0</v>
      </c>
      <c r="K67" s="4">
        <f t="shared" si="6"/>
        <v>0</v>
      </c>
      <c r="L67" s="4">
        <f t="shared" si="6"/>
        <v>0</v>
      </c>
      <c r="M67" s="4">
        <f t="shared" si="6"/>
        <v>0</v>
      </c>
      <c r="N67" s="4"/>
      <c r="O67" s="4"/>
      <c r="P67" s="4"/>
      <c r="Q67" s="4"/>
      <c r="R67" s="4"/>
    </row>
  </sheetData>
  <mergeCells count="1">
    <mergeCell ref="N6:R6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8"/>
  <sheetViews>
    <sheetView workbookViewId="0">
      <selection activeCell="L16" sqref="L16"/>
    </sheetView>
  </sheetViews>
  <sheetFormatPr defaultRowHeight="15" x14ac:dyDescent="0.25"/>
  <cols>
    <col min="1" max="1" width="9.140625" style="6"/>
    <col min="2" max="2" width="9.5703125" bestFit="1" customWidth="1"/>
    <col min="3" max="3" width="11.28515625" bestFit="1" customWidth="1"/>
    <col min="4" max="4" width="13.5703125" bestFit="1" customWidth="1"/>
    <col min="5" max="5" width="10.5703125" bestFit="1" customWidth="1"/>
    <col min="6" max="6" width="9.5703125" bestFit="1" customWidth="1"/>
    <col min="7" max="8" width="9.5703125" customWidth="1"/>
    <col min="9" max="9" width="3.5703125" customWidth="1"/>
    <col min="10" max="10" width="10.5703125" bestFit="1" customWidth="1"/>
  </cols>
  <sheetData>
    <row r="1" spans="1:20" x14ac:dyDescent="0.25">
      <c r="A1" s="8" t="s">
        <v>0</v>
      </c>
      <c r="B1" s="5"/>
      <c r="C1" s="5"/>
    </row>
    <row r="2" spans="1:20" x14ac:dyDescent="0.25">
      <c r="A2" s="6" t="s">
        <v>1</v>
      </c>
      <c r="B2" s="27" t="s">
        <v>41</v>
      </c>
    </row>
    <row r="4" spans="1:20" x14ac:dyDescent="0.25">
      <c r="A4" s="23">
        <v>2011</v>
      </c>
      <c r="B4" s="22" t="s">
        <v>2</v>
      </c>
      <c r="C4" s="10">
        <v>18849.37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6">
        <v>2011</v>
      </c>
      <c r="B5" t="s">
        <v>3</v>
      </c>
      <c r="C5" s="2">
        <v>0</v>
      </c>
      <c r="D5" s="2" t="s">
        <v>9</v>
      </c>
      <c r="E5" s="3">
        <v>45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6" t="s">
        <v>4</v>
      </c>
      <c r="C6" s="2">
        <f>+C4-C5</f>
        <v>18849.37</v>
      </c>
      <c r="D6" s="2" t="s">
        <v>8</v>
      </c>
      <c r="E6" s="3">
        <v>18</v>
      </c>
      <c r="F6" s="2">
        <f>+C6/E6</f>
        <v>1047.1872222222221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6" t="s">
        <v>6</v>
      </c>
      <c r="B8" s="3">
        <v>1984</v>
      </c>
      <c r="C8" s="3">
        <v>1997</v>
      </c>
      <c r="D8" s="3">
        <v>2000</v>
      </c>
      <c r="E8" s="3">
        <v>2001</v>
      </c>
      <c r="F8" s="3">
        <v>2012</v>
      </c>
      <c r="G8" s="3"/>
      <c r="H8" s="3"/>
      <c r="I8" s="3"/>
      <c r="J8" s="31" t="s">
        <v>5</v>
      </c>
      <c r="K8" s="3"/>
      <c r="L8" s="3"/>
      <c r="M8" s="3"/>
      <c r="N8" s="3"/>
      <c r="O8" s="3"/>
      <c r="P8" s="3"/>
      <c r="Q8" s="2"/>
      <c r="R8" s="2"/>
      <c r="S8" s="2"/>
      <c r="T8" s="2"/>
    </row>
    <row r="9" spans="1:20" x14ac:dyDescent="0.25">
      <c r="A9" s="6" t="s">
        <v>7</v>
      </c>
      <c r="B9" s="3">
        <v>17</v>
      </c>
      <c r="C9" s="3">
        <v>40</v>
      </c>
      <c r="D9" s="3">
        <v>33</v>
      </c>
      <c r="E9" s="3">
        <v>34</v>
      </c>
      <c r="F9" s="3">
        <v>45</v>
      </c>
      <c r="G9" s="3"/>
      <c r="H9" s="3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</row>
    <row r="10" spans="1:20" x14ac:dyDescent="0.25">
      <c r="A10" s="23" t="s">
        <v>5</v>
      </c>
      <c r="B10" s="10">
        <v>3788.84</v>
      </c>
      <c r="C10" s="10">
        <f>323596-360934</f>
        <v>-37338</v>
      </c>
      <c r="D10" s="10">
        <v>5997.46</v>
      </c>
      <c r="E10" s="10">
        <f>46385.27+15.8</f>
        <v>46401.07</v>
      </c>
      <c r="F10" s="21">
        <v>0</v>
      </c>
      <c r="G10" s="21"/>
      <c r="H10" s="21"/>
      <c r="I10" s="10"/>
      <c r="J10" s="10">
        <f>SUM(B10:I10)</f>
        <v>18849.369999999995</v>
      </c>
      <c r="K10" s="10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6">
        <v>2012</v>
      </c>
      <c r="B12" s="2">
        <f>ROUND((B$10/B$9),2)</f>
        <v>222.87</v>
      </c>
      <c r="C12" s="2">
        <f t="shared" ref="C12:F50" si="0">ROUND((C$10/C$9),2)</f>
        <v>-933.45</v>
      </c>
      <c r="D12" s="2">
        <f t="shared" si="0"/>
        <v>181.74</v>
      </c>
      <c r="E12" s="2">
        <f t="shared" si="0"/>
        <v>1364.74</v>
      </c>
      <c r="F12" s="2">
        <f t="shared" si="0"/>
        <v>0</v>
      </c>
      <c r="G12" s="2"/>
      <c r="H12" s="2"/>
      <c r="I12" s="2"/>
      <c r="J12" s="2">
        <f t="shared" ref="J12:J43" si="1">SUM(B12:I12)</f>
        <v>835.9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6">
        <v>2013</v>
      </c>
      <c r="B13" s="2">
        <f t="shared" ref="B13:B27" si="2">ROUND((B$10/B$9),2)</f>
        <v>222.87</v>
      </c>
      <c r="C13" s="2">
        <f t="shared" si="0"/>
        <v>-933.45</v>
      </c>
      <c r="D13" s="2">
        <f t="shared" si="0"/>
        <v>181.74</v>
      </c>
      <c r="E13" s="2">
        <f t="shared" si="0"/>
        <v>1364.74</v>
      </c>
      <c r="F13" s="2">
        <f t="shared" si="0"/>
        <v>0</v>
      </c>
      <c r="G13" s="2"/>
      <c r="H13" s="2"/>
      <c r="I13" s="2"/>
      <c r="J13" s="2">
        <f t="shared" si="1"/>
        <v>835.9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6">
        <v>2014</v>
      </c>
      <c r="B14" s="2">
        <f t="shared" si="2"/>
        <v>222.87</v>
      </c>
      <c r="C14" s="2">
        <f t="shared" si="0"/>
        <v>-933.45</v>
      </c>
      <c r="D14" s="2">
        <f t="shared" si="0"/>
        <v>181.74</v>
      </c>
      <c r="E14" s="2">
        <f t="shared" si="0"/>
        <v>1364.74</v>
      </c>
      <c r="F14" s="2">
        <f t="shared" si="0"/>
        <v>0</v>
      </c>
      <c r="G14" s="2"/>
      <c r="H14" s="2"/>
      <c r="I14" s="2"/>
      <c r="J14" s="2">
        <f t="shared" si="1"/>
        <v>835.9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6">
        <f>+A14+1</f>
        <v>2015</v>
      </c>
      <c r="B15" s="2">
        <f t="shared" si="2"/>
        <v>222.87</v>
      </c>
      <c r="C15" s="2">
        <f t="shared" si="0"/>
        <v>-933.45</v>
      </c>
      <c r="D15" s="2">
        <f t="shared" si="0"/>
        <v>181.74</v>
      </c>
      <c r="E15" s="2">
        <f t="shared" si="0"/>
        <v>1364.74</v>
      </c>
      <c r="F15" s="2">
        <f t="shared" si="0"/>
        <v>0</v>
      </c>
      <c r="G15" s="2"/>
      <c r="H15" s="2"/>
      <c r="I15" s="2"/>
      <c r="J15" s="2">
        <f t="shared" si="1"/>
        <v>835.9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6">
        <f t="shared" ref="A16:A60" si="3">+A15+1</f>
        <v>2016</v>
      </c>
      <c r="B16" s="2">
        <f t="shared" si="2"/>
        <v>222.87</v>
      </c>
      <c r="C16" s="2">
        <f t="shared" si="0"/>
        <v>-933.45</v>
      </c>
      <c r="D16" s="2">
        <f t="shared" si="0"/>
        <v>181.74</v>
      </c>
      <c r="E16" s="2">
        <f t="shared" si="0"/>
        <v>1364.74</v>
      </c>
      <c r="F16" s="2">
        <f t="shared" si="0"/>
        <v>0</v>
      </c>
      <c r="G16" s="2"/>
      <c r="H16" s="2"/>
      <c r="I16" s="2"/>
      <c r="J16" s="2">
        <f t="shared" si="1"/>
        <v>835.9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6">
        <f t="shared" si="3"/>
        <v>2017</v>
      </c>
      <c r="B17" s="2">
        <f t="shared" si="2"/>
        <v>222.87</v>
      </c>
      <c r="C17" s="2">
        <f t="shared" si="0"/>
        <v>-933.45</v>
      </c>
      <c r="D17" s="2">
        <f t="shared" si="0"/>
        <v>181.74</v>
      </c>
      <c r="E17" s="2">
        <f t="shared" si="0"/>
        <v>1364.74</v>
      </c>
      <c r="F17" s="2">
        <f t="shared" si="0"/>
        <v>0</v>
      </c>
      <c r="G17" s="2"/>
      <c r="H17" s="2"/>
      <c r="I17" s="2"/>
      <c r="J17" s="2">
        <f t="shared" si="1"/>
        <v>835.9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6">
        <f t="shared" si="3"/>
        <v>2018</v>
      </c>
      <c r="B18" s="2">
        <f t="shared" si="2"/>
        <v>222.87</v>
      </c>
      <c r="C18" s="2">
        <f t="shared" si="0"/>
        <v>-933.45</v>
      </c>
      <c r="D18" s="2">
        <f t="shared" si="0"/>
        <v>181.74</v>
      </c>
      <c r="E18" s="2">
        <f t="shared" si="0"/>
        <v>1364.74</v>
      </c>
      <c r="F18" s="2">
        <f t="shared" si="0"/>
        <v>0</v>
      </c>
      <c r="G18" s="2"/>
      <c r="H18" s="2"/>
      <c r="I18" s="2"/>
      <c r="J18" s="2">
        <f t="shared" si="1"/>
        <v>835.9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6">
        <f t="shared" si="3"/>
        <v>2019</v>
      </c>
      <c r="B19" s="2">
        <f t="shared" si="2"/>
        <v>222.87</v>
      </c>
      <c r="C19" s="2">
        <f t="shared" si="0"/>
        <v>-933.45</v>
      </c>
      <c r="D19" s="2">
        <f t="shared" si="0"/>
        <v>181.74</v>
      </c>
      <c r="E19" s="2">
        <f t="shared" si="0"/>
        <v>1364.74</v>
      </c>
      <c r="F19" s="2">
        <f t="shared" si="0"/>
        <v>0</v>
      </c>
      <c r="G19" s="2"/>
      <c r="H19" s="2"/>
      <c r="I19" s="2"/>
      <c r="J19" s="2">
        <f t="shared" si="1"/>
        <v>835.9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6">
        <f t="shared" si="3"/>
        <v>2020</v>
      </c>
      <c r="B20" s="2">
        <f t="shared" si="2"/>
        <v>222.87</v>
      </c>
      <c r="C20" s="2">
        <f t="shared" si="0"/>
        <v>-933.45</v>
      </c>
      <c r="D20" s="2">
        <f t="shared" si="0"/>
        <v>181.74</v>
      </c>
      <c r="E20" s="2">
        <f t="shared" si="0"/>
        <v>1364.74</v>
      </c>
      <c r="F20" s="2">
        <f t="shared" si="0"/>
        <v>0</v>
      </c>
      <c r="G20" s="2"/>
      <c r="H20" s="2"/>
      <c r="I20" s="2"/>
      <c r="J20" s="2">
        <f t="shared" si="1"/>
        <v>835.9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6">
        <f t="shared" si="3"/>
        <v>2021</v>
      </c>
      <c r="B21" s="2">
        <f t="shared" si="2"/>
        <v>222.87</v>
      </c>
      <c r="C21" s="2">
        <f t="shared" si="0"/>
        <v>-933.45</v>
      </c>
      <c r="D21" s="2">
        <f t="shared" si="0"/>
        <v>181.74</v>
      </c>
      <c r="E21" s="2">
        <f t="shared" si="0"/>
        <v>1364.74</v>
      </c>
      <c r="F21" s="2">
        <f t="shared" si="0"/>
        <v>0</v>
      </c>
      <c r="G21" s="2"/>
      <c r="H21" s="2"/>
      <c r="I21" s="2"/>
      <c r="J21" s="2">
        <f t="shared" si="1"/>
        <v>835.9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6">
        <f t="shared" si="3"/>
        <v>2022</v>
      </c>
      <c r="B22" s="2">
        <f t="shared" si="2"/>
        <v>222.87</v>
      </c>
      <c r="C22" s="2">
        <f t="shared" si="0"/>
        <v>-933.45</v>
      </c>
      <c r="D22" s="2">
        <f t="shared" si="0"/>
        <v>181.74</v>
      </c>
      <c r="E22" s="2">
        <f t="shared" si="0"/>
        <v>1364.74</v>
      </c>
      <c r="F22" s="2">
        <f t="shared" si="0"/>
        <v>0</v>
      </c>
      <c r="G22" s="2"/>
      <c r="H22" s="2"/>
      <c r="I22" s="2"/>
      <c r="J22" s="2">
        <f t="shared" si="1"/>
        <v>835.9</v>
      </c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6">
        <f t="shared" si="3"/>
        <v>2023</v>
      </c>
      <c r="B23" s="2">
        <f t="shared" si="2"/>
        <v>222.87</v>
      </c>
      <c r="C23" s="2">
        <f t="shared" si="0"/>
        <v>-933.45</v>
      </c>
      <c r="D23" s="2">
        <f t="shared" si="0"/>
        <v>181.74</v>
      </c>
      <c r="E23" s="2">
        <f t="shared" si="0"/>
        <v>1364.74</v>
      </c>
      <c r="F23" s="2">
        <f t="shared" si="0"/>
        <v>0</v>
      </c>
      <c r="G23" s="2"/>
      <c r="H23" s="2"/>
      <c r="I23" s="2"/>
      <c r="J23" s="2">
        <f t="shared" si="1"/>
        <v>835.9</v>
      </c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6">
        <f t="shared" si="3"/>
        <v>2024</v>
      </c>
      <c r="B24" s="2">
        <f t="shared" si="2"/>
        <v>222.87</v>
      </c>
      <c r="C24" s="2">
        <f t="shared" si="0"/>
        <v>-933.45</v>
      </c>
      <c r="D24" s="2">
        <f t="shared" si="0"/>
        <v>181.74</v>
      </c>
      <c r="E24" s="2">
        <f t="shared" si="0"/>
        <v>1364.74</v>
      </c>
      <c r="F24" s="2">
        <f t="shared" si="0"/>
        <v>0</v>
      </c>
      <c r="G24" s="2"/>
      <c r="H24" s="2"/>
      <c r="I24" s="2"/>
      <c r="J24" s="2">
        <f t="shared" si="1"/>
        <v>835.9</v>
      </c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6">
        <f t="shared" si="3"/>
        <v>2025</v>
      </c>
      <c r="B25" s="2">
        <f t="shared" si="2"/>
        <v>222.87</v>
      </c>
      <c r="C25" s="2">
        <f t="shared" si="0"/>
        <v>-933.45</v>
      </c>
      <c r="D25" s="2">
        <f t="shared" si="0"/>
        <v>181.74</v>
      </c>
      <c r="E25" s="2">
        <f t="shared" si="0"/>
        <v>1364.74</v>
      </c>
      <c r="F25" s="2">
        <f t="shared" si="0"/>
        <v>0</v>
      </c>
      <c r="G25" s="2"/>
      <c r="H25" s="2"/>
      <c r="I25" s="2"/>
      <c r="J25" s="2">
        <f t="shared" si="1"/>
        <v>835.9</v>
      </c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6">
        <f t="shared" si="3"/>
        <v>2026</v>
      </c>
      <c r="B26" s="2">
        <f t="shared" si="2"/>
        <v>222.87</v>
      </c>
      <c r="C26" s="2">
        <f t="shared" si="0"/>
        <v>-933.45</v>
      </c>
      <c r="D26" s="2">
        <f t="shared" si="0"/>
        <v>181.74</v>
      </c>
      <c r="E26" s="2">
        <f t="shared" si="0"/>
        <v>1364.74</v>
      </c>
      <c r="F26" s="2">
        <f t="shared" si="0"/>
        <v>0</v>
      </c>
      <c r="G26" s="2"/>
      <c r="H26" s="2"/>
      <c r="I26" s="2"/>
      <c r="J26" s="2">
        <f t="shared" si="1"/>
        <v>835.9</v>
      </c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6">
        <f t="shared" si="3"/>
        <v>2027</v>
      </c>
      <c r="B27" s="2">
        <f t="shared" si="2"/>
        <v>222.87</v>
      </c>
      <c r="C27" s="2">
        <f t="shared" si="0"/>
        <v>-933.45</v>
      </c>
      <c r="D27" s="2">
        <f t="shared" si="0"/>
        <v>181.74</v>
      </c>
      <c r="E27" s="2">
        <f t="shared" si="0"/>
        <v>1364.74</v>
      </c>
      <c r="F27" s="2">
        <f t="shared" si="0"/>
        <v>0</v>
      </c>
      <c r="G27" s="2"/>
      <c r="H27" s="2"/>
      <c r="I27" s="2"/>
      <c r="J27" s="2">
        <f t="shared" si="1"/>
        <v>835.9</v>
      </c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6">
        <f t="shared" si="3"/>
        <v>2028</v>
      </c>
      <c r="B28" s="2">
        <f>+B10-SUM(B12:B27)</f>
        <v>222.92000000000144</v>
      </c>
      <c r="C28" s="2">
        <f t="shared" si="0"/>
        <v>-933.45</v>
      </c>
      <c r="D28" s="2">
        <f t="shared" si="0"/>
        <v>181.74</v>
      </c>
      <c r="E28" s="2">
        <f t="shared" si="0"/>
        <v>1364.74</v>
      </c>
      <c r="F28" s="2">
        <f t="shared" si="0"/>
        <v>0</v>
      </c>
      <c r="G28" s="2"/>
      <c r="H28" s="2"/>
      <c r="I28" s="2"/>
      <c r="J28" s="2">
        <f t="shared" si="1"/>
        <v>835.95000000000141</v>
      </c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6">
        <f t="shared" si="3"/>
        <v>2029</v>
      </c>
      <c r="B29" s="2">
        <v>0</v>
      </c>
      <c r="C29" s="2">
        <f t="shared" si="0"/>
        <v>-933.45</v>
      </c>
      <c r="D29" s="2">
        <f t="shared" si="0"/>
        <v>181.74</v>
      </c>
      <c r="E29" s="2">
        <f t="shared" si="0"/>
        <v>1364.74</v>
      </c>
      <c r="F29" s="2">
        <f t="shared" si="0"/>
        <v>0</v>
      </c>
      <c r="G29" s="2"/>
      <c r="H29" s="2"/>
      <c r="I29" s="2"/>
      <c r="J29" s="2">
        <f t="shared" si="1"/>
        <v>613.03</v>
      </c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6">
        <f t="shared" si="3"/>
        <v>2030</v>
      </c>
      <c r="B30" s="2">
        <v>0</v>
      </c>
      <c r="C30" s="2">
        <f t="shared" si="0"/>
        <v>-933.45</v>
      </c>
      <c r="D30" s="2">
        <f t="shared" si="0"/>
        <v>181.74</v>
      </c>
      <c r="E30" s="2">
        <f t="shared" si="0"/>
        <v>1364.74</v>
      </c>
      <c r="F30" s="2">
        <f t="shared" si="0"/>
        <v>0</v>
      </c>
      <c r="G30" s="2"/>
      <c r="H30" s="2"/>
      <c r="I30" s="2"/>
      <c r="J30" s="2">
        <f t="shared" si="1"/>
        <v>613.03</v>
      </c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6">
        <f t="shared" si="3"/>
        <v>2031</v>
      </c>
      <c r="B31" s="2">
        <v>0</v>
      </c>
      <c r="C31" s="2">
        <f t="shared" si="0"/>
        <v>-933.45</v>
      </c>
      <c r="D31" s="2">
        <f t="shared" si="0"/>
        <v>181.74</v>
      </c>
      <c r="E31" s="2">
        <f t="shared" si="0"/>
        <v>1364.74</v>
      </c>
      <c r="F31" s="2">
        <f t="shared" si="0"/>
        <v>0</v>
      </c>
      <c r="G31" s="2"/>
      <c r="H31" s="2"/>
      <c r="I31" s="2"/>
      <c r="J31" s="2">
        <f t="shared" si="1"/>
        <v>613.03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6">
        <f t="shared" si="3"/>
        <v>2032</v>
      </c>
      <c r="B32" s="2">
        <v>0</v>
      </c>
      <c r="C32" s="2">
        <f t="shared" si="0"/>
        <v>-933.45</v>
      </c>
      <c r="D32" s="2">
        <f t="shared" si="0"/>
        <v>181.74</v>
      </c>
      <c r="E32" s="2">
        <f t="shared" si="0"/>
        <v>1364.74</v>
      </c>
      <c r="F32" s="2">
        <f t="shared" si="0"/>
        <v>0</v>
      </c>
      <c r="G32" s="2"/>
      <c r="H32" s="2"/>
      <c r="I32" s="2"/>
      <c r="J32" s="2">
        <f t="shared" si="1"/>
        <v>613.03</v>
      </c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6">
        <f t="shared" si="3"/>
        <v>2033</v>
      </c>
      <c r="B33" s="2">
        <v>0</v>
      </c>
      <c r="C33" s="2">
        <f t="shared" si="0"/>
        <v>-933.45</v>
      </c>
      <c r="D33" s="2">
        <f t="shared" si="0"/>
        <v>181.74</v>
      </c>
      <c r="E33" s="2">
        <f t="shared" si="0"/>
        <v>1364.74</v>
      </c>
      <c r="F33" s="2">
        <f t="shared" si="0"/>
        <v>0</v>
      </c>
      <c r="G33" s="2"/>
      <c r="H33" s="2"/>
      <c r="I33" s="2"/>
      <c r="J33" s="2">
        <f t="shared" si="1"/>
        <v>613.03</v>
      </c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6">
        <f t="shared" si="3"/>
        <v>2034</v>
      </c>
      <c r="B34" s="2">
        <v>0</v>
      </c>
      <c r="C34" s="2">
        <f t="shared" si="0"/>
        <v>-933.45</v>
      </c>
      <c r="D34" s="2">
        <f t="shared" si="0"/>
        <v>181.74</v>
      </c>
      <c r="E34" s="2">
        <f t="shared" si="0"/>
        <v>1364.74</v>
      </c>
      <c r="F34" s="2">
        <f t="shared" si="0"/>
        <v>0</v>
      </c>
      <c r="G34" s="2"/>
      <c r="H34" s="2"/>
      <c r="I34" s="2"/>
      <c r="J34" s="2">
        <f t="shared" si="1"/>
        <v>613.03</v>
      </c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6">
        <f t="shared" si="3"/>
        <v>2035</v>
      </c>
      <c r="B35" s="2">
        <v>0</v>
      </c>
      <c r="C35" s="2">
        <f t="shared" si="0"/>
        <v>-933.45</v>
      </c>
      <c r="D35" s="2">
        <f t="shared" si="0"/>
        <v>181.74</v>
      </c>
      <c r="E35" s="2">
        <f t="shared" si="0"/>
        <v>1364.74</v>
      </c>
      <c r="F35" s="2">
        <f t="shared" si="0"/>
        <v>0</v>
      </c>
      <c r="G35" s="2"/>
      <c r="H35" s="2"/>
      <c r="I35" s="2"/>
      <c r="J35" s="2">
        <f t="shared" si="1"/>
        <v>613.03</v>
      </c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6">
        <f t="shared" si="3"/>
        <v>2036</v>
      </c>
      <c r="B36" s="2">
        <v>0</v>
      </c>
      <c r="C36" s="2">
        <f t="shared" si="0"/>
        <v>-933.45</v>
      </c>
      <c r="D36" s="2">
        <f t="shared" si="0"/>
        <v>181.74</v>
      </c>
      <c r="E36" s="2">
        <f t="shared" si="0"/>
        <v>1364.74</v>
      </c>
      <c r="F36" s="2">
        <f t="shared" si="0"/>
        <v>0</v>
      </c>
      <c r="G36" s="2"/>
      <c r="H36" s="2"/>
      <c r="I36" s="2"/>
      <c r="J36" s="2">
        <f t="shared" si="1"/>
        <v>613.03</v>
      </c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6">
        <f t="shared" si="3"/>
        <v>2037</v>
      </c>
      <c r="B37" s="2">
        <v>0</v>
      </c>
      <c r="C37" s="2">
        <f t="shared" si="0"/>
        <v>-933.45</v>
      </c>
      <c r="D37" s="2">
        <f t="shared" si="0"/>
        <v>181.74</v>
      </c>
      <c r="E37" s="2">
        <f t="shared" si="0"/>
        <v>1364.74</v>
      </c>
      <c r="F37" s="2">
        <f t="shared" si="0"/>
        <v>0</v>
      </c>
      <c r="G37" s="2"/>
      <c r="H37" s="2"/>
      <c r="I37" s="2"/>
      <c r="J37" s="2">
        <f t="shared" si="1"/>
        <v>613.03</v>
      </c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6">
        <f t="shared" si="3"/>
        <v>2038</v>
      </c>
      <c r="B38" s="2">
        <v>0</v>
      </c>
      <c r="C38" s="2">
        <f t="shared" si="0"/>
        <v>-933.45</v>
      </c>
      <c r="D38" s="2">
        <f t="shared" si="0"/>
        <v>181.74</v>
      </c>
      <c r="E38" s="2">
        <f t="shared" si="0"/>
        <v>1364.74</v>
      </c>
      <c r="F38" s="2">
        <f t="shared" si="0"/>
        <v>0</v>
      </c>
      <c r="G38" s="2"/>
      <c r="H38" s="2"/>
      <c r="I38" s="2"/>
      <c r="J38" s="2">
        <f t="shared" si="1"/>
        <v>613.03</v>
      </c>
    </row>
    <row r="39" spans="1:20" x14ac:dyDescent="0.25">
      <c r="A39" s="6">
        <f t="shared" si="3"/>
        <v>2039</v>
      </c>
      <c r="B39" s="2">
        <v>0</v>
      </c>
      <c r="C39" s="2">
        <f t="shared" si="0"/>
        <v>-933.45</v>
      </c>
      <c r="D39" s="2">
        <f t="shared" si="0"/>
        <v>181.74</v>
      </c>
      <c r="E39" s="2">
        <f t="shared" si="0"/>
        <v>1364.74</v>
      </c>
      <c r="F39" s="2">
        <f t="shared" si="0"/>
        <v>0</v>
      </c>
      <c r="G39" s="2"/>
      <c r="H39" s="2"/>
      <c r="I39" s="2"/>
      <c r="J39" s="2">
        <f t="shared" si="1"/>
        <v>613.03</v>
      </c>
    </row>
    <row r="40" spans="1:20" x14ac:dyDescent="0.25">
      <c r="A40" s="6">
        <f t="shared" si="3"/>
        <v>2040</v>
      </c>
      <c r="B40" s="2">
        <v>0</v>
      </c>
      <c r="C40" s="2">
        <f t="shared" si="0"/>
        <v>-933.45</v>
      </c>
      <c r="D40" s="2">
        <f t="shared" si="0"/>
        <v>181.74</v>
      </c>
      <c r="E40" s="2">
        <f t="shared" si="0"/>
        <v>1364.74</v>
      </c>
      <c r="F40" s="2">
        <f t="shared" si="0"/>
        <v>0</v>
      </c>
      <c r="G40" s="2"/>
      <c r="H40" s="2"/>
      <c r="I40" s="2"/>
      <c r="J40" s="2">
        <f t="shared" si="1"/>
        <v>613.03</v>
      </c>
    </row>
    <row r="41" spans="1:20" x14ac:dyDescent="0.25">
      <c r="A41" s="6">
        <f t="shared" si="3"/>
        <v>2041</v>
      </c>
      <c r="B41" s="2">
        <v>0</v>
      </c>
      <c r="C41" s="2">
        <f t="shared" si="0"/>
        <v>-933.45</v>
      </c>
      <c r="D41" s="2">
        <f t="shared" si="0"/>
        <v>181.74</v>
      </c>
      <c r="E41" s="2">
        <f t="shared" si="0"/>
        <v>1364.74</v>
      </c>
      <c r="F41" s="2">
        <f t="shared" si="0"/>
        <v>0</v>
      </c>
      <c r="G41" s="2"/>
      <c r="H41" s="2"/>
      <c r="I41" s="2"/>
      <c r="J41" s="2">
        <f t="shared" si="1"/>
        <v>613.03</v>
      </c>
    </row>
    <row r="42" spans="1:20" x14ac:dyDescent="0.25">
      <c r="A42" s="6">
        <f t="shared" si="3"/>
        <v>2042</v>
      </c>
      <c r="B42" s="2">
        <v>0</v>
      </c>
      <c r="C42" s="2">
        <f t="shared" si="0"/>
        <v>-933.45</v>
      </c>
      <c r="D42" s="2">
        <f t="shared" si="0"/>
        <v>181.74</v>
      </c>
      <c r="E42" s="2">
        <f t="shared" si="0"/>
        <v>1364.74</v>
      </c>
      <c r="F42" s="2">
        <f t="shared" si="0"/>
        <v>0</v>
      </c>
      <c r="G42" s="2"/>
      <c r="H42" s="2"/>
      <c r="I42" s="2"/>
      <c r="J42" s="2">
        <f t="shared" si="1"/>
        <v>613.03</v>
      </c>
    </row>
    <row r="43" spans="1:20" x14ac:dyDescent="0.25">
      <c r="A43" s="6">
        <f t="shared" si="3"/>
        <v>2043</v>
      </c>
      <c r="B43" s="2">
        <v>0</v>
      </c>
      <c r="C43" s="2">
        <f t="shared" si="0"/>
        <v>-933.45</v>
      </c>
      <c r="D43" s="2">
        <f t="shared" si="0"/>
        <v>181.74</v>
      </c>
      <c r="E43" s="2">
        <f t="shared" si="0"/>
        <v>1364.74</v>
      </c>
      <c r="F43" s="2">
        <f t="shared" si="0"/>
        <v>0</v>
      </c>
      <c r="G43" s="2"/>
      <c r="H43" s="2"/>
      <c r="I43" s="2"/>
      <c r="J43" s="2">
        <f t="shared" si="1"/>
        <v>613.03</v>
      </c>
    </row>
    <row r="44" spans="1:20" x14ac:dyDescent="0.25">
      <c r="A44" s="6">
        <f t="shared" si="3"/>
        <v>2044</v>
      </c>
      <c r="B44" s="2">
        <v>0</v>
      </c>
      <c r="C44" s="2">
        <f t="shared" si="0"/>
        <v>-933.45</v>
      </c>
      <c r="D44" s="2">
        <f>+D10-SUM(D12:D43)</f>
        <v>181.78000000000429</v>
      </c>
      <c r="E44" s="2">
        <f t="shared" si="0"/>
        <v>1364.74</v>
      </c>
      <c r="F44" s="2">
        <f t="shared" si="0"/>
        <v>0</v>
      </c>
      <c r="G44" s="2"/>
      <c r="H44" s="2"/>
      <c r="I44" s="2"/>
      <c r="J44" s="2">
        <f t="shared" ref="J44:J60" si="4">SUM(B44:I44)</f>
        <v>613.07000000000426</v>
      </c>
    </row>
    <row r="45" spans="1:20" x14ac:dyDescent="0.25">
      <c r="A45" s="6">
        <f t="shared" si="3"/>
        <v>2045</v>
      </c>
      <c r="B45" s="2">
        <v>0</v>
      </c>
      <c r="C45" s="2">
        <f t="shared" si="0"/>
        <v>-933.45</v>
      </c>
      <c r="D45" s="2">
        <v>0</v>
      </c>
      <c r="E45" s="2">
        <f>+E$10-SUM(E$12:E44)</f>
        <v>1364.6500000000015</v>
      </c>
      <c r="F45" s="2">
        <f t="shared" si="0"/>
        <v>0</v>
      </c>
      <c r="G45" s="2"/>
      <c r="H45" s="2"/>
      <c r="I45" s="2"/>
      <c r="J45" s="2">
        <f t="shared" si="4"/>
        <v>431.20000000000141</v>
      </c>
    </row>
    <row r="46" spans="1:20" x14ac:dyDescent="0.25">
      <c r="A46" s="6">
        <f t="shared" si="3"/>
        <v>2046</v>
      </c>
      <c r="B46" s="2">
        <v>0</v>
      </c>
      <c r="C46" s="2">
        <f t="shared" si="0"/>
        <v>-933.45</v>
      </c>
      <c r="D46" s="2">
        <v>0</v>
      </c>
      <c r="E46" s="2">
        <v>0</v>
      </c>
      <c r="F46" s="2">
        <f t="shared" si="0"/>
        <v>0</v>
      </c>
      <c r="G46" s="2"/>
      <c r="H46" s="2"/>
      <c r="I46" s="2"/>
      <c r="J46" s="2">
        <f t="shared" si="4"/>
        <v>-933.45</v>
      </c>
    </row>
    <row r="47" spans="1:20" x14ac:dyDescent="0.25">
      <c r="A47" s="6">
        <f t="shared" si="3"/>
        <v>2047</v>
      </c>
      <c r="B47" s="2">
        <v>0</v>
      </c>
      <c r="C47" s="2">
        <f t="shared" si="0"/>
        <v>-933.45</v>
      </c>
      <c r="D47" s="2">
        <v>0</v>
      </c>
      <c r="E47" s="2">
        <v>0</v>
      </c>
      <c r="F47" s="2">
        <f t="shared" si="0"/>
        <v>0</v>
      </c>
      <c r="G47" s="2"/>
      <c r="H47" s="2"/>
      <c r="J47" s="2">
        <f t="shared" si="4"/>
        <v>-933.45</v>
      </c>
    </row>
    <row r="48" spans="1:20" x14ac:dyDescent="0.25">
      <c r="A48" s="6">
        <f t="shared" si="3"/>
        <v>2048</v>
      </c>
      <c r="B48" s="2">
        <v>0</v>
      </c>
      <c r="C48" s="2">
        <f t="shared" si="0"/>
        <v>-933.45</v>
      </c>
      <c r="D48" s="2">
        <v>0</v>
      </c>
      <c r="E48" s="2">
        <v>0</v>
      </c>
      <c r="F48" s="2">
        <f t="shared" si="0"/>
        <v>0</v>
      </c>
      <c r="G48" s="2"/>
      <c r="H48" s="2"/>
      <c r="J48" s="2">
        <f t="shared" si="4"/>
        <v>-933.45</v>
      </c>
    </row>
    <row r="49" spans="1:10" x14ac:dyDescent="0.25">
      <c r="A49" s="6">
        <f t="shared" si="3"/>
        <v>2049</v>
      </c>
      <c r="B49" s="2">
        <v>0</v>
      </c>
      <c r="C49" s="2">
        <f t="shared" si="0"/>
        <v>-933.45</v>
      </c>
      <c r="D49" s="2">
        <v>0</v>
      </c>
      <c r="E49" s="2">
        <v>0</v>
      </c>
      <c r="F49" s="2">
        <f t="shared" si="0"/>
        <v>0</v>
      </c>
      <c r="G49" s="2"/>
      <c r="H49" s="2"/>
      <c r="J49" s="2">
        <f t="shared" si="4"/>
        <v>-933.45</v>
      </c>
    </row>
    <row r="50" spans="1:10" x14ac:dyDescent="0.25">
      <c r="A50" s="6">
        <f t="shared" si="3"/>
        <v>2050</v>
      </c>
      <c r="B50" s="2">
        <v>0</v>
      </c>
      <c r="C50" s="2">
        <f t="shared" si="0"/>
        <v>-933.45</v>
      </c>
      <c r="D50" s="2">
        <v>0</v>
      </c>
      <c r="E50" s="2">
        <v>0</v>
      </c>
      <c r="F50" s="2">
        <f t="shared" si="0"/>
        <v>0</v>
      </c>
      <c r="G50" s="2"/>
      <c r="H50" s="2"/>
      <c r="J50" s="2">
        <f t="shared" si="4"/>
        <v>-933.45</v>
      </c>
    </row>
    <row r="51" spans="1:10" x14ac:dyDescent="0.25">
      <c r="A51" s="6">
        <f t="shared" si="3"/>
        <v>2051</v>
      </c>
      <c r="B51" s="2">
        <v>0</v>
      </c>
      <c r="C51" s="2">
        <f>+C10-SUM(C12:C50)</f>
        <v>-933.44999999998981</v>
      </c>
      <c r="D51" s="2">
        <v>0</v>
      </c>
      <c r="E51" s="2">
        <v>0</v>
      </c>
      <c r="F51" s="2">
        <f t="shared" ref="F51:F55" si="5">ROUND((F$10/F$9),2)</f>
        <v>0</v>
      </c>
      <c r="G51" s="2"/>
      <c r="H51" s="2"/>
      <c r="J51" s="2">
        <f t="shared" si="4"/>
        <v>-933.44999999998981</v>
      </c>
    </row>
    <row r="52" spans="1:10" x14ac:dyDescent="0.25">
      <c r="A52" s="6">
        <f t="shared" si="3"/>
        <v>2052</v>
      </c>
      <c r="B52" s="2">
        <v>0</v>
      </c>
      <c r="C52" s="2">
        <v>0</v>
      </c>
      <c r="D52" s="2">
        <v>0</v>
      </c>
      <c r="E52" s="2">
        <v>0</v>
      </c>
      <c r="F52" s="2">
        <f t="shared" si="5"/>
        <v>0</v>
      </c>
      <c r="G52" s="2"/>
      <c r="H52" s="2"/>
      <c r="J52" s="2">
        <f t="shared" si="4"/>
        <v>0</v>
      </c>
    </row>
    <row r="53" spans="1:10" x14ac:dyDescent="0.25">
      <c r="A53" s="6">
        <f t="shared" si="3"/>
        <v>2053</v>
      </c>
      <c r="B53" s="2">
        <v>0</v>
      </c>
      <c r="C53" s="2">
        <v>0</v>
      </c>
      <c r="D53" s="2">
        <v>0</v>
      </c>
      <c r="E53" s="2">
        <v>0</v>
      </c>
      <c r="F53" s="2">
        <f t="shared" si="5"/>
        <v>0</v>
      </c>
      <c r="G53" s="2"/>
      <c r="H53" s="2"/>
      <c r="J53" s="2">
        <f t="shared" si="4"/>
        <v>0</v>
      </c>
    </row>
    <row r="54" spans="1:10" x14ac:dyDescent="0.25">
      <c r="A54" s="6">
        <f t="shared" si="3"/>
        <v>2054</v>
      </c>
      <c r="B54" s="2">
        <v>0</v>
      </c>
      <c r="C54" s="2">
        <v>0</v>
      </c>
      <c r="D54" s="2">
        <v>0</v>
      </c>
      <c r="E54" s="2">
        <v>0</v>
      </c>
      <c r="F54" s="2">
        <f t="shared" si="5"/>
        <v>0</v>
      </c>
      <c r="G54" s="2"/>
      <c r="H54" s="2"/>
      <c r="J54" s="2">
        <f t="shared" si="4"/>
        <v>0</v>
      </c>
    </row>
    <row r="55" spans="1:10" x14ac:dyDescent="0.25">
      <c r="A55" s="6">
        <f t="shared" si="3"/>
        <v>2055</v>
      </c>
      <c r="B55" s="2">
        <v>0</v>
      </c>
      <c r="C55" s="2">
        <v>0</v>
      </c>
      <c r="D55" s="2">
        <v>0</v>
      </c>
      <c r="E55" s="2">
        <v>0</v>
      </c>
      <c r="F55" s="2">
        <f t="shared" si="5"/>
        <v>0</v>
      </c>
      <c r="G55" s="2"/>
      <c r="H55" s="2"/>
      <c r="J55" s="2">
        <f t="shared" si="4"/>
        <v>0</v>
      </c>
    </row>
    <row r="56" spans="1:10" x14ac:dyDescent="0.25">
      <c r="A56" s="6">
        <f t="shared" si="3"/>
        <v>2056</v>
      </c>
      <c r="B56" s="2">
        <v>0</v>
      </c>
      <c r="C56" s="2">
        <v>0</v>
      </c>
      <c r="D56" s="2">
        <v>0</v>
      </c>
      <c r="E56" s="2">
        <v>0</v>
      </c>
      <c r="F56" s="2">
        <f>F10-SUM(F12:F55)</f>
        <v>0</v>
      </c>
      <c r="G56" s="2"/>
      <c r="H56" s="2"/>
      <c r="J56" s="2">
        <f t="shared" si="4"/>
        <v>0</v>
      </c>
    </row>
    <row r="57" spans="1:10" x14ac:dyDescent="0.25">
      <c r="A57" s="6">
        <f t="shared" si="3"/>
        <v>2057</v>
      </c>
      <c r="B57" s="2">
        <v>0</v>
      </c>
      <c r="C57" s="2">
        <v>0</v>
      </c>
      <c r="D57" s="2">
        <v>0</v>
      </c>
      <c r="E57" s="2">
        <v>0</v>
      </c>
      <c r="J57" s="2">
        <f t="shared" si="4"/>
        <v>0</v>
      </c>
    </row>
    <row r="58" spans="1:10" x14ac:dyDescent="0.25">
      <c r="A58" s="6">
        <f t="shared" si="3"/>
        <v>2058</v>
      </c>
      <c r="B58" s="2">
        <v>0</v>
      </c>
      <c r="C58" s="2">
        <v>0</v>
      </c>
      <c r="D58" s="2">
        <v>0</v>
      </c>
      <c r="E58" s="2">
        <v>0</v>
      </c>
      <c r="J58" s="2">
        <f t="shared" si="4"/>
        <v>0</v>
      </c>
    </row>
    <row r="59" spans="1:10" x14ac:dyDescent="0.25">
      <c r="A59" s="6">
        <f t="shared" si="3"/>
        <v>2059</v>
      </c>
      <c r="B59" s="2">
        <v>0</v>
      </c>
      <c r="C59" s="2">
        <v>0</v>
      </c>
      <c r="D59" s="2">
        <v>0</v>
      </c>
      <c r="E59" s="2">
        <v>0</v>
      </c>
      <c r="J59" s="2">
        <f t="shared" si="4"/>
        <v>0</v>
      </c>
    </row>
    <row r="60" spans="1:10" x14ac:dyDescent="0.25">
      <c r="A60" s="6">
        <f t="shared" si="3"/>
        <v>2060</v>
      </c>
      <c r="B60" s="2">
        <v>0</v>
      </c>
      <c r="C60" s="2">
        <v>0</v>
      </c>
      <c r="D60" s="2">
        <v>0</v>
      </c>
      <c r="E60" s="2">
        <v>0</v>
      </c>
      <c r="J60" s="2">
        <f t="shared" si="4"/>
        <v>0</v>
      </c>
    </row>
    <row r="65" spans="1:9" x14ac:dyDescent="0.25">
      <c r="A65" s="6" t="s">
        <v>11</v>
      </c>
      <c r="B65" s="4">
        <f t="shared" ref="B65:I65" si="6">+B10-SUM(B12:B60)</f>
        <v>0</v>
      </c>
      <c r="C65" s="4">
        <f t="shared" si="6"/>
        <v>0</v>
      </c>
      <c r="D65" s="4">
        <f t="shared" si="6"/>
        <v>0</v>
      </c>
      <c r="E65" s="4">
        <f t="shared" si="6"/>
        <v>0</v>
      </c>
      <c r="F65" s="4">
        <f t="shared" si="6"/>
        <v>0</v>
      </c>
      <c r="G65" s="4"/>
      <c r="H65" s="4"/>
      <c r="I65" s="4">
        <f t="shared" si="6"/>
        <v>0</v>
      </c>
    </row>
    <row r="68" spans="1:9" x14ac:dyDescent="0.25">
      <c r="E68" s="4"/>
    </row>
  </sheetData>
  <pageMargins left="0.70866141732283472" right="0.70866141732283472" top="0.74803149606299213" bottom="0.74803149606299213" header="0.31496062992125984" footer="0.31496062992125984"/>
  <pageSetup scale="90" orientation="portrait" verticalDpi="0" r:id="rId1"/>
  <headerFooter>
    <oddFooter>&amp;CPage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D65"/>
  <sheetViews>
    <sheetView workbookViewId="0">
      <selection activeCell="K10" sqref="K10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10" width="11.5703125" customWidth="1"/>
    <col min="11" max="11" width="11.5703125" bestFit="1" customWidth="1"/>
    <col min="12" max="13" width="11.5703125" customWidth="1"/>
    <col min="14" max="14" width="11.5703125" bestFit="1" customWidth="1"/>
    <col min="15" max="19" width="11.5703125" customWidth="1"/>
    <col min="20" max="20" width="3.5703125" customWidth="1"/>
    <col min="21" max="21" width="11.140625" bestFit="1" customWidth="1"/>
    <col min="22" max="22" width="13.28515625" bestFit="1" customWidth="1"/>
    <col min="23" max="23" width="11.5703125" bestFit="1" customWidth="1"/>
  </cols>
  <sheetData>
    <row r="1" spans="1:30" x14ac:dyDescent="0.25">
      <c r="A1" s="8" t="s">
        <v>67</v>
      </c>
      <c r="B1" s="5"/>
      <c r="E1" s="1"/>
    </row>
    <row r="2" spans="1:30" x14ac:dyDescent="0.25">
      <c r="A2" s="8" t="s">
        <v>1</v>
      </c>
      <c r="B2" s="26" t="s">
        <v>59</v>
      </c>
      <c r="E2" s="1"/>
    </row>
    <row r="3" spans="1:30" x14ac:dyDescent="0.25">
      <c r="E3" s="1"/>
    </row>
    <row r="4" spans="1:30" x14ac:dyDescent="0.25">
      <c r="A4" s="8">
        <v>2011</v>
      </c>
      <c r="B4" t="s">
        <v>2</v>
      </c>
      <c r="C4" s="2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8">
        <v>2011</v>
      </c>
      <c r="B5" t="s">
        <v>3</v>
      </c>
      <c r="C5" s="2">
        <v>0</v>
      </c>
      <c r="D5" s="2" t="s">
        <v>9</v>
      </c>
      <c r="E5" s="3">
        <v>10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7"/>
      <c r="W5" s="2"/>
      <c r="X5" s="2"/>
      <c r="Y5" s="2"/>
      <c r="Z5" s="2"/>
      <c r="AA5" s="2"/>
      <c r="AB5" s="2"/>
      <c r="AC5" s="2"/>
      <c r="AD5" s="2"/>
    </row>
    <row r="6" spans="1:30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2"/>
      <c r="N6" s="61" t="s">
        <v>111</v>
      </c>
      <c r="O6" s="61"/>
      <c r="P6" s="61"/>
      <c r="Q6" s="61"/>
      <c r="R6" s="61"/>
      <c r="S6" s="2"/>
      <c r="T6" s="2"/>
      <c r="U6" s="2"/>
      <c r="V6" s="7"/>
      <c r="W6" s="2"/>
      <c r="X6" s="2"/>
      <c r="Y6" s="2"/>
      <c r="Z6" s="2"/>
      <c r="AA6" s="2"/>
      <c r="AB6" s="2"/>
      <c r="AC6" s="2"/>
      <c r="AD6" s="2"/>
    </row>
    <row r="7" spans="1:30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7"/>
      <c r="W7" s="2"/>
      <c r="X7" s="2"/>
      <c r="Y7" s="2"/>
      <c r="Z7" s="2"/>
      <c r="AA7" s="2"/>
      <c r="AB7" s="2"/>
      <c r="AC7" s="2"/>
      <c r="AD7" s="2"/>
    </row>
    <row r="8" spans="1:30" x14ac:dyDescent="0.25">
      <c r="A8" s="8" t="s">
        <v>6</v>
      </c>
      <c r="B8" s="3">
        <v>2003</v>
      </c>
      <c r="C8" s="3">
        <f>+B8+1</f>
        <v>2004</v>
      </c>
      <c r="D8" s="3">
        <f t="shared" ref="D8:N8" si="0">+C8+1</f>
        <v>2005</v>
      </c>
      <c r="E8" s="3">
        <f t="shared" si="0"/>
        <v>2006</v>
      </c>
      <c r="F8" s="3">
        <f t="shared" si="0"/>
        <v>2007</v>
      </c>
      <c r="G8" s="3">
        <f t="shared" si="0"/>
        <v>2008</v>
      </c>
      <c r="H8" s="3">
        <f t="shared" si="0"/>
        <v>2009</v>
      </c>
      <c r="I8" s="3">
        <f t="shared" si="0"/>
        <v>2010</v>
      </c>
      <c r="J8" s="3">
        <f t="shared" si="0"/>
        <v>2011</v>
      </c>
      <c r="K8" s="3">
        <v>2012</v>
      </c>
      <c r="L8" s="3">
        <f>+K8+1</f>
        <v>2013</v>
      </c>
      <c r="M8" s="3">
        <f t="shared" si="0"/>
        <v>2014</v>
      </c>
      <c r="N8" s="3">
        <f t="shared" si="0"/>
        <v>2015</v>
      </c>
      <c r="O8" s="3">
        <f>+N8+1</f>
        <v>2016</v>
      </c>
      <c r="P8" s="3">
        <f>+O8+1</f>
        <v>2017</v>
      </c>
      <c r="Q8" s="3">
        <f>+P8+1</f>
        <v>2018</v>
      </c>
      <c r="R8" s="3">
        <f>+Q8+1</f>
        <v>2019</v>
      </c>
      <c r="S8" s="3"/>
      <c r="T8" s="3"/>
      <c r="U8" s="31" t="s">
        <v>5</v>
      </c>
      <c r="V8" s="7"/>
      <c r="W8" s="3"/>
      <c r="X8" s="3"/>
      <c r="Y8" s="3"/>
      <c r="Z8" s="3"/>
      <c r="AA8" s="2"/>
      <c r="AB8" s="2"/>
      <c r="AC8" s="2"/>
      <c r="AD8" s="2"/>
    </row>
    <row r="9" spans="1:30" x14ac:dyDescent="0.25">
      <c r="A9" s="8" t="s">
        <v>7</v>
      </c>
      <c r="B9" s="3">
        <f>+E5</f>
        <v>10</v>
      </c>
      <c r="C9" s="3">
        <f t="shared" ref="C9:N9" si="1">+B9</f>
        <v>10</v>
      </c>
      <c r="D9" s="3">
        <f t="shared" si="1"/>
        <v>10</v>
      </c>
      <c r="E9" s="3">
        <f t="shared" si="1"/>
        <v>10</v>
      </c>
      <c r="F9" s="3">
        <f t="shared" si="1"/>
        <v>10</v>
      </c>
      <c r="G9" s="3">
        <f t="shared" si="1"/>
        <v>10</v>
      </c>
      <c r="H9" s="3">
        <f t="shared" si="1"/>
        <v>10</v>
      </c>
      <c r="I9" s="3">
        <f t="shared" si="1"/>
        <v>10</v>
      </c>
      <c r="J9" s="3">
        <f t="shared" si="1"/>
        <v>10</v>
      </c>
      <c r="K9" s="3">
        <f>+E5</f>
        <v>10</v>
      </c>
      <c r="L9" s="3">
        <f>+J9</f>
        <v>10</v>
      </c>
      <c r="M9" s="3">
        <f t="shared" si="1"/>
        <v>10</v>
      </c>
      <c r="N9" s="3">
        <f t="shared" si="1"/>
        <v>10</v>
      </c>
      <c r="O9" s="3">
        <f>+N9</f>
        <v>10</v>
      </c>
      <c r="P9" s="3">
        <f>+O9</f>
        <v>10</v>
      </c>
      <c r="Q9" s="3">
        <f>+P9</f>
        <v>10</v>
      </c>
      <c r="R9" s="3">
        <f>+Q9</f>
        <v>10</v>
      </c>
      <c r="S9" s="3"/>
      <c r="T9" s="3"/>
      <c r="U9" s="3"/>
      <c r="V9" s="7"/>
      <c r="W9" s="3"/>
      <c r="X9" s="3"/>
      <c r="Y9" s="3"/>
      <c r="Z9" s="3"/>
      <c r="AA9" s="2"/>
      <c r="AB9" s="2"/>
      <c r="AC9" s="2"/>
      <c r="AD9" s="2"/>
    </row>
    <row r="10" spans="1:30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1">
        <f>63894.32+289239.86</f>
        <v>353134.18</v>
      </c>
      <c r="L10" s="2">
        <v>0</v>
      </c>
      <c r="M10" s="2">
        <v>20000</v>
      </c>
      <c r="N10" s="2">
        <v>0</v>
      </c>
      <c r="O10" s="2">
        <v>25000</v>
      </c>
      <c r="P10" s="2">
        <v>0</v>
      </c>
      <c r="Q10" s="2">
        <v>25000</v>
      </c>
      <c r="R10" s="2">
        <v>0</v>
      </c>
      <c r="S10" s="2"/>
      <c r="T10" s="2"/>
      <c r="U10" s="2">
        <f>SUM(B10:T10)</f>
        <v>423134.18</v>
      </c>
      <c r="V10" s="1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8">
        <v>2012</v>
      </c>
      <c r="B12" s="2">
        <f t="shared" ref="B12:R27" si="2">+B$10/B$9</f>
        <v>0</v>
      </c>
      <c r="C12" s="2">
        <f t="shared" si="2"/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ref="K12:K20" si="3">ROUND(K$10/K$9,2)</f>
        <v>35313.42</v>
      </c>
      <c r="L12" s="2">
        <f t="shared" si="2"/>
        <v>0</v>
      </c>
      <c r="O12" s="2"/>
      <c r="P12" s="2"/>
      <c r="Q12" s="2"/>
      <c r="R12" s="2"/>
      <c r="S12" s="2"/>
      <c r="T12" s="2"/>
      <c r="U12" s="2">
        <f t="shared" ref="U12:U43" si="4">SUM(B12:T12)</f>
        <v>35313.42</v>
      </c>
      <c r="V12" s="1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A13" s="8">
        <v>2013</v>
      </c>
      <c r="B13" s="2">
        <f t="shared" si="2"/>
        <v>0</v>
      </c>
      <c r="C13" s="2">
        <f t="shared" si="2"/>
        <v>0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 t="shared" si="2"/>
        <v>0</v>
      </c>
      <c r="K13" s="2">
        <f t="shared" si="3"/>
        <v>35313.42</v>
      </c>
      <c r="L13" s="2">
        <f t="shared" si="2"/>
        <v>0</v>
      </c>
      <c r="O13" s="2"/>
      <c r="P13" s="2"/>
      <c r="Q13" s="2"/>
      <c r="R13" s="2"/>
      <c r="S13" s="2"/>
      <c r="T13" s="2"/>
      <c r="U13" s="2">
        <f t="shared" si="4"/>
        <v>35313.42</v>
      </c>
      <c r="V13" s="1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A14" s="8">
        <v>2014</v>
      </c>
      <c r="B14" s="2">
        <f t="shared" si="2"/>
        <v>0</v>
      </c>
      <c r="C14" s="2">
        <f t="shared" si="2"/>
        <v>0</v>
      </c>
      <c r="D14" s="2">
        <f t="shared" si="2"/>
        <v>0</v>
      </c>
      <c r="E14" s="2">
        <f t="shared" si="2"/>
        <v>0</v>
      </c>
      <c r="F14" s="2">
        <f t="shared" si="2"/>
        <v>0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3"/>
        <v>35313.42</v>
      </c>
      <c r="L14" s="2">
        <f t="shared" si="2"/>
        <v>0</v>
      </c>
      <c r="M14" s="2">
        <f t="shared" si="2"/>
        <v>2000</v>
      </c>
      <c r="O14" s="2"/>
      <c r="P14" s="2"/>
      <c r="Q14" s="2"/>
      <c r="R14" s="2"/>
      <c r="S14" s="2"/>
      <c r="T14" s="2"/>
      <c r="U14" s="2">
        <f t="shared" si="4"/>
        <v>37313.42</v>
      </c>
      <c r="V14" s="1"/>
      <c r="W14" s="2"/>
      <c r="X14" s="2"/>
      <c r="Y14" s="2"/>
      <c r="Z14" s="2"/>
      <c r="AA14" s="2"/>
      <c r="AB14" s="2"/>
      <c r="AC14" s="2"/>
      <c r="AD14" s="2"/>
    </row>
    <row r="15" spans="1:30" x14ac:dyDescent="0.25">
      <c r="A15" s="8">
        <f>+A14+1</f>
        <v>2015</v>
      </c>
      <c r="B15" s="2">
        <f t="shared" si="2"/>
        <v>0</v>
      </c>
      <c r="C15" s="2">
        <f t="shared" si="2"/>
        <v>0</v>
      </c>
      <c r="D15" s="2">
        <f t="shared" si="2"/>
        <v>0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>
        <f t="shared" si="3"/>
        <v>35313.42</v>
      </c>
      <c r="L15" s="2">
        <f t="shared" si="2"/>
        <v>0</v>
      </c>
      <c r="M15" s="2">
        <f t="shared" si="2"/>
        <v>2000</v>
      </c>
      <c r="N15" s="2">
        <f t="shared" si="2"/>
        <v>0</v>
      </c>
      <c r="O15" s="2"/>
      <c r="P15" s="2"/>
      <c r="Q15" s="2"/>
      <c r="R15" s="2"/>
      <c r="S15" s="2"/>
      <c r="T15" s="2"/>
      <c r="U15" s="2">
        <f t="shared" si="4"/>
        <v>37313.42</v>
      </c>
      <c r="V15" s="1"/>
      <c r="W15" s="2"/>
      <c r="X15" s="2"/>
      <c r="Y15" s="2"/>
      <c r="Z15" s="2"/>
      <c r="AA15" s="2"/>
      <c r="AB15" s="2"/>
      <c r="AC15" s="2"/>
      <c r="AD15" s="2"/>
    </row>
    <row r="16" spans="1:30" x14ac:dyDescent="0.25">
      <c r="A16" s="8">
        <f t="shared" ref="A16:A60" si="5">+A15+1</f>
        <v>2016</v>
      </c>
      <c r="B16" s="2">
        <f t="shared" si="2"/>
        <v>0</v>
      </c>
      <c r="C16" s="2">
        <f t="shared" si="2"/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>
        <f t="shared" si="3"/>
        <v>35313.42</v>
      </c>
      <c r="L16" s="2">
        <f t="shared" si="2"/>
        <v>0</v>
      </c>
      <c r="M16" s="2">
        <f t="shared" si="2"/>
        <v>2000</v>
      </c>
      <c r="N16" s="2">
        <f t="shared" si="2"/>
        <v>0</v>
      </c>
      <c r="O16" s="2">
        <f>+O$10/O$9*0.5</f>
        <v>1250</v>
      </c>
      <c r="P16" s="2"/>
      <c r="Q16" s="2"/>
      <c r="R16" s="2"/>
      <c r="S16" s="2"/>
      <c r="T16" s="2"/>
      <c r="U16" s="2">
        <f t="shared" si="4"/>
        <v>38563.42</v>
      </c>
      <c r="V16" s="1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8">
        <f t="shared" si="5"/>
        <v>2017</v>
      </c>
      <c r="B17" s="2">
        <f t="shared" si="2"/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>
        <f t="shared" si="2"/>
        <v>0</v>
      </c>
      <c r="J17" s="2">
        <f t="shared" si="2"/>
        <v>0</v>
      </c>
      <c r="K17" s="2">
        <f t="shared" si="3"/>
        <v>35313.42</v>
      </c>
      <c r="L17" s="2">
        <f t="shared" si="2"/>
        <v>0</v>
      </c>
      <c r="M17" s="2">
        <f t="shared" si="2"/>
        <v>2000</v>
      </c>
      <c r="N17" s="2">
        <f t="shared" si="2"/>
        <v>0</v>
      </c>
      <c r="O17" s="2">
        <f t="shared" si="2"/>
        <v>2500</v>
      </c>
      <c r="P17" s="2">
        <f>+P$10/P$9*0.5</f>
        <v>0</v>
      </c>
      <c r="Q17" s="2"/>
      <c r="R17" s="2"/>
      <c r="S17" s="2"/>
      <c r="T17" s="2"/>
      <c r="U17" s="2">
        <f t="shared" si="4"/>
        <v>39813.42</v>
      </c>
      <c r="V17" s="1"/>
      <c r="W17" s="2"/>
      <c r="X17" s="2"/>
      <c r="Y17" s="2"/>
      <c r="Z17" s="2"/>
      <c r="AA17" s="2"/>
      <c r="AB17" s="2"/>
      <c r="AC17" s="2"/>
      <c r="AD17" s="2"/>
    </row>
    <row r="18" spans="1:30" x14ac:dyDescent="0.25">
      <c r="A18" s="8">
        <f t="shared" si="5"/>
        <v>2018</v>
      </c>
      <c r="B18" s="2">
        <f t="shared" si="2"/>
        <v>0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>
        <f t="shared" si="3"/>
        <v>35313.42</v>
      </c>
      <c r="L18" s="2">
        <f t="shared" si="2"/>
        <v>0</v>
      </c>
      <c r="M18" s="2">
        <f t="shared" si="2"/>
        <v>2000</v>
      </c>
      <c r="N18" s="2">
        <f t="shared" si="2"/>
        <v>0</v>
      </c>
      <c r="O18" s="2">
        <f t="shared" si="2"/>
        <v>2500</v>
      </c>
      <c r="P18" s="2">
        <f t="shared" si="2"/>
        <v>0</v>
      </c>
      <c r="Q18" s="2">
        <f>+Q$10/Q$9*0.5</f>
        <v>1250</v>
      </c>
      <c r="R18" s="2"/>
      <c r="S18" s="2"/>
      <c r="T18" s="2"/>
      <c r="U18" s="2">
        <f t="shared" si="4"/>
        <v>41063.42</v>
      </c>
      <c r="V18" s="1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8">
        <f t="shared" si="5"/>
        <v>2019</v>
      </c>
      <c r="B19" s="2">
        <f t="shared" si="2"/>
        <v>0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>
        <f t="shared" si="3"/>
        <v>35313.42</v>
      </c>
      <c r="L19" s="2">
        <f t="shared" si="2"/>
        <v>0</v>
      </c>
      <c r="M19" s="2">
        <f t="shared" si="2"/>
        <v>2000</v>
      </c>
      <c r="N19" s="2">
        <f t="shared" si="2"/>
        <v>0</v>
      </c>
      <c r="O19" s="2">
        <f t="shared" si="2"/>
        <v>2500</v>
      </c>
      <c r="P19" s="2">
        <f t="shared" si="2"/>
        <v>0</v>
      </c>
      <c r="Q19" s="2">
        <f t="shared" si="2"/>
        <v>2500</v>
      </c>
      <c r="R19" s="2">
        <f>+R$10/R$9*0.5</f>
        <v>0</v>
      </c>
      <c r="S19" s="2"/>
      <c r="T19" s="2"/>
      <c r="U19" s="2">
        <f t="shared" si="4"/>
        <v>42313.42</v>
      </c>
      <c r="V19" s="1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8">
        <f t="shared" si="5"/>
        <v>2020</v>
      </c>
      <c r="B20" s="2">
        <f t="shared" si="2"/>
        <v>0</v>
      </c>
      <c r="C20" s="2">
        <f t="shared" si="2"/>
        <v>0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>
        <f t="shared" si="3"/>
        <v>35313.42</v>
      </c>
      <c r="L20" s="2">
        <f t="shared" si="2"/>
        <v>0</v>
      </c>
      <c r="M20" s="2">
        <f t="shared" si="2"/>
        <v>2000</v>
      </c>
      <c r="N20" s="2">
        <f t="shared" si="2"/>
        <v>0</v>
      </c>
      <c r="O20" s="2">
        <f t="shared" si="2"/>
        <v>2500</v>
      </c>
      <c r="P20" s="2">
        <f t="shared" si="2"/>
        <v>0</v>
      </c>
      <c r="Q20" s="2">
        <f t="shared" si="2"/>
        <v>2500</v>
      </c>
      <c r="R20" s="2">
        <f t="shared" si="2"/>
        <v>0</v>
      </c>
      <c r="S20" s="2"/>
      <c r="T20" s="2"/>
      <c r="U20" s="2">
        <f t="shared" si="4"/>
        <v>42313.42</v>
      </c>
      <c r="V20" s="1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8">
        <f t="shared" si="5"/>
        <v>2021</v>
      </c>
      <c r="B21" s="2">
        <f t="shared" si="2"/>
        <v>0</v>
      </c>
      <c r="C21" s="2">
        <f t="shared" si="2"/>
        <v>0</v>
      </c>
      <c r="D21" s="2">
        <f t="shared" si="2"/>
        <v>0</v>
      </c>
      <c r="E21" s="2">
        <f t="shared" si="2"/>
        <v>0</v>
      </c>
      <c r="F21" s="2">
        <f t="shared" si="2"/>
        <v>0</v>
      </c>
      <c r="G21" s="2">
        <f t="shared" si="2"/>
        <v>0</v>
      </c>
      <c r="H21" s="2">
        <f t="shared" si="2"/>
        <v>0</v>
      </c>
      <c r="I21" s="2">
        <f t="shared" si="2"/>
        <v>0</v>
      </c>
      <c r="J21" s="2">
        <f t="shared" si="2"/>
        <v>0</v>
      </c>
      <c r="K21" s="2">
        <f>+K$10-SUM(K$12:K20)</f>
        <v>35313.400000000081</v>
      </c>
      <c r="L21" s="2">
        <f t="shared" si="2"/>
        <v>0</v>
      </c>
      <c r="M21" s="2">
        <f t="shared" si="2"/>
        <v>2000</v>
      </c>
      <c r="N21" s="2">
        <f t="shared" si="2"/>
        <v>0</v>
      </c>
      <c r="O21" s="2">
        <f t="shared" si="2"/>
        <v>2500</v>
      </c>
      <c r="P21" s="2">
        <f t="shared" si="2"/>
        <v>0</v>
      </c>
      <c r="Q21" s="2">
        <f t="shared" si="2"/>
        <v>2500</v>
      </c>
      <c r="R21" s="2">
        <f t="shared" si="2"/>
        <v>0</v>
      </c>
      <c r="S21" s="2"/>
      <c r="T21" s="2"/>
      <c r="U21" s="2">
        <f t="shared" si="4"/>
        <v>42313.400000000081</v>
      </c>
      <c r="V21" s="1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8">
        <f t="shared" si="5"/>
        <v>2022</v>
      </c>
      <c r="B22" s="2">
        <f t="shared" si="2"/>
        <v>0</v>
      </c>
      <c r="C22" s="2">
        <f t="shared" si="2"/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/>
      <c r="L22" s="2">
        <f t="shared" si="2"/>
        <v>0</v>
      </c>
      <c r="M22" s="2">
        <f t="shared" si="2"/>
        <v>2000</v>
      </c>
      <c r="N22" s="2">
        <f t="shared" si="2"/>
        <v>0</v>
      </c>
      <c r="O22" s="2">
        <f t="shared" si="2"/>
        <v>2500</v>
      </c>
      <c r="P22" s="2">
        <f t="shared" si="2"/>
        <v>0</v>
      </c>
      <c r="Q22" s="2">
        <f t="shared" si="2"/>
        <v>2500</v>
      </c>
      <c r="R22" s="2">
        <f t="shared" si="2"/>
        <v>0</v>
      </c>
      <c r="S22" s="2"/>
      <c r="T22" s="2"/>
      <c r="U22" s="2">
        <f t="shared" si="4"/>
        <v>7000</v>
      </c>
      <c r="V22" s="1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8">
        <f t="shared" si="5"/>
        <v>2023</v>
      </c>
      <c r="B23" s="2">
        <f t="shared" si="2"/>
        <v>0</v>
      </c>
      <c r="C23" s="2">
        <f t="shared" si="2"/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/>
      <c r="L23" s="2">
        <f t="shared" si="2"/>
        <v>0</v>
      </c>
      <c r="M23" s="2">
        <f>+M$10-SUM(M$14:M22)</f>
        <v>2000</v>
      </c>
      <c r="N23" s="2">
        <f t="shared" si="2"/>
        <v>0</v>
      </c>
      <c r="O23" s="2">
        <f t="shared" si="2"/>
        <v>2500</v>
      </c>
      <c r="P23" s="2">
        <f t="shared" si="2"/>
        <v>0</v>
      </c>
      <c r="Q23" s="2">
        <f t="shared" si="2"/>
        <v>2500</v>
      </c>
      <c r="R23" s="2">
        <f t="shared" si="2"/>
        <v>0</v>
      </c>
      <c r="S23" s="2"/>
      <c r="T23" s="2"/>
      <c r="U23" s="2">
        <f t="shared" si="4"/>
        <v>7000</v>
      </c>
      <c r="V23" s="1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8">
        <f t="shared" si="5"/>
        <v>2024</v>
      </c>
      <c r="B24" s="2">
        <f t="shared" si="2"/>
        <v>0</v>
      </c>
      <c r="C24" s="2">
        <f t="shared" si="2"/>
        <v>0</v>
      </c>
      <c r="D24" s="2">
        <f t="shared" si="2"/>
        <v>0</v>
      </c>
      <c r="E24" s="2">
        <f t="shared" si="2"/>
        <v>0</v>
      </c>
      <c r="F24" s="2">
        <f t="shared" si="2"/>
        <v>0</v>
      </c>
      <c r="G24" s="2">
        <f t="shared" si="2"/>
        <v>0</v>
      </c>
      <c r="H24" s="2">
        <f t="shared" si="2"/>
        <v>0</v>
      </c>
      <c r="I24" s="2">
        <f t="shared" si="2"/>
        <v>0</v>
      </c>
      <c r="J24" s="2">
        <f t="shared" si="2"/>
        <v>0</v>
      </c>
      <c r="K24" s="2"/>
      <c r="L24" s="2">
        <f t="shared" si="2"/>
        <v>0</v>
      </c>
      <c r="M24" s="2"/>
      <c r="N24" s="2">
        <f>+N$10-SUM(N$14:N23)</f>
        <v>0</v>
      </c>
      <c r="O24" s="2">
        <f t="shared" si="2"/>
        <v>2500</v>
      </c>
      <c r="P24" s="2">
        <f t="shared" si="2"/>
        <v>0</v>
      </c>
      <c r="Q24" s="2">
        <f t="shared" si="2"/>
        <v>2500</v>
      </c>
      <c r="R24" s="2">
        <f t="shared" si="2"/>
        <v>0</v>
      </c>
      <c r="S24" s="2"/>
      <c r="T24" s="2"/>
      <c r="U24" s="2">
        <f t="shared" si="4"/>
        <v>5000</v>
      </c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8">
        <f t="shared" si="5"/>
        <v>2025</v>
      </c>
      <c r="B25" s="2">
        <f t="shared" si="2"/>
        <v>0</v>
      </c>
      <c r="C25" s="2">
        <f t="shared" si="2"/>
        <v>0</v>
      </c>
      <c r="D25" s="2">
        <f t="shared" si="2"/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/>
      <c r="L25" s="2">
        <f t="shared" si="2"/>
        <v>0</v>
      </c>
      <c r="M25" s="2"/>
      <c r="N25" s="2"/>
      <c r="O25" s="2">
        <f t="shared" si="2"/>
        <v>2500</v>
      </c>
      <c r="P25" s="2">
        <f t="shared" si="2"/>
        <v>0</v>
      </c>
      <c r="Q25" s="2">
        <f t="shared" si="2"/>
        <v>2500</v>
      </c>
      <c r="R25" s="2">
        <f t="shared" si="2"/>
        <v>0</v>
      </c>
      <c r="S25" s="2"/>
      <c r="T25" s="2"/>
      <c r="U25" s="2">
        <f t="shared" si="4"/>
        <v>5000</v>
      </c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8">
        <f t="shared" si="5"/>
        <v>2026</v>
      </c>
      <c r="B26" s="2">
        <f t="shared" si="2"/>
        <v>0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/>
      <c r="L26" s="2">
        <f t="shared" si="2"/>
        <v>0</v>
      </c>
      <c r="M26" s="2"/>
      <c r="N26" s="2"/>
      <c r="O26" s="2">
        <f>+O$10-SUM(O$14:O25)</f>
        <v>1250</v>
      </c>
      <c r="P26" s="2">
        <f t="shared" si="2"/>
        <v>0</v>
      </c>
      <c r="Q26" s="2">
        <f t="shared" si="2"/>
        <v>2500</v>
      </c>
      <c r="R26" s="2">
        <f t="shared" si="2"/>
        <v>0</v>
      </c>
      <c r="S26" s="2"/>
      <c r="T26" s="2"/>
      <c r="U26" s="2">
        <f t="shared" si="4"/>
        <v>3750</v>
      </c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8">
        <f t="shared" si="5"/>
        <v>2027</v>
      </c>
      <c r="B27" s="2">
        <f t="shared" si="2"/>
        <v>0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/>
      <c r="L27" s="2">
        <f t="shared" si="2"/>
        <v>0</v>
      </c>
      <c r="M27" s="2"/>
      <c r="N27" s="2"/>
      <c r="O27" s="2"/>
      <c r="P27" s="2">
        <f>+P$10-SUM(P$14:P26)</f>
        <v>0</v>
      </c>
      <c r="Q27" s="2">
        <f t="shared" si="2"/>
        <v>2500</v>
      </c>
      <c r="R27" s="2">
        <f t="shared" si="2"/>
        <v>0</v>
      </c>
      <c r="S27" s="2"/>
      <c r="T27" s="2"/>
      <c r="U27" s="2">
        <f t="shared" si="4"/>
        <v>2500</v>
      </c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8">
        <f t="shared" si="5"/>
        <v>2028</v>
      </c>
      <c r="B28" s="2">
        <f t="shared" ref="B28:L43" si="6">+B$10/B$9</f>
        <v>0</v>
      </c>
      <c r="C28" s="2">
        <f t="shared" si="6"/>
        <v>0</v>
      </c>
      <c r="D28" s="2">
        <f t="shared" si="6"/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>
        <f t="shared" si="6"/>
        <v>0</v>
      </c>
      <c r="I28" s="2">
        <f t="shared" si="6"/>
        <v>0</v>
      </c>
      <c r="J28" s="2">
        <f t="shared" si="6"/>
        <v>0</v>
      </c>
      <c r="K28" s="2"/>
      <c r="L28" s="2">
        <f t="shared" si="6"/>
        <v>0</v>
      </c>
      <c r="M28" s="2"/>
      <c r="N28" s="2"/>
      <c r="O28" s="2"/>
      <c r="P28" s="2"/>
      <c r="Q28" s="2">
        <f>+Q$10-SUM(Q$14:Q27)</f>
        <v>1250</v>
      </c>
      <c r="R28" s="2">
        <f t="shared" ref="R28" si="7">+R$10/R$9</f>
        <v>0</v>
      </c>
      <c r="S28" s="2"/>
      <c r="T28" s="2"/>
      <c r="U28" s="2">
        <f t="shared" si="4"/>
        <v>1250</v>
      </c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8">
        <f t="shared" si="5"/>
        <v>2029</v>
      </c>
      <c r="B29" s="2">
        <f t="shared" si="6"/>
        <v>0</v>
      </c>
      <c r="C29" s="2">
        <f t="shared" si="6"/>
        <v>0</v>
      </c>
      <c r="D29" s="2">
        <f t="shared" si="6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6"/>
        <v>0</v>
      </c>
      <c r="J29" s="2">
        <f t="shared" si="6"/>
        <v>0</v>
      </c>
      <c r="K29" s="2"/>
      <c r="L29" s="2">
        <f t="shared" si="6"/>
        <v>0</v>
      </c>
      <c r="M29" s="2"/>
      <c r="N29" s="2"/>
      <c r="O29" s="2"/>
      <c r="P29" s="2"/>
      <c r="Q29" s="2"/>
      <c r="R29" s="2">
        <f>+R$10-SUM(R$14:R28)</f>
        <v>0</v>
      </c>
      <c r="S29" s="2"/>
      <c r="T29" s="2"/>
      <c r="U29" s="2">
        <f t="shared" si="4"/>
        <v>0</v>
      </c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8">
        <f t="shared" si="5"/>
        <v>2030</v>
      </c>
      <c r="B30" s="2">
        <f t="shared" si="6"/>
        <v>0</v>
      </c>
      <c r="C30" s="2">
        <f t="shared" si="6"/>
        <v>0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0</v>
      </c>
      <c r="H30" s="2">
        <f t="shared" si="6"/>
        <v>0</v>
      </c>
      <c r="I30" s="2">
        <f t="shared" si="6"/>
        <v>0</v>
      </c>
      <c r="J30" s="2">
        <f t="shared" si="6"/>
        <v>0</v>
      </c>
      <c r="K30" s="2"/>
      <c r="L30" s="2">
        <f t="shared" si="6"/>
        <v>0</v>
      </c>
      <c r="M30" s="2"/>
      <c r="N30" s="2"/>
      <c r="O30" s="2"/>
      <c r="P30" s="2"/>
      <c r="Q30" s="2"/>
      <c r="R30" s="2"/>
      <c r="S30" s="2"/>
      <c r="T30" s="2"/>
      <c r="U30" s="2">
        <f t="shared" si="4"/>
        <v>0</v>
      </c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8">
        <f t="shared" si="5"/>
        <v>2031</v>
      </c>
      <c r="B31" s="2">
        <f t="shared" si="6"/>
        <v>0</v>
      </c>
      <c r="C31" s="2">
        <f t="shared" si="6"/>
        <v>0</v>
      </c>
      <c r="D31" s="2">
        <f t="shared" si="6"/>
        <v>0</v>
      </c>
      <c r="E31" s="2">
        <f t="shared" si="6"/>
        <v>0</v>
      </c>
      <c r="F31" s="2">
        <f t="shared" si="6"/>
        <v>0</v>
      </c>
      <c r="G31" s="2">
        <f t="shared" si="6"/>
        <v>0</v>
      </c>
      <c r="H31" s="2">
        <f t="shared" si="6"/>
        <v>0</v>
      </c>
      <c r="I31" s="2">
        <f t="shared" si="6"/>
        <v>0</v>
      </c>
      <c r="J31" s="2">
        <f t="shared" si="6"/>
        <v>0</v>
      </c>
      <c r="K31" s="2"/>
      <c r="L31" s="2">
        <f t="shared" si="6"/>
        <v>0</v>
      </c>
      <c r="M31" s="2"/>
      <c r="N31" s="2"/>
      <c r="O31" s="2"/>
      <c r="P31" s="2"/>
      <c r="Q31" s="2"/>
      <c r="R31" s="2"/>
      <c r="S31" s="2"/>
      <c r="T31" s="2"/>
      <c r="U31" s="2">
        <f t="shared" si="4"/>
        <v>0</v>
      </c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8">
        <f t="shared" si="5"/>
        <v>2032</v>
      </c>
      <c r="B32" s="2">
        <f t="shared" si="6"/>
        <v>0</v>
      </c>
      <c r="C32" s="2">
        <f t="shared" si="6"/>
        <v>0</v>
      </c>
      <c r="D32" s="2">
        <f t="shared" si="6"/>
        <v>0</v>
      </c>
      <c r="E32" s="2">
        <f t="shared" si="6"/>
        <v>0</v>
      </c>
      <c r="F32" s="2">
        <f t="shared" si="6"/>
        <v>0</v>
      </c>
      <c r="G32" s="2">
        <f t="shared" si="6"/>
        <v>0</v>
      </c>
      <c r="H32" s="2">
        <f t="shared" si="6"/>
        <v>0</v>
      </c>
      <c r="I32" s="2">
        <f t="shared" si="6"/>
        <v>0</v>
      </c>
      <c r="J32" s="2">
        <f t="shared" si="6"/>
        <v>0</v>
      </c>
      <c r="K32" s="2"/>
      <c r="L32" s="2">
        <f t="shared" si="6"/>
        <v>0</v>
      </c>
      <c r="M32" s="2"/>
      <c r="N32" s="2"/>
      <c r="O32" s="2"/>
      <c r="P32" s="2"/>
      <c r="Q32" s="2"/>
      <c r="R32" s="2"/>
      <c r="S32" s="2"/>
      <c r="T32" s="2"/>
      <c r="U32" s="2">
        <f t="shared" si="4"/>
        <v>0</v>
      </c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8">
        <f t="shared" si="5"/>
        <v>2033</v>
      </c>
      <c r="B33" s="2">
        <f t="shared" si="6"/>
        <v>0</v>
      </c>
      <c r="C33" s="2">
        <f t="shared" si="6"/>
        <v>0</v>
      </c>
      <c r="D33" s="2">
        <f t="shared" si="6"/>
        <v>0</v>
      </c>
      <c r="E33" s="2">
        <f t="shared" si="6"/>
        <v>0</v>
      </c>
      <c r="F33" s="2">
        <f t="shared" si="6"/>
        <v>0</v>
      </c>
      <c r="G33" s="2">
        <f t="shared" si="6"/>
        <v>0</v>
      </c>
      <c r="H33" s="2">
        <f t="shared" si="6"/>
        <v>0</v>
      </c>
      <c r="I33" s="2">
        <f t="shared" si="6"/>
        <v>0</v>
      </c>
      <c r="J33" s="2">
        <f t="shared" si="6"/>
        <v>0</v>
      </c>
      <c r="K33" s="2"/>
      <c r="L33" s="2">
        <f t="shared" si="6"/>
        <v>0</v>
      </c>
      <c r="M33" s="2"/>
      <c r="N33" s="2"/>
      <c r="O33" s="2"/>
      <c r="P33" s="2"/>
      <c r="Q33" s="2"/>
      <c r="R33" s="2"/>
      <c r="S33" s="2"/>
      <c r="T33" s="2"/>
      <c r="U33" s="2">
        <f t="shared" si="4"/>
        <v>0</v>
      </c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8">
        <f t="shared" si="5"/>
        <v>2034</v>
      </c>
      <c r="B34" s="2">
        <f t="shared" si="6"/>
        <v>0</v>
      </c>
      <c r="C34" s="2">
        <f t="shared" si="6"/>
        <v>0</v>
      </c>
      <c r="D34" s="2">
        <f t="shared" si="6"/>
        <v>0</v>
      </c>
      <c r="E34" s="2">
        <f t="shared" si="6"/>
        <v>0</v>
      </c>
      <c r="F34" s="2">
        <f t="shared" si="6"/>
        <v>0</v>
      </c>
      <c r="G34" s="2">
        <f t="shared" si="6"/>
        <v>0</v>
      </c>
      <c r="H34" s="2">
        <f t="shared" si="6"/>
        <v>0</v>
      </c>
      <c r="I34" s="2">
        <f t="shared" si="6"/>
        <v>0</v>
      </c>
      <c r="J34" s="2">
        <f t="shared" si="6"/>
        <v>0</v>
      </c>
      <c r="K34" s="2"/>
      <c r="L34" s="2">
        <f t="shared" si="6"/>
        <v>0</v>
      </c>
      <c r="M34" s="2"/>
      <c r="N34" s="2"/>
      <c r="O34" s="2"/>
      <c r="P34" s="2"/>
      <c r="Q34" s="2"/>
      <c r="R34" s="2"/>
      <c r="S34" s="2"/>
      <c r="T34" s="2"/>
      <c r="U34" s="2">
        <f t="shared" si="4"/>
        <v>0</v>
      </c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8">
        <f t="shared" si="5"/>
        <v>2035</v>
      </c>
      <c r="B35" s="2">
        <f t="shared" si="6"/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  <c r="J35" s="2">
        <f t="shared" si="6"/>
        <v>0</v>
      </c>
      <c r="K35" s="2"/>
      <c r="L35" s="2">
        <f t="shared" si="6"/>
        <v>0</v>
      </c>
      <c r="M35" s="2"/>
      <c r="N35" s="2"/>
      <c r="O35" s="2"/>
      <c r="P35" s="2"/>
      <c r="Q35" s="2"/>
      <c r="R35" s="2"/>
      <c r="S35" s="2"/>
      <c r="T35" s="2"/>
      <c r="U35" s="2">
        <f t="shared" si="4"/>
        <v>0</v>
      </c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8">
        <f t="shared" si="5"/>
        <v>2036</v>
      </c>
      <c r="B36" s="2">
        <f t="shared" si="6"/>
        <v>0</v>
      </c>
      <c r="C36" s="2">
        <f t="shared" si="6"/>
        <v>0</v>
      </c>
      <c r="D36" s="2">
        <f t="shared" si="6"/>
        <v>0</v>
      </c>
      <c r="E36" s="2">
        <f t="shared" si="6"/>
        <v>0</v>
      </c>
      <c r="F36" s="2">
        <f t="shared" si="6"/>
        <v>0</v>
      </c>
      <c r="G36" s="2">
        <f t="shared" si="6"/>
        <v>0</v>
      </c>
      <c r="H36" s="2">
        <f t="shared" si="6"/>
        <v>0</v>
      </c>
      <c r="I36" s="2">
        <f t="shared" si="6"/>
        <v>0</v>
      </c>
      <c r="J36" s="2">
        <f t="shared" si="6"/>
        <v>0</v>
      </c>
      <c r="K36" s="2"/>
      <c r="L36" s="2">
        <f t="shared" si="6"/>
        <v>0</v>
      </c>
      <c r="M36" s="2"/>
      <c r="N36" s="2"/>
      <c r="O36" s="2"/>
      <c r="P36" s="2"/>
      <c r="Q36" s="2"/>
      <c r="R36" s="2"/>
      <c r="S36" s="2"/>
      <c r="T36" s="2"/>
      <c r="U36" s="2">
        <f t="shared" si="4"/>
        <v>0</v>
      </c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8">
        <f t="shared" si="5"/>
        <v>2037</v>
      </c>
      <c r="B37" s="2">
        <f t="shared" si="6"/>
        <v>0</v>
      </c>
      <c r="C37" s="2">
        <f t="shared" si="6"/>
        <v>0</v>
      </c>
      <c r="D37" s="2">
        <f t="shared" si="6"/>
        <v>0</v>
      </c>
      <c r="E37" s="2">
        <f t="shared" si="6"/>
        <v>0</v>
      </c>
      <c r="F37" s="2">
        <f t="shared" si="6"/>
        <v>0</v>
      </c>
      <c r="G37" s="2">
        <f t="shared" si="6"/>
        <v>0</v>
      </c>
      <c r="H37" s="2">
        <f t="shared" si="6"/>
        <v>0</v>
      </c>
      <c r="I37" s="2">
        <f t="shared" si="6"/>
        <v>0</v>
      </c>
      <c r="J37" s="2">
        <f t="shared" si="6"/>
        <v>0</v>
      </c>
      <c r="K37" s="2"/>
      <c r="L37" s="2">
        <f t="shared" si="6"/>
        <v>0</v>
      </c>
      <c r="M37" s="2"/>
      <c r="N37" s="2"/>
      <c r="O37" s="2"/>
      <c r="P37" s="2"/>
      <c r="Q37" s="2"/>
      <c r="R37" s="2"/>
      <c r="S37" s="2"/>
      <c r="T37" s="2"/>
      <c r="U37" s="2">
        <f t="shared" si="4"/>
        <v>0</v>
      </c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8">
        <f t="shared" si="5"/>
        <v>2038</v>
      </c>
      <c r="B38" s="2">
        <f t="shared" si="6"/>
        <v>0</v>
      </c>
      <c r="C38" s="2">
        <f t="shared" si="6"/>
        <v>0</v>
      </c>
      <c r="D38" s="2">
        <f t="shared" si="6"/>
        <v>0</v>
      </c>
      <c r="E38" s="2">
        <f t="shared" si="6"/>
        <v>0</v>
      </c>
      <c r="F38" s="2">
        <f t="shared" si="6"/>
        <v>0</v>
      </c>
      <c r="G38" s="2">
        <f t="shared" si="6"/>
        <v>0</v>
      </c>
      <c r="H38" s="2">
        <f t="shared" si="6"/>
        <v>0</v>
      </c>
      <c r="I38" s="2">
        <f t="shared" si="6"/>
        <v>0</v>
      </c>
      <c r="J38" s="2">
        <f t="shared" si="6"/>
        <v>0</v>
      </c>
      <c r="L38" s="2">
        <f t="shared" si="6"/>
        <v>0</v>
      </c>
      <c r="M38" s="2"/>
      <c r="N38" s="2"/>
      <c r="O38" s="2"/>
      <c r="P38" s="2"/>
      <c r="Q38" s="2"/>
      <c r="R38" s="2"/>
      <c r="S38" s="2"/>
      <c r="U38" s="2">
        <f t="shared" si="4"/>
        <v>0</v>
      </c>
    </row>
    <row r="39" spans="1:30" x14ac:dyDescent="0.25">
      <c r="A39" s="8">
        <f t="shared" si="5"/>
        <v>2039</v>
      </c>
      <c r="B39" s="2">
        <f>+B$10-SUM(B$12:B38)</f>
        <v>0</v>
      </c>
      <c r="C39" s="2">
        <f t="shared" si="6"/>
        <v>0</v>
      </c>
      <c r="D39" s="2">
        <f t="shared" si="6"/>
        <v>0</v>
      </c>
      <c r="E39" s="2">
        <f t="shared" si="6"/>
        <v>0</v>
      </c>
      <c r="F39" s="2">
        <f t="shared" si="6"/>
        <v>0</v>
      </c>
      <c r="G39" s="2">
        <f t="shared" si="6"/>
        <v>0</v>
      </c>
      <c r="H39" s="2">
        <f t="shared" si="6"/>
        <v>0</v>
      </c>
      <c r="I39" s="2">
        <f t="shared" si="6"/>
        <v>0</v>
      </c>
      <c r="J39" s="2">
        <f t="shared" si="6"/>
        <v>0</v>
      </c>
      <c r="L39" s="2">
        <f t="shared" si="6"/>
        <v>0</v>
      </c>
      <c r="M39" s="2"/>
      <c r="N39" s="2"/>
      <c r="O39" s="2"/>
      <c r="P39" s="2"/>
      <c r="Q39" s="2"/>
      <c r="R39" s="2"/>
      <c r="S39" s="2"/>
      <c r="U39" s="2">
        <f t="shared" si="4"/>
        <v>0</v>
      </c>
    </row>
    <row r="40" spans="1:30" x14ac:dyDescent="0.25">
      <c r="A40" s="8">
        <f t="shared" si="5"/>
        <v>2040</v>
      </c>
      <c r="B40" s="2"/>
      <c r="C40" s="2">
        <f>+C$10-SUM(C$12:C39)</f>
        <v>0</v>
      </c>
      <c r="D40" s="2">
        <f t="shared" si="6"/>
        <v>0</v>
      </c>
      <c r="E40" s="2">
        <f t="shared" si="6"/>
        <v>0</v>
      </c>
      <c r="F40" s="2">
        <f t="shared" si="6"/>
        <v>0</v>
      </c>
      <c r="G40" s="2">
        <f t="shared" si="6"/>
        <v>0</v>
      </c>
      <c r="H40" s="2">
        <f t="shared" si="6"/>
        <v>0</v>
      </c>
      <c r="I40" s="2">
        <f t="shared" si="6"/>
        <v>0</v>
      </c>
      <c r="J40" s="2">
        <f t="shared" si="6"/>
        <v>0</v>
      </c>
      <c r="L40" s="2">
        <f t="shared" si="6"/>
        <v>0</v>
      </c>
      <c r="M40" s="2"/>
      <c r="N40" s="2"/>
      <c r="O40" s="2"/>
      <c r="P40" s="2"/>
      <c r="Q40" s="2"/>
      <c r="R40" s="2"/>
      <c r="S40" s="2"/>
      <c r="U40" s="2">
        <f t="shared" si="4"/>
        <v>0</v>
      </c>
    </row>
    <row r="41" spans="1:30" x14ac:dyDescent="0.25">
      <c r="A41" s="8">
        <f t="shared" si="5"/>
        <v>2041</v>
      </c>
      <c r="B41" s="2"/>
      <c r="C41" s="2"/>
      <c r="D41" s="2">
        <f>+D$10-SUM(D$12:D40)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  <c r="H41" s="2">
        <f t="shared" si="6"/>
        <v>0</v>
      </c>
      <c r="I41" s="2">
        <f t="shared" si="6"/>
        <v>0</v>
      </c>
      <c r="J41" s="2">
        <f t="shared" si="6"/>
        <v>0</v>
      </c>
      <c r="L41" s="2">
        <f t="shared" si="6"/>
        <v>0</v>
      </c>
      <c r="M41" s="2"/>
      <c r="N41" s="2"/>
      <c r="O41" s="2"/>
      <c r="P41" s="2"/>
      <c r="Q41" s="2"/>
      <c r="R41" s="2"/>
      <c r="S41" s="2"/>
      <c r="U41" s="2">
        <f t="shared" si="4"/>
        <v>0</v>
      </c>
    </row>
    <row r="42" spans="1:30" x14ac:dyDescent="0.25">
      <c r="A42" s="8">
        <f t="shared" si="5"/>
        <v>2042</v>
      </c>
      <c r="B42" s="2"/>
      <c r="C42" s="2"/>
      <c r="D42" s="2"/>
      <c r="E42" s="2">
        <f>+E$10-SUM(E$12:E41)</f>
        <v>0</v>
      </c>
      <c r="F42" s="2">
        <f t="shared" si="6"/>
        <v>0</v>
      </c>
      <c r="G42" s="2">
        <f t="shared" si="6"/>
        <v>0</v>
      </c>
      <c r="H42" s="2">
        <f t="shared" si="6"/>
        <v>0</v>
      </c>
      <c r="I42" s="2">
        <f t="shared" si="6"/>
        <v>0</v>
      </c>
      <c r="J42" s="2">
        <f t="shared" si="6"/>
        <v>0</v>
      </c>
      <c r="L42" s="2">
        <f t="shared" si="6"/>
        <v>0</v>
      </c>
      <c r="M42" s="2"/>
      <c r="N42" s="2"/>
      <c r="O42" s="2"/>
      <c r="P42" s="2"/>
      <c r="Q42" s="2"/>
      <c r="R42" s="2"/>
      <c r="S42" s="2"/>
      <c r="U42" s="2">
        <f t="shared" si="4"/>
        <v>0</v>
      </c>
    </row>
    <row r="43" spans="1:30" x14ac:dyDescent="0.25">
      <c r="A43" s="8">
        <f t="shared" si="5"/>
        <v>2043</v>
      </c>
      <c r="B43" s="2"/>
      <c r="C43" s="2"/>
      <c r="D43" s="2"/>
      <c r="E43" s="2"/>
      <c r="F43" s="2">
        <f>+F$10-SUM(F$12:F42)</f>
        <v>0</v>
      </c>
      <c r="G43" s="2">
        <f t="shared" si="6"/>
        <v>0</v>
      </c>
      <c r="H43" s="2">
        <f t="shared" si="6"/>
        <v>0</v>
      </c>
      <c r="I43" s="2">
        <f t="shared" si="6"/>
        <v>0</v>
      </c>
      <c r="J43" s="2">
        <f t="shared" si="6"/>
        <v>0</v>
      </c>
      <c r="L43" s="2">
        <f t="shared" si="6"/>
        <v>0</v>
      </c>
      <c r="M43" s="2"/>
      <c r="N43" s="2"/>
      <c r="O43" s="2"/>
      <c r="P43" s="2"/>
      <c r="Q43" s="2"/>
      <c r="R43" s="2"/>
      <c r="S43" s="2"/>
      <c r="U43" s="2">
        <f t="shared" si="4"/>
        <v>0</v>
      </c>
    </row>
    <row r="44" spans="1:30" x14ac:dyDescent="0.25">
      <c r="A44" s="8">
        <f t="shared" si="5"/>
        <v>2044</v>
      </c>
      <c r="B44" s="2"/>
      <c r="C44" s="2"/>
      <c r="D44" s="2"/>
      <c r="E44" s="2"/>
      <c r="F44" s="2"/>
      <c r="G44" s="2">
        <f>+G$10-SUM(G$12:G43)</f>
        <v>0</v>
      </c>
      <c r="H44" s="2">
        <f t="shared" ref="H44:Q55" si="8">+H$10/H$9</f>
        <v>0</v>
      </c>
      <c r="I44" s="2">
        <f t="shared" si="8"/>
        <v>0</v>
      </c>
      <c r="J44" s="2">
        <f t="shared" si="8"/>
        <v>0</v>
      </c>
      <c r="L44" s="2">
        <f t="shared" si="8"/>
        <v>0</v>
      </c>
      <c r="M44" s="2"/>
      <c r="N44" s="2"/>
      <c r="O44" s="2"/>
      <c r="P44" s="2"/>
      <c r="Q44" s="2"/>
      <c r="R44" s="2"/>
      <c r="S44" s="2"/>
      <c r="U44" s="2">
        <f t="shared" ref="U44:U60" si="9">SUM(B44:T44)</f>
        <v>0</v>
      </c>
    </row>
    <row r="45" spans="1:30" x14ac:dyDescent="0.25">
      <c r="A45" s="8">
        <f t="shared" si="5"/>
        <v>2045</v>
      </c>
      <c r="B45" s="2"/>
      <c r="C45" s="2"/>
      <c r="D45" s="2"/>
      <c r="E45" s="2"/>
      <c r="F45" s="2"/>
      <c r="G45" s="2"/>
      <c r="H45" s="2">
        <f>+H$10-SUM(H$12:H44)</f>
        <v>0</v>
      </c>
      <c r="I45" s="2">
        <f t="shared" si="8"/>
        <v>0</v>
      </c>
      <c r="J45" s="2">
        <f t="shared" si="8"/>
        <v>0</v>
      </c>
      <c r="L45" s="2">
        <f t="shared" si="8"/>
        <v>0</v>
      </c>
      <c r="M45" s="2"/>
      <c r="N45" s="2"/>
      <c r="O45" s="2"/>
      <c r="P45" s="2"/>
      <c r="Q45" s="2"/>
      <c r="R45" s="2"/>
      <c r="S45" s="2"/>
      <c r="U45" s="2">
        <f t="shared" si="9"/>
        <v>0</v>
      </c>
    </row>
    <row r="46" spans="1:30" x14ac:dyDescent="0.25">
      <c r="A46" s="8">
        <f t="shared" si="5"/>
        <v>2046</v>
      </c>
      <c r="B46" s="2"/>
      <c r="C46" s="2"/>
      <c r="D46" s="2"/>
      <c r="E46" s="2"/>
      <c r="F46" s="2"/>
      <c r="G46" s="2"/>
      <c r="H46" s="2"/>
      <c r="I46" s="2">
        <f>+I$10-SUM(I$12:I45)</f>
        <v>0</v>
      </c>
      <c r="J46" s="2">
        <f t="shared" si="8"/>
        <v>0</v>
      </c>
      <c r="L46" s="2">
        <f t="shared" si="8"/>
        <v>0</v>
      </c>
      <c r="M46" s="2"/>
      <c r="N46" s="2"/>
      <c r="O46" s="2"/>
      <c r="P46" s="2"/>
      <c r="Q46" s="2"/>
      <c r="R46" s="2"/>
      <c r="S46" s="2"/>
      <c r="U46" s="2">
        <f t="shared" si="9"/>
        <v>0</v>
      </c>
    </row>
    <row r="47" spans="1:30" x14ac:dyDescent="0.25">
      <c r="A47" s="8">
        <f t="shared" si="5"/>
        <v>2047</v>
      </c>
      <c r="B47" s="2"/>
      <c r="C47" s="2"/>
      <c r="D47" s="2"/>
      <c r="E47" s="2"/>
      <c r="F47" s="2"/>
      <c r="G47" s="2"/>
      <c r="H47" s="2"/>
      <c r="I47" s="2"/>
      <c r="J47" s="2">
        <f>+J$10-SUM(J$12:J46)</f>
        <v>0</v>
      </c>
      <c r="L47" s="2">
        <f t="shared" si="8"/>
        <v>0</v>
      </c>
      <c r="M47" s="2"/>
      <c r="N47" s="2"/>
      <c r="O47" s="2"/>
      <c r="P47" s="2"/>
      <c r="Q47" s="2"/>
      <c r="R47" s="2"/>
      <c r="S47" s="2"/>
      <c r="U47" s="2">
        <f t="shared" si="9"/>
        <v>0</v>
      </c>
    </row>
    <row r="48" spans="1:30" x14ac:dyDescent="0.25">
      <c r="A48" s="8">
        <f t="shared" si="5"/>
        <v>2048</v>
      </c>
      <c r="B48" s="2"/>
      <c r="C48" s="2"/>
      <c r="D48" s="2"/>
      <c r="E48" s="2"/>
      <c r="F48" s="2"/>
      <c r="G48" s="2"/>
      <c r="H48" s="2"/>
      <c r="I48" s="2"/>
      <c r="J48" s="2"/>
      <c r="L48" s="2">
        <f>+L$10-SUM(L$12:L47)</f>
        <v>0</v>
      </c>
      <c r="M48" s="2"/>
      <c r="N48" s="2"/>
      <c r="O48" s="2"/>
      <c r="P48" s="2"/>
      <c r="Q48" s="2"/>
      <c r="R48" s="2"/>
      <c r="S48" s="2"/>
      <c r="U48" s="2">
        <f t="shared" si="9"/>
        <v>0</v>
      </c>
    </row>
    <row r="49" spans="1:21" x14ac:dyDescent="0.25">
      <c r="A49" s="8">
        <f t="shared" si="5"/>
        <v>2049</v>
      </c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2"/>
      <c r="Q49" s="2"/>
      <c r="R49" s="2"/>
      <c r="S49" s="2"/>
      <c r="U49" s="2">
        <f t="shared" si="9"/>
        <v>0</v>
      </c>
    </row>
    <row r="50" spans="1:21" x14ac:dyDescent="0.25">
      <c r="A50" s="8">
        <f t="shared" si="5"/>
        <v>2050</v>
      </c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  <c r="P50" s="2"/>
      <c r="Q50" s="2"/>
      <c r="R50" s="2"/>
      <c r="S50" s="2"/>
      <c r="U50" s="2">
        <f t="shared" si="9"/>
        <v>0</v>
      </c>
    </row>
    <row r="51" spans="1:21" x14ac:dyDescent="0.25">
      <c r="A51" s="8">
        <f t="shared" si="5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>
        <f>+K$10-SUM(K$12:K50)</f>
        <v>0</v>
      </c>
      <c r="L51" s="2"/>
      <c r="M51" s="2"/>
      <c r="N51" s="2"/>
      <c r="O51" s="2"/>
      <c r="P51" s="2"/>
      <c r="Q51" s="2"/>
      <c r="R51" s="2"/>
      <c r="S51" s="2"/>
      <c r="U51" s="2">
        <f t="shared" si="9"/>
        <v>0</v>
      </c>
    </row>
    <row r="52" spans="1:21" x14ac:dyDescent="0.25">
      <c r="A52" s="8">
        <f t="shared" si="5"/>
        <v>2052</v>
      </c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Q52" s="2"/>
      <c r="R52" s="2"/>
      <c r="S52" s="2"/>
      <c r="U52" s="2">
        <f t="shared" si="9"/>
        <v>0</v>
      </c>
    </row>
    <row r="53" spans="1:21" x14ac:dyDescent="0.25">
      <c r="A53" s="8">
        <f t="shared" si="5"/>
        <v>2053</v>
      </c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O53" s="2"/>
      <c r="P53" s="2"/>
      <c r="Q53" s="2"/>
      <c r="R53" s="2"/>
      <c r="S53" s="2"/>
      <c r="U53" s="2">
        <f t="shared" si="9"/>
        <v>0</v>
      </c>
    </row>
    <row r="54" spans="1:21" x14ac:dyDescent="0.25">
      <c r="A54" s="8">
        <f t="shared" si="5"/>
        <v>2054</v>
      </c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O54" s="2">
        <f>+O$10-SUM(O$15:O53)</f>
        <v>0</v>
      </c>
      <c r="P54" s="2">
        <f t="shared" si="8"/>
        <v>0</v>
      </c>
      <c r="Q54" s="2">
        <f t="shared" si="8"/>
        <v>2500</v>
      </c>
      <c r="R54" s="2"/>
      <c r="S54" s="2"/>
      <c r="U54" s="2">
        <f t="shared" si="9"/>
        <v>2500</v>
      </c>
    </row>
    <row r="55" spans="1:21" x14ac:dyDescent="0.25">
      <c r="A55" s="8">
        <f t="shared" si="5"/>
        <v>2055</v>
      </c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P55" s="2">
        <f>+P$10-SUM(P$15:P54)</f>
        <v>0</v>
      </c>
      <c r="Q55" s="2">
        <f t="shared" si="8"/>
        <v>2500</v>
      </c>
      <c r="R55" s="2"/>
      <c r="S55" s="2"/>
      <c r="U55" s="2">
        <f t="shared" si="9"/>
        <v>2500</v>
      </c>
    </row>
    <row r="56" spans="1:21" x14ac:dyDescent="0.25">
      <c r="A56" s="8">
        <f t="shared" si="5"/>
        <v>2056</v>
      </c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Q56" s="2">
        <f>+Q$10-SUM(Q$15:Q55)</f>
        <v>-5000</v>
      </c>
      <c r="R56" s="2"/>
      <c r="S56" s="2"/>
      <c r="U56" s="2">
        <f t="shared" si="9"/>
        <v>-5000</v>
      </c>
    </row>
    <row r="57" spans="1:21" x14ac:dyDescent="0.25">
      <c r="A57" s="8">
        <f t="shared" si="5"/>
        <v>2057</v>
      </c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O57" s="2"/>
      <c r="P57" s="2"/>
      <c r="Q57" s="2"/>
      <c r="R57" s="2"/>
      <c r="S57" s="2"/>
      <c r="U57" s="2">
        <f t="shared" si="9"/>
        <v>0</v>
      </c>
    </row>
    <row r="58" spans="1:21" x14ac:dyDescent="0.25">
      <c r="A58" s="8">
        <f t="shared" si="5"/>
        <v>2058</v>
      </c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  <c r="P58" s="2"/>
      <c r="Q58" s="2"/>
      <c r="R58" s="2"/>
      <c r="S58" s="2"/>
      <c r="U58" s="2">
        <f t="shared" si="9"/>
        <v>0</v>
      </c>
    </row>
    <row r="59" spans="1:21" x14ac:dyDescent="0.25">
      <c r="A59" s="8">
        <f t="shared" si="5"/>
        <v>2059</v>
      </c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O59" s="2"/>
      <c r="P59" s="2"/>
      <c r="Q59" s="2"/>
      <c r="R59" s="2"/>
      <c r="S59" s="2"/>
      <c r="U59" s="2">
        <f t="shared" si="9"/>
        <v>0</v>
      </c>
    </row>
    <row r="60" spans="1:21" x14ac:dyDescent="0.25">
      <c r="A60" s="8">
        <f t="shared" si="5"/>
        <v>2060</v>
      </c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O60" s="2"/>
      <c r="P60" s="2"/>
      <c r="Q60" s="2"/>
      <c r="R60" s="2"/>
      <c r="S60" s="2"/>
      <c r="U60" s="2">
        <f t="shared" si="9"/>
        <v>0</v>
      </c>
    </row>
    <row r="65" spans="1:19" x14ac:dyDescent="0.25">
      <c r="A65" s="8" t="s">
        <v>11</v>
      </c>
      <c r="B65" s="4">
        <f t="shared" ref="B65:L65" si="10">+B10-SUM(B12:B60)</f>
        <v>0</v>
      </c>
      <c r="C65" s="4">
        <f t="shared" si="10"/>
        <v>0</v>
      </c>
      <c r="D65" s="4">
        <f t="shared" si="10"/>
        <v>0</v>
      </c>
      <c r="E65" s="4">
        <f t="shared" si="10"/>
        <v>0</v>
      </c>
      <c r="F65" s="4">
        <f t="shared" si="10"/>
        <v>0</v>
      </c>
      <c r="G65" s="4">
        <f t="shared" si="10"/>
        <v>0</v>
      </c>
      <c r="H65" s="4">
        <f t="shared" si="10"/>
        <v>0</v>
      </c>
      <c r="I65" s="4">
        <f t="shared" si="10"/>
        <v>0</v>
      </c>
      <c r="J65" s="4">
        <f t="shared" si="10"/>
        <v>0</v>
      </c>
      <c r="K65" s="4">
        <f>+K10-SUM(K12:K60)</f>
        <v>0</v>
      </c>
      <c r="L65" s="4">
        <f t="shared" si="10"/>
        <v>0</v>
      </c>
      <c r="M65" s="4">
        <f>+M10-SUM(M14:M60)</f>
        <v>0</v>
      </c>
      <c r="N65" s="4">
        <f>+N10-SUM(N15:N60)</f>
        <v>0</v>
      </c>
      <c r="O65" s="4"/>
      <c r="P65" s="4"/>
      <c r="Q65" s="4"/>
      <c r="R65" s="4"/>
      <c r="S65" s="4"/>
    </row>
  </sheetData>
  <mergeCells count="1">
    <mergeCell ref="N6:R6"/>
  </mergeCells>
  <pageMargins left="0.70866141732283472" right="0.70866141732283472" top="0.74803149606299213" bottom="0.74803149606299213" header="0.31496062992125984" footer="0.31496062992125984"/>
  <pageSetup scale="69" orientation="landscape" verticalDpi="0" r:id="rId1"/>
  <headerFooter>
    <oddFooter>&amp;CPage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L67"/>
  <sheetViews>
    <sheetView workbookViewId="0">
      <pane xSplit="1" ySplit="11" topLeftCell="B12" activePane="bottomRight" state="frozen"/>
      <selection activeCell="F7" sqref="F7"/>
      <selection pane="topRight" activeCell="F7" sqref="F7"/>
      <selection pane="bottomLeft" activeCell="F7" sqref="F7"/>
      <selection pane="bottomRight" activeCell="U3" sqref="U3"/>
    </sheetView>
  </sheetViews>
  <sheetFormatPr defaultRowHeight="15" x14ac:dyDescent="0.25"/>
  <cols>
    <col min="1" max="1" width="6.42578125" style="8" customWidth="1"/>
    <col min="2" max="2" width="10.140625" customWidth="1"/>
    <col min="3" max="3" width="11.140625" bestFit="1" customWidth="1"/>
    <col min="4" max="4" width="12.42578125" bestFit="1" customWidth="1"/>
    <col min="5" max="5" width="10.5703125" bestFit="1" customWidth="1"/>
    <col min="6" max="6" width="19.7109375" bestFit="1" customWidth="1"/>
    <col min="7" max="7" width="9.5703125" bestFit="1" customWidth="1"/>
    <col min="8" max="9" width="10.5703125" bestFit="1" customWidth="1"/>
    <col min="10" max="11" width="9.5703125" bestFit="1" customWidth="1"/>
    <col min="12" max="12" width="10.5703125" bestFit="1" customWidth="1"/>
    <col min="13" max="13" width="11.5703125" bestFit="1" customWidth="1"/>
    <col min="14" max="14" width="10.5703125" bestFit="1" customWidth="1"/>
    <col min="15" max="15" width="11.5703125" bestFit="1" customWidth="1"/>
    <col min="16" max="18" width="10.5703125" bestFit="1" customWidth="1"/>
    <col min="19" max="19" width="9.5703125" bestFit="1" customWidth="1"/>
    <col min="20" max="20" width="11.5703125" bestFit="1" customWidth="1"/>
    <col min="21" max="26" width="11.5703125" customWidth="1"/>
    <col min="27" max="27" width="3.5703125" customWidth="1"/>
    <col min="28" max="28" width="13.28515625" bestFit="1" customWidth="1"/>
    <col min="30" max="30" width="13.28515625" bestFit="1" customWidth="1"/>
    <col min="31" max="31" width="11.5703125" bestFit="1" customWidth="1"/>
  </cols>
  <sheetData>
    <row r="1" spans="1:38" x14ac:dyDescent="0.25">
      <c r="A1" s="8" t="s">
        <v>63</v>
      </c>
      <c r="B1" s="5"/>
      <c r="C1" s="5"/>
    </row>
    <row r="2" spans="1:38" x14ac:dyDescent="0.25">
      <c r="A2" s="8" t="s">
        <v>1</v>
      </c>
      <c r="B2" s="27" t="s">
        <v>65</v>
      </c>
    </row>
    <row r="4" spans="1:38" x14ac:dyDescent="0.25">
      <c r="A4" s="8">
        <v>2011</v>
      </c>
      <c r="B4" t="s">
        <v>2</v>
      </c>
      <c r="C4" s="2">
        <v>676000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s="8">
        <v>2011</v>
      </c>
      <c r="B5" t="s">
        <v>3</v>
      </c>
      <c r="C5" s="2">
        <v>0</v>
      </c>
      <c r="D5" s="2" t="s">
        <v>9</v>
      </c>
      <c r="E5" s="30">
        <v>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7"/>
      <c r="AE5" s="2"/>
      <c r="AF5" s="2"/>
      <c r="AG5" s="2"/>
      <c r="AH5" s="2"/>
      <c r="AI5" s="2"/>
      <c r="AJ5" s="2"/>
      <c r="AK5" s="2"/>
      <c r="AL5" s="2"/>
    </row>
    <row r="6" spans="1:38" x14ac:dyDescent="0.25">
      <c r="A6" s="8" t="s">
        <v>4</v>
      </c>
      <c r="C6" s="2">
        <f>+C4-C5</f>
        <v>676000</v>
      </c>
      <c r="D6" s="2" t="s">
        <v>8</v>
      </c>
      <c r="E6" s="30">
        <v>6</v>
      </c>
      <c r="F6" s="2">
        <f>+C6/E6</f>
        <v>112666.66666666667</v>
      </c>
      <c r="G6" s="2"/>
      <c r="H6" s="2"/>
      <c r="I6" s="2" t="s">
        <v>108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61" t="s">
        <v>111</v>
      </c>
      <c r="W6" s="61"/>
      <c r="X6" s="61"/>
      <c r="Y6" s="61"/>
      <c r="Z6" s="61"/>
      <c r="AA6" s="2"/>
      <c r="AB6" s="2"/>
      <c r="AC6" s="2"/>
      <c r="AD6" s="7"/>
      <c r="AE6" s="2"/>
      <c r="AF6" s="2"/>
      <c r="AG6" s="2"/>
      <c r="AH6" s="2"/>
      <c r="AI6" s="2"/>
      <c r="AJ6" s="2"/>
      <c r="AK6" s="2"/>
      <c r="AL6" s="2"/>
    </row>
    <row r="7" spans="1:38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7"/>
      <c r="AE7" s="2"/>
      <c r="AF7" s="2"/>
      <c r="AG7" s="2"/>
      <c r="AH7" s="2"/>
      <c r="AI7" s="2"/>
      <c r="AJ7" s="2"/>
      <c r="AK7" s="2"/>
      <c r="AL7" s="2"/>
    </row>
    <row r="8" spans="1:38" x14ac:dyDescent="0.25">
      <c r="A8" s="8" t="s">
        <v>6</v>
      </c>
      <c r="B8" s="32">
        <v>1963</v>
      </c>
      <c r="C8" s="32">
        <v>1968</v>
      </c>
      <c r="D8" s="32">
        <v>1980</v>
      </c>
      <c r="E8" s="32">
        <v>1987</v>
      </c>
      <c r="F8" s="32">
        <v>1993</v>
      </c>
      <c r="G8" s="32">
        <v>1995</v>
      </c>
      <c r="H8" s="32">
        <v>1998</v>
      </c>
      <c r="I8" s="32">
        <v>2001</v>
      </c>
      <c r="J8" s="32">
        <v>2002</v>
      </c>
      <c r="K8" s="32">
        <v>2002</v>
      </c>
      <c r="L8" s="32">
        <v>2004</v>
      </c>
      <c r="M8" s="32">
        <v>2008</v>
      </c>
      <c r="N8" s="32">
        <v>2010</v>
      </c>
      <c r="O8" s="32">
        <v>2011</v>
      </c>
      <c r="P8" s="32">
        <v>2011</v>
      </c>
      <c r="Q8" s="32">
        <v>2011</v>
      </c>
      <c r="R8" s="32">
        <v>2011</v>
      </c>
      <c r="S8" s="32">
        <v>2012</v>
      </c>
      <c r="T8" s="32">
        <v>2013</v>
      </c>
      <c r="U8" s="32">
        <v>2014</v>
      </c>
      <c r="V8" s="32">
        <v>2015</v>
      </c>
      <c r="W8" s="32">
        <v>2016</v>
      </c>
      <c r="X8" s="32">
        <v>2017</v>
      </c>
      <c r="Y8" s="32">
        <v>2018</v>
      </c>
      <c r="Z8" s="32">
        <v>2019</v>
      </c>
      <c r="AA8" s="3"/>
      <c r="AB8" s="31" t="s">
        <v>5</v>
      </c>
      <c r="AC8" s="3"/>
      <c r="AD8" s="7"/>
      <c r="AE8" s="3"/>
      <c r="AF8" s="3"/>
      <c r="AG8" s="3"/>
      <c r="AH8" s="3"/>
      <c r="AI8" s="2"/>
      <c r="AJ8" s="2"/>
      <c r="AK8" s="2"/>
      <c r="AL8" s="2"/>
    </row>
    <row r="9" spans="1:38" x14ac:dyDescent="0.25">
      <c r="A9" s="8" t="s">
        <v>7</v>
      </c>
      <c r="B9" s="3">
        <v>5</v>
      </c>
      <c r="C9" s="3">
        <v>1</v>
      </c>
      <c r="D9" s="3">
        <v>10</v>
      </c>
      <c r="E9" s="3">
        <v>10</v>
      </c>
      <c r="F9" s="3">
        <v>1</v>
      </c>
      <c r="G9" s="3">
        <v>5</v>
      </c>
      <c r="H9" s="3">
        <v>1</v>
      </c>
      <c r="I9" s="3">
        <v>5</v>
      </c>
      <c r="J9" s="3">
        <v>1</v>
      </c>
      <c r="K9" s="3">
        <v>10</v>
      </c>
      <c r="L9" s="3">
        <v>2</v>
      </c>
      <c r="M9" s="3">
        <v>8</v>
      </c>
      <c r="N9" s="3">
        <v>5</v>
      </c>
      <c r="O9" s="3">
        <v>14</v>
      </c>
      <c r="P9" s="3">
        <v>9</v>
      </c>
      <c r="Q9" s="3">
        <v>9</v>
      </c>
      <c r="R9" s="3">
        <v>9</v>
      </c>
      <c r="S9" s="3">
        <v>1</v>
      </c>
      <c r="T9" s="3">
        <v>15</v>
      </c>
      <c r="U9" s="3">
        <v>15</v>
      </c>
      <c r="V9" s="3">
        <v>10</v>
      </c>
      <c r="W9" s="3">
        <v>5</v>
      </c>
      <c r="X9" s="3">
        <v>10</v>
      </c>
      <c r="Y9" s="3">
        <v>5</v>
      </c>
      <c r="Z9" s="3">
        <v>15</v>
      </c>
      <c r="AA9" s="3"/>
      <c r="AB9" s="3"/>
      <c r="AC9" s="3"/>
      <c r="AD9" s="7"/>
      <c r="AE9" s="3"/>
      <c r="AF9" s="3"/>
      <c r="AG9" s="3"/>
      <c r="AH9" s="3"/>
      <c r="AI9" s="2"/>
      <c r="AJ9" s="2"/>
      <c r="AK9" s="2"/>
      <c r="AL9" s="2"/>
    </row>
    <row r="10" spans="1:38" x14ac:dyDescent="0.25">
      <c r="A10" s="8" t="s">
        <v>68</v>
      </c>
      <c r="B10" s="31">
        <v>9556</v>
      </c>
      <c r="C10" s="31" t="s">
        <v>69</v>
      </c>
      <c r="D10" s="31" t="s">
        <v>70</v>
      </c>
      <c r="E10" s="31" t="s">
        <v>71</v>
      </c>
      <c r="F10" s="31">
        <v>9119</v>
      </c>
      <c r="G10" s="31">
        <v>9558</v>
      </c>
      <c r="H10" s="31">
        <v>9105</v>
      </c>
      <c r="I10" s="31">
        <v>9102</v>
      </c>
      <c r="J10" s="31">
        <v>9209</v>
      </c>
      <c r="K10" s="31" t="s">
        <v>72</v>
      </c>
      <c r="L10" s="31">
        <v>9213</v>
      </c>
      <c r="M10" s="31">
        <v>9103</v>
      </c>
      <c r="N10" s="31">
        <v>9208</v>
      </c>
      <c r="O10" s="31">
        <v>9101</v>
      </c>
      <c r="P10" s="31">
        <v>9214</v>
      </c>
      <c r="Q10" s="31">
        <v>9215</v>
      </c>
      <c r="R10" s="31">
        <v>9228</v>
      </c>
      <c r="S10" s="31">
        <v>9119</v>
      </c>
      <c r="T10" s="31">
        <v>9102</v>
      </c>
      <c r="U10" s="31"/>
      <c r="V10" s="31"/>
      <c r="W10" s="31"/>
      <c r="X10" s="31"/>
      <c r="Y10" s="31"/>
      <c r="Z10" s="31"/>
      <c r="AA10" s="3"/>
      <c r="AB10" s="3"/>
      <c r="AC10" s="3"/>
      <c r="AD10" s="7"/>
      <c r="AE10" s="3"/>
      <c r="AF10" s="3"/>
      <c r="AG10" s="3"/>
      <c r="AH10" s="3"/>
      <c r="AI10" s="2"/>
      <c r="AJ10" s="2"/>
      <c r="AK10" s="2"/>
      <c r="AL10" s="2"/>
    </row>
    <row r="11" spans="1:38" s="38" customFormat="1" ht="28.5" customHeight="1" x14ac:dyDescent="0.25">
      <c r="A11" s="40" t="s">
        <v>73</v>
      </c>
      <c r="B11" s="34" t="s">
        <v>74</v>
      </c>
      <c r="C11" s="34" t="s">
        <v>74</v>
      </c>
      <c r="D11" s="34" t="s">
        <v>74</v>
      </c>
      <c r="E11" s="34" t="s">
        <v>74</v>
      </c>
      <c r="F11" s="34" t="s">
        <v>75</v>
      </c>
      <c r="G11" s="34" t="s">
        <v>74</v>
      </c>
      <c r="H11" s="34" t="s">
        <v>75</v>
      </c>
      <c r="I11" s="34" t="s">
        <v>75</v>
      </c>
      <c r="J11" s="34" t="s">
        <v>75</v>
      </c>
      <c r="K11" s="34" t="s">
        <v>74</v>
      </c>
      <c r="L11" s="34" t="s">
        <v>75</v>
      </c>
      <c r="M11" s="34" t="s">
        <v>75</v>
      </c>
      <c r="N11" s="34" t="s">
        <v>75</v>
      </c>
      <c r="O11" s="34" t="s">
        <v>75</v>
      </c>
      <c r="P11" s="34" t="s">
        <v>75</v>
      </c>
      <c r="Q11" s="34" t="s">
        <v>75</v>
      </c>
      <c r="R11" s="34" t="s">
        <v>75</v>
      </c>
      <c r="S11" s="39" t="s">
        <v>76</v>
      </c>
      <c r="T11" s="39" t="s">
        <v>84</v>
      </c>
      <c r="U11" s="39"/>
      <c r="V11" s="39"/>
      <c r="W11" s="39"/>
      <c r="X11" s="39"/>
      <c r="Y11" s="39"/>
      <c r="Z11" s="39"/>
      <c r="AA11" s="35"/>
      <c r="AB11" s="35"/>
      <c r="AC11" s="35"/>
      <c r="AD11" s="36"/>
      <c r="AE11" s="35"/>
      <c r="AF11" s="35"/>
      <c r="AG11" s="35"/>
      <c r="AH11" s="35"/>
      <c r="AI11" s="37"/>
      <c r="AJ11" s="37"/>
      <c r="AK11" s="37"/>
      <c r="AL11" s="37"/>
    </row>
    <row r="12" spans="1:38" x14ac:dyDescent="0.25">
      <c r="A12" s="8" t="s">
        <v>5</v>
      </c>
      <c r="B12" s="2">
        <v>4000</v>
      </c>
      <c r="C12" s="2">
        <v>2500</v>
      </c>
      <c r="D12" s="2">
        <v>25000</v>
      </c>
      <c r="E12" s="2">
        <v>30000</v>
      </c>
      <c r="F12" s="2">
        <v>21000</v>
      </c>
      <c r="G12" s="2">
        <v>2500</v>
      </c>
      <c r="H12" s="2">
        <v>26000</v>
      </c>
      <c r="I12" s="2">
        <v>38000</v>
      </c>
      <c r="J12" s="2">
        <v>7500</v>
      </c>
      <c r="K12" s="2">
        <v>8000</v>
      </c>
      <c r="L12" s="2">
        <v>28000</v>
      </c>
      <c r="M12" s="2">
        <v>125000</v>
      </c>
      <c r="N12" s="2">
        <v>19500</v>
      </c>
      <c r="O12" s="2">
        <v>250000</v>
      </c>
      <c r="P12" s="2">
        <v>25000</v>
      </c>
      <c r="Q12" s="2">
        <v>32000</v>
      </c>
      <c r="R12" s="2">
        <v>32000</v>
      </c>
      <c r="S12" s="21">
        <v>3340</v>
      </c>
      <c r="T12" s="21">
        <v>247083.48</v>
      </c>
      <c r="U12" s="21">
        <v>350000</v>
      </c>
      <c r="V12" s="21">
        <v>125000</v>
      </c>
      <c r="W12" s="21">
        <v>60000</v>
      </c>
      <c r="X12" s="21">
        <v>265000</v>
      </c>
      <c r="Y12" s="21">
        <v>20000</v>
      </c>
      <c r="Z12" s="21">
        <v>0</v>
      </c>
      <c r="AA12" s="2"/>
      <c r="AB12" s="2">
        <f>SUM(B12:AA12)</f>
        <v>1746423.48</v>
      </c>
      <c r="AC12" s="2"/>
      <c r="AD12" s="7"/>
      <c r="AE12" s="2"/>
      <c r="AF12" s="2"/>
      <c r="AG12" s="2"/>
      <c r="AH12" s="2"/>
      <c r="AI12" s="2"/>
      <c r="AJ12" s="2"/>
      <c r="AK12" s="2"/>
      <c r="AL12" s="2"/>
    </row>
    <row r="13" spans="1:38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7"/>
      <c r="AE13" s="2"/>
      <c r="AF13" s="2"/>
      <c r="AG13" s="2"/>
      <c r="AH13" s="2"/>
      <c r="AI13" s="2"/>
      <c r="AJ13" s="2"/>
      <c r="AK13" s="2"/>
      <c r="AL13" s="2"/>
    </row>
    <row r="14" spans="1:38" x14ac:dyDescent="0.25">
      <c r="A14" s="8">
        <v>2012</v>
      </c>
      <c r="B14" s="2">
        <f t="shared" ref="B14:N14" si="0">+B$12/B$9</f>
        <v>800</v>
      </c>
      <c r="C14" s="2">
        <f t="shared" si="0"/>
        <v>2500</v>
      </c>
      <c r="D14" s="2">
        <f t="shared" si="0"/>
        <v>2500</v>
      </c>
      <c r="E14" s="2">
        <f t="shared" si="0"/>
        <v>3000</v>
      </c>
      <c r="F14" s="2">
        <f t="shared" si="0"/>
        <v>21000</v>
      </c>
      <c r="G14" s="2">
        <f t="shared" si="0"/>
        <v>500</v>
      </c>
      <c r="H14" s="2">
        <f t="shared" si="0"/>
        <v>26000</v>
      </c>
      <c r="I14" s="2">
        <f t="shared" si="0"/>
        <v>7600</v>
      </c>
      <c r="J14" s="2">
        <f t="shared" si="0"/>
        <v>7500</v>
      </c>
      <c r="K14" s="2">
        <f t="shared" si="0"/>
        <v>800</v>
      </c>
      <c r="L14" s="2">
        <f t="shared" si="0"/>
        <v>14000</v>
      </c>
      <c r="M14" s="2">
        <f t="shared" si="0"/>
        <v>15625</v>
      </c>
      <c r="N14" s="2">
        <f t="shared" si="0"/>
        <v>3900</v>
      </c>
      <c r="O14" s="2">
        <f>ROUND((O$12/O$9),2)</f>
        <v>17857.14</v>
      </c>
      <c r="P14" s="2">
        <f t="shared" ref="P14:R21" si="1">ROUND((P$12/P$9),2)</f>
        <v>2777.78</v>
      </c>
      <c r="Q14" s="2">
        <f t="shared" si="1"/>
        <v>3555.56</v>
      </c>
      <c r="R14" s="2">
        <f t="shared" si="1"/>
        <v>3555.56</v>
      </c>
      <c r="S14" s="2">
        <f>+S$12/S$9</f>
        <v>3340</v>
      </c>
      <c r="T14" s="2"/>
      <c r="U14" s="2"/>
      <c r="V14" s="2"/>
      <c r="W14" s="2"/>
      <c r="X14" s="2"/>
      <c r="Y14" s="2"/>
      <c r="Z14" s="2"/>
      <c r="AA14" s="2"/>
      <c r="AB14" s="2">
        <f t="shared" ref="AB14:AB45" si="2">SUM(B14:AA14)</f>
        <v>136811.04</v>
      </c>
      <c r="AC14" s="2"/>
      <c r="AD14" s="7"/>
      <c r="AE14" s="2"/>
      <c r="AF14" s="2"/>
      <c r="AG14" s="2"/>
      <c r="AH14" s="2"/>
      <c r="AI14" s="2"/>
      <c r="AJ14" s="2"/>
      <c r="AK14" s="2"/>
      <c r="AL14" s="2"/>
    </row>
    <row r="15" spans="1:38" x14ac:dyDescent="0.25">
      <c r="A15" s="8">
        <v>2013</v>
      </c>
      <c r="B15" s="2">
        <f>+B$12/B$9</f>
        <v>800</v>
      </c>
      <c r="C15" s="2">
        <v>0</v>
      </c>
      <c r="D15" s="2">
        <f t="shared" ref="D15:E22" si="3">+D$12/D$9</f>
        <v>2500</v>
      </c>
      <c r="E15" s="2">
        <f t="shared" si="3"/>
        <v>3000</v>
      </c>
      <c r="F15" s="2">
        <v>0</v>
      </c>
      <c r="G15" s="2">
        <f>+G$12/G$9</f>
        <v>500</v>
      </c>
      <c r="H15" s="2">
        <v>0</v>
      </c>
      <c r="I15" s="2">
        <v>0</v>
      </c>
      <c r="J15" s="2">
        <v>0</v>
      </c>
      <c r="K15" s="2">
        <f>+K$12/K$9</f>
        <v>800</v>
      </c>
      <c r="L15" s="2">
        <f>+L$12/L$9</f>
        <v>14000</v>
      </c>
      <c r="M15" s="2">
        <f>+M$12/M$9</f>
        <v>15625</v>
      </c>
      <c r="N15" s="2">
        <f>+N$12/N$9</f>
        <v>3900</v>
      </c>
      <c r="O15" s="2">
        <f t="shared" ref="O15:O26" si="4">ROUND((O$12/O$9),2)</f>
        <v>17857.14</v>
      </c>
      <c r="P15" s="2">
        <f t="shared" si="1"/>
        <v>2777.78</v>
      </c>
      <c r="Q15" s="2">
        <f t="shared" si="1"/>
        <v>3555.56</v>
      </c>
      <c r="R15" s="2">
        <f t="shared" si="1"/>
        <v>3555.56</v>
      </c>
      <c r="S15" s="2"/>
      <c r="T15" s="2">
        <f>+T12/T9</f>
        <v>16472.232</v>
      </c>
      <c r="V15" s="2"/>
      <c r="W15" s="2"/>
      <c r="X15" s="2"/>
      <c r="Y15" s="2"/>
      <c r="Z15" s="2"/>
      <c r="AA15" s="2"/>
      <c r="AB15" s="2">
        <f t="shared" si="2"/>
        <v>85343.271999999997</v>
      </c>
      <c r="AC15" s="2"/>
      <c r="AD15" s="1"/>
      <c r="AE15" s="2"/>
      <c r="AF15" s="2"/>
      <c r="AG15" s="2"/>
      <c r="AH15" s="2"/>
      <c r="AI15" s="2"/>
      <c r="AJ15" s="2"/>
      <c r="AK15" s="2"/>
      <c r="AL15" s="2"/>
    </row>
    <row r="16" spans="1:38" x14ac:dyDescent="0.25">
      <c r="A16" s="8">
        <v>2014</v>
      </c>
      <c r="B16" s="2">
        <f>+B$12/B$9</f>
        <v>800</v>
      </c>
      <c r="C16" s="2">
        <v>0</v>
      </c>
      <c r="D16" s="2">
        <f t="shared" si="3"/>
        <v>2500</v>
      </c>
      <c r="E16" s="2">
        <f t="shared" si="3"/>
        <v>3000</v>
      </c>
      <c r="F16" s="2">
        <v>0</v>
      </c>
      <c r="G16" s="2">
        <f>+G$12/G$9</f>
        <v>500</v>
      </c>
      <c r="H16" s="2">
        <v>0</v>
      </c>
      <c r="I16" s="2">
        <v>0</v>
      </c>
      <c r="J16" s="2">
        <v>0</v>
      </c>
      <c r="K16" s="2">
        <f t="shared" ref="K16:K22" si="5">+K$12/K$9</f>
        <v>800</v>
      </c>
      <c r="L16" s="2">
        <v>0</v>
      </c>
      <c r="M16" s="2">
        <f>+M$12/M$9</f>
        <v>15625</v>
      </c>
      <c r="N16" s="2">
        <f>+N$12/N$9</f>
        <v>3900</v>
      </c>
      <c r="O16" s="2">
        <f t="shared" si="4"/>
        <v>17857.14</v>
      </c>
      <c r="P16" s="2">
        <f t="shared" si="1"/>
        <v>2777.78</v>
      </c>
      <c r="Q16" s="2">
        <f t="shared" si="1"/>
        <v>3555.56</v>
      </c>
      <c r="R16" s="2">
        <f t="shared" si="1"/>
        <v>3555.56</v>
      </c>
      <c r="S16" s="2"/>
      <c r="T16" s="2">
        <f t="shared" ref="T16:T29" si="6">+T15</f>
        <v>16472.232</v>
      </c>
      <c r="U16" s="2">
        <f>+U12/U9</f>
        <v>23333.333333333332</v>
      </c>
      <c r="V16" s="2"/>
      <c r="W16" s="2"/>
      <c r="X16" s="2"/>
      <c r="Y16" s="2"/>
      <c r="Z16" s="2"/>
      <c r="AA16" s="2"/>
      <c r="AB16" s="2">
        <f t="shared" si="2"/>
        <v>94676.605333333326</v>
      </c>
      <c r="AC16" s="2"/>
      <c r="AD16" s="1"/>
      <c r="AE16" s="2"/>
      <c r="AF16" s="2"/>
      <c r="AG16" s="2"/>
      <c r="AH16" s="2"/>
      <c r="AI16" s="2"/>
      <c r="AJ16" s="2"/>
      <c r="AK16" s="2"/>
      <c r="AL16" s="2"/>
    </row>
    <row r="17" spans="1:38" x14ac:dyDescent="0.25">
      <c r="A17" s="8">
        <f>+A16+1</f>
        <v>2015</v>
      </c>
      <c r="B17" s="2">
        <f>+B$12/B$9</f>
        <v>800</v>
      </c>
      <c r="C17" s="2">
        <v>0</v>
      </c>
      <c r="D17" s="2">
        <f t="shared" si="3"/>
        <v>2500</v>
      </c>
      <c r="E17" s="2">
        <f t="shared" si="3"/>
        <v>3000</v>
      </c>
      <c r="F17" s="2">
        <v>0</v>
      </c>
      <c r="G17" s="2">
        <f>+G$12/G$9</f>
        <v>500</v>
      </c>
      <c r="H17" s="2">
        <v>0</v>
      </c>
      <c r="I17" s="2">
        <v>0</v>
      </c>
      <c r="J17" s="2">
        <v>0</v>
      </c>
      <c r="K17" s="2">
        <f t="shared" si="5"/>
        <v>800</v>
      </c>
      <c r="L17" s="2">
        <v>0</v>
      </c>
      <c r="M17" s="2">
        <f>+M$12/M$9</f>
        <v>15625</v>
      </c>
      <c r="N17" s="2">
        <f>+N$12/N$9</f>
        <v>3900</v>
      </c>
      <c r="O17" s="2">
        <f t="shared" si="4"/>
        <v>17857.14</v>
      </c>
      <c r="P17" s="2">
        <f t="shared" si="1"/>
        <v>2777.78</v>
      </c>
      <c r="Q17" s="2">
        <f t="shared" si="1"/>
        <v>3555.56</v>
      </c>
      <c r="R17" s="2">
        <f t="shared" si="1"/>
        <v>3555.56</v>
      </c>
      <c r="S17" s="2"/>
      <c r="T17" s="2">
        <f t="shared" si="6"/>
        <v>16472.232</v>
      </c>
      <c r="U17" s="2">
        <f t="shared" ref="U17:U30" si="7">+U16</f>
        <v>23333.333333333332</v>
      </c>
      <c r="V17" s="2">
        <f>+V12/V9*0.5</f>
        <v>6250</v>
      </c>
      <c r="W17" s="2"/>
      <c r="X17" s="2"/>
      <c r="Y17" s="2"/>
      <c r="Z17" s="2"/>
      <c r="AA17" s="2"/>
      <c r="AB17" s="2">
        <f t="shared" si="2"/>
        <v>100926.60533333333</v>
      </c>
      <c r="AC17" s="2"/>
      <c r="AD17" s="1"/>
      <c r="AE17" s="2"/>
      <c r="AF17" s="2"/>
      <c r="AG17" s="2"/>
      <c r="AH17" s="2"/>
      <c r="AI17" s="2"/>
      <c r="AJ17" s="2"/>
      <c r="AK17" s="2"/>
      <c r="AL17" s="2"/>
    </row>
    <row r="18" spans="1:38" x14ac:dyDescent="0.25">
      <c r="A18" s="8">
        <f t="shared" ref="A18:A42" si="8">+A17+1</f>
        <v>2016</v>
      </c>
      <c r="B18" s="2">
        <f>+B12-SUM(B14:B17)</f>
        <v>800</v>
      </c>
      <c r="C18" s="2">
        <v>0</v>
      </c>
      <c r="D18" s="2">
        <f t="shared" si="3"/>
        <v>2500</v>
      </c>
      <c r="E18" s="2">
        <f t="shared" si="3"/>
        <v>3000</v>
      </c>
      <c r="F18" s="2">
        <v>0</v>
      </c>
      <c r="G18" s="2">
        <f>G12-SUM(G14:G17)</f>
        <v>500</v>
      </c>
      <c r="H18" s="2">
        <v>0</v>
      </c>
      <c r="I18" s="2">
        <v>0</v>
      </c>
      <c r="J18" s="2">
        <v>0</v>
      </c>
      <c r="K18" s="2">
        <f t="shared" si="5"/>
        <v>800</v>
      </c>
      <c r="L18" s="2">
        <v>0</v>
      </c>
      <c r="M18" s="2">
        <f>+M$12/M$9</f>
        <v>15625</v>
      </c>
      <c r="N18" s="2">
        <f>N12-SUM(N14:N17)</f>
        <v>3900</v>
      </c>
      <c r="O18" s="2">
        <f t="shared" si="4"/>
        <v>17857.14</v>
      </c>
      <c r="P18" s="2">
        <f t="shared" si="1"/>
        <v>2777.78</v>
      </c>
      <c r="Q18" s="2">
        <f t="shared" si="1"/>
        <v>3555.56</v>
      </c>
      <c r="R18" s="2">
        <f t="shared" si="1"/>
        <v>3555.56</v>
      </c>
      <c r="S18" s="2"/>
      <c r="T18" s="2">
        <f t="shared" si="6"/>
        <v>16472.232</v>
      </c>
      <c r="U18" s="2">
        <f t="shared" si="7"/>
        <v>23333.333333333332</v>
      </c>
      <c r="V18" s="2">
        <f>+V12/V9</f>
        <v>12500</v>
      </c>
      <c r="W18" s="2">
        <f>+W12/W9*0.5</f>
        <v>6000</v>
      </c>
      <c r="X18" s="2"/>
      <c r="Y18" s="2"/>
      <c r="Z18" s="2"/>
      <c r="AA18" s="2"/>
      <c r="AB18" s="2">
        <f t="shared" si="2"/>
        <v>113176.60533333333</v>
      </c>
      <c r="AC18" s="2"/>
      <c r="AD18" s="1"/>
      <c r="AE18" s="2"/>
      <c r="AF18" s="2"/>
      <c r="AG18" s="2"/>
      <c r="AH18" s="2"/>
      <c r="AI18" s="2"/>
      <c r="AJ18" s="2"/>
      <c r="AK18" s="2"/>
      <c r="AL18" s="2"/>
    </row>
    <row r="19" spans="1:38" x14ac:dyDescent="0.25">
      <c r="A19" s="8">
        <f t="shared" si="8"/>
        <v>2017</v>
      </c>
      <c r="B19" s="2">
        <v>0</v>
      </c>
      <c r="C19" s="2">
        <v>0</v>
      </c>
      <c r="D19" s="2">
        <f t="shared" si="3"/>
        <v>2500</v>
      </c>
      <c r="E19" s="2">
        <f t="shared" si="3"/>
        <v>3000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f t="shared" si="5"/>
        <v>800</v>
      </c>
      <c r="L19" s="2">
        <v>0</v>
      </c>
      <c r="M19" s="2">
        <f>+M$12/M$9</f>
        <v>15625</v>
      </c>
      <c r="N19" s="2">
        <v>0</v>
      </c>
      <c r="O19" s="2">
        <f t="shared" si="4"/>
        <v>17857.14</v>
      </c>
      <c r="P19" s="2">
        <f t="shared" si="1"/>
        <v>2777.78</v>
      </c>
      <c r="Q19" s="2">
        <f t="shared" si="1"/>
        <v>3555.56</v>
      </c>
      <c r="R19" s="2">
        <f t="shared" si="1"/>
        <v>3555.56</v>
      </c>
      <c r="S19" s="2"/>
      <c r="T19" s="2">
        <f t="shared" si="6"/>
        <v>16472.232</v>
      </c>
      <c r="U19" s="2">
        <f t="shared" si="7"/>
        <v>23333.333333333332</v>
      </c>
      <c r="V19" s="2">
        <f t="shared" ref="V19:X27" si="9">+V18</f>
        <v>12500</v>
      </c>
      <c r="W19" s="2">
        <f>+W12/W9</f>
        <v>12000</v>
      </c>
      <c r="X19" s="2">
        <f>+X12/X9*0.5</f>
        <v>13250</v>
      </c>
      <c r="Y19" s="2"/>
      <c r="Z19" s="2"/>
      <c r="AA19" s="2"/>
      <c r="AB19" s="2">
        <f t="shared" si="2"/>
        <v>127226.60533333333</v>
      </c>
      <c r="AC19" s="2"/>
      <c r="AD19" s="1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A20" s="8">
        <f t="shared" si="8"/>
        <v>2018</v>
      </c>
      <c r="B20" s="2">
        <v>0</v>
      </c>
      <c r="C20" s="2">
        <v>0</v>
      </c>
      <c r="D20" s="2">
        <f t="shared" si="3"/>
        <v>2500</v>
      </c>
      <c r="E20" s="2">
        <f t="shared" si="3"/>
        <v>3000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f t="shared" si="5"/>
        <v>800</v>
      </c>
      <c r="L20" s="2">
        <v>0</v>
      </c>
      <c r="M20" s="2">
        <f>+M$12/M$9</f>
        <v>15625</v>
      </c>
      <c r="N20" s="2">
        <v>0</v>
      </c>
      <c r="O20" s="2">
        <f t="shared" si="4"/>
        <v>17857.14</v>
      </c>
      <c r="P20" s="2">
        <f t="shared" si="1"/>
        <v>2777.78</v>
      </c>
      <c r="Q20" s="2">
        <f t="shared" si="1"/>
        <v>3555.56</v>
      </c>
      <c r="R20" s="2">
        <f t="shared" si="1"/>
        <v>3555.56</v>
      </c>
      <c r="S20" s="2"/>
      <c r="T20" s="2">
        <f t="shared" si="6"/>
        <v>16472.232</v>
      </c>
      <c r="U20" s="2">
        <f t="shared" si="7"/>
        <v>23333.333333333332</v>
      </c>
      <c r="V20" s="2">
        <f t="shared" ref="V20" si="10">+V19</f>
        <v>12500</v>
      </c>
      <c r="W20" s="2">
        <f>+W19</f>
        <v>12000</v>
      </c>
      <c r="X20" s="2">
        <f>+X12/X9</f>
        <v>26500</v>
      </c>
      <c r="Y20" s="2">
        <f>+Y12/Y9*0.5</f>
        <v>2000</v>
      </c>
      <c r="Z20" s="2">
        <f>+Z12/Z9</f>
        <v>0</v>
      </c>
      <c r="AA20" s="2"/>
      <c r="AB20" s="2">
        <f t="shared" si="2"/>
        <v>142476.60533333331</v>
      </c>
      <c r="AC20" s="2"/>
      <c r="AD20" s="1"/>
      <c r="AE20" s="2"/>
      <c r="AF20" s="2"/>
      <c r="AG20" s="2"/>
      <c r="AH20" s="2"/>
      <c r="AI20" s="2"/>
      <c r="AJ20" s="2"/>
      <c r="AK20" s="2"/>
      <c r="AL20" s="2"/>
    </row>
    <row r="21" spans="1:38" x14ac:dyDescent="0.25">
      <c r="A21" s="8">
        <f t="shared" si="8"/>
        <v>2019</v>
      </c>
      <c r="B21" s="2">
        <v>0</v>
      </c>
      <c r="C21" s="2">
        <v>0</v>
      </c>
      <c r="D21" s="2">
        <f t="shared" si="3"/>
        <v>2500</v>
      </c>
      <c r="E21" s="2">
        <f t="shared" si="3"/>
        <v>3000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f t="shared" si="5"/>
        <v>800</v>
      </c>
      <c r="L21" s="2">
        <v>0</v>
      </c>
      <c r="M21" s="2">
        <f>M12-SUM(M14:M20)</f>
        <v>15625</v>
      </c>
      <c r="N21" s="2">
        <v>0</v>
      </c>
      <c r="O21" s="2">
        <f t="shared" si="4"/>
        <v>17857.14</v>
      </c>
      <c r="P21" s="2">
        <f t="shared" si="1"/>
        <v>2777.78</v>
      </c>
      <c r="Q21" s="2">
        <f t="shared" si="1"/>
        <v>3555.56</v>
      </c>
      <c r="R21" s="2">
        <f t="shared" si="1"/>
        <v>3555.56</v>
      </c>
      <c r="S21" s="2"/>
      <c r="T21" s="2">
        <f t="shared" si="6"/>
        <v>16472.232</v>
      </c>
      <c r="U21" s="2">
        <f t="shared" si="7"/>
        <v>23333.333333333332</v>
      </c>
      <c r="V21" s="2">
        <f t="shared" ref="V21" si="11">+V20</f>
        <v>12500</v>
      </c>
      <c r="W21" s="2">
        <f>+W20</f>
        <v>12000</v>
      </c>
      <c r="X21" s="2">
        <f t="shared" si="9"/>
        <v>26500</v>
      </c>
      <c r="Y21" s="2">
        <f>+Y12/Y9</f>
        <v>4000</v>
      </c>
      <c r="Z21" s="2">
        <f t="shared" ref="Z21" si="12">+Z20</f>
        <v>0</v>
      </c>
      <c r="AA21" s="2"/>
      <c r="AB21" s="2">
        <f t="shared" si="2"/>
        <v>144476.60533333331</v>
      </c>
      <c r="AC21" s="2"/>
      <c r="AD21" s="1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s="8">
        <f t="shared" si="8"/>
        <v>2020</v>
      </c>
      <c r="B22" s="2">
        <v>0</v>
      </c>
      <c r="C22" s="2">
        <v>0</v>
      </c>
      <c r="D22" s="2">
        <f t="shared" si="3"/>
        <v>2500</v>
      </c>
      <c r="E22" s="2">
        <f t="shared" si="3"/>
        <v>3000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f t="shared" si="5"/>
        <v>800</v>
      </c>
      <c r="L22" s="2">
        <v>0</v>
      </c>
      <c r="M22" s="2">
        <v>0</v>
      </c>
      <c r="N22" s="2">
        <v>0</v>
      </c>
      <c r="O22" s="2">
        <f t="shared" si="4"/>
        <v>17857.14</v>
      </c>
      <c r="P22" s="2">
        <f>P12-SUM(P14:P21)</f>
        <v>2777.760000000002</v>
      </c>
      <c r="Q22" s="2">
        <f>Q12-SUM(Q14:Q21)</f>
        <v>3555.5199999999968</v>
      </c>
      <c r="R22" s="2">
        <f>R12-SUM(R14:R21)</f>
        <v>3555.5199999999968</v>
      </c>
      <c r="S22" s="2"/>
      <c r="T22" s="2">
        <f t="shared" si="6"/>
        <v>16472.232</v>
      </c>
      <c r="U22" s="2">
        <f t="shared" si="7"/>
        <v>23333.333333333332</v>
      </c>
      <c r="V22" s="2">
        <f t="shared" ref="V22" si="13">+V21</f>
        <v>12500</v>
      </c>
      <c r="W22" s="2">
        <f>+W21</f>
        <v>12000</v>
      </c>
      <c r="X22" s="2">
        <f t="shared" si="9"/>
        <v>26500</v>
      </c>
      <c r="Y22" s="2">
        <f t="shared" ref="Y22:Z22" si="14">+Y21</f>
        <v>4000</v>
      </c>
      <c r="Z22" s="2">
        <f t="shared" si="14"/>
        <v>0</v>
      </c>
      <c r="AA22" s="2"/>
      <c r="AB22" s="2">
        <f t="shared" si="2"/>
        <v>128851.50533333332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s="8">
        <f t="shared" si="8"/>
        <v>2021</v>
      </c>
      <c r="B23" s="2">
        <v>0</v>
      </c>
      <c r="C23" s="2">
        <v>0</v>
      </c>
      <c r="D23" s="2">
        <f>D12-SUM(D14:D22)</f>
        <v>2500</v>
      </c>
      <c r="E23" s="2">
        <f>E12-SUM(E14:E22)</f>
        <v>3000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f>K12-SUM(K14:K22)</f>
        <v>800</v>
      </c>
      <c r="L23" s="2">
        <v>0</v>
      </c>
      <c r="M23" s="2">
        <v>0</v>
      </c>
      <c r="N23" s="2">
        <v>0</v>
      </c>
      <c r="O23" s="2">
        <f t="shared" si="4"/>
        <v>17857.14</v>
      </c>
      <c r="P23" s="2">
        <v>0</v>
      </c>
      <c r="Q23" s="2">
        <v>0</v>
      </c>
      <c r="R23" s="2">
        <v>0</v>
      </c>
      <c r="S23" s="2"/>
      <c r="T23" s="2">
        <f t="shared" si="6"/>
        <v>16472.232</v>
      </c>
      <c r="U23" s="2">
        <f t="shared" si="7"/>
        <v>23333.333333333332</v>
      </c>
      <c r="V23" s="2">
        <f t="shared" ref="V23" si="15">+V22</f>
        <v>12500</v>
      </c>
      <c r="W23" s="2">
        <f>+W18</f>
        <v>6000</v>
      </c>
      <c r="X23" s="2">
        <f t="shared" si="9"/>
        <v>26500</v>
      </c>
      <c r="Y23" s="2">
        <f t="shared" ref="Y23:Z23" si="16">+Y22</f>
        <v>4000</v>
      </c>
      <c r="Z23" s="2">
        <f t="shared" si="16"/>
        <v>0</v>
      </c>
      <c r="AA23" s="2"/>
      <c r="AB23" s="2">
        <f t="shared" si="2"/>
        <v>112962.70533333333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5">
      <c r="A24" s="8">
        <f t="shared" si="8"/>
        <v>2022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f t="shared" si="4"/>
        <v>17857.14</v>
      </c>
      <c r="P24" s="2">
        <v>0</v>
      </c>
      <c r="Q24" s="2">
        <v>0</v>
      </c>
      <c r="R24" s="2">
        <v>0</v>
      </c>
      <c r="S24" s="2"/>
      <c r="T24" s="2">
        <f t="shared" si="6"/>
        <v>16472.232</v>
      </c>
      <c r="U24" s="2">
        <f t="shared" si="7"/>
        <v>23333.333333333332</v>
      </c>
      <c r="V24" s="2">
        <f t="shared" ref="V24" si="17">+V23</f>
        <v>12500</v>
      </c>
      <c r="W24" s="2"/>
      <c r="X24" s="2">
        <f t="shared" si="9"/>
        <v>26500</v>
      </c>
      <c r="Y24" s="2">
        <f t="shared" ref="Y24:Z24" si="18">+Y23</f>
        <v>4000</v>
      </c>
      <c r="Z24" s="2">
        <f t="shared" si="18"/>
        <v>0</v>
      </c>
      <c r="AA24" s="2"/>
      <c r="AB24" s="2">
        <f t="shared" si="2"/>
        <v>100662.70533333333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s="8">
        <f t="shared" si="8"/>
        <v>2023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f t="shared" si="4"/>
        <v>17857.14</v>
      </c>
      <c r="P25" s="2">
        <v>0</v>
      </c>
      <c r="Q25" s="2">
        <v>0</v>
      </c>
      <c r="R25" s="2">
        <v>0</v>
      </c>
      <c r="S25" s="2"/>
      <c r="T25" s="2">
        <f t="shared" si="6"/>
        <v>16472.232</v>
      </c>
      <c r="U25" s="2">
        <f t="shared" si="7"/>
        <v>23333.333333333332</v>
      </c>
      <c r="V25" s="2">
        <f t="shared" ref="V25" si="19">+V24</f>
        <v>12500</v>
      </c>
      <c r="W25" s="2"/>
      <c r="X25" s="2">
        <f t="shared" si="9"/>
        <v>26500</v>
      </c>
      <c r="Y25" s="2">
        <f>+Y20</f>
        <v>2000</v>
      </c>
      <c r="Z25" s="2">
        <f t="shared" ref="Z25" si="20">+Z24</f>
        <v>0</v>
      </c>
      <c r="AA25" s="2"/>
      <c r="AB25" s="2">
        <f t="shared" si="2"/>
        <v>98662.705333333332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8">
        <f t="shared" si="8"/>
        <v>2024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f t="shared" si="4"/>
        <v>17857.14</v>
      </c>
      <c r="P26" s="2">
        <v>0</v>
      </c>
      <c r="Q26" s="2">
        <v>0</v>
      </c>
      <c r="R26" s="2">
        <v>0</v>
      </c>
      <c r="S26" s="2"/>
      <c r="T26" s="2">
        <f t="shared" si="6"/>
        <v>16472.232</v>
      </c>
      <c r="U26" s="2">
        <f t="shared" si="7"/>
        <v>23333.333333333332</v>
      </c>
      <c r="V26" s="2">
        <f t="shared" ref="V26" si="21">+V25</f>
        <v>12500</v>
      </c>
      <c r="W26" s="2"/>
      <c r="X26" s="2">
        <f t="shared" si="9"/>
        <v>26500</v>
      </c>
      <c r="Y26" s="2"/>
      <c r="Z26" s="2">
        <f t="shared" ref="Z26" si="22">+Z25</f>
        <v>0</v>
      </c>
      <c r="AA26" s="2"/>
      <c r="AB26" s="2">
        <f t="shared" si="2"/>
        <v>96662.705333333332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8">
        <f t="shared" si="8"/>
        <v>2025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f>O12-SUM(O14:O26)</f>
        <v>17857.179999999935</v>
      </c>
      <c r="P27" s="2">
        <v>0</v>
      </c>
      <c r="Q27" s="2">
        <v>0</v>
      </c>
      <c r="R27" s="2">
        <v>0</v>
      </c>
      <c r="S27" s="2"/>
      <c r="T27" s="2">
        <f t="shared" si="6"/>
        <v>16472.232</v>
      </c>
      <c r="U27" s="2">
        <f t="shared" si="7"/>
        <v>23333.333333333332</v>
      </c>
      <c r="V27" s="2">
        <f>+V17</f>
        <v>6250</v>
      </c>
      <c r="W27" s="2"/>
      <c r="X27" s="2">
        <f t="shared" si="9"/>
        <v>26500</v>
      </c>
      <c r="Y27" s="2"/>
      <c r="Z27" s="2">
        <f t="shared" ref="Z27" si="23">+Z26</f>
        <v>0</v>
      </c>
      <c r="AA27" s="2"/>
      <c r="AB27" s="2">
        <f t="shared" si="2"/>
        <v>90412.745333333267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8">
        <f t="shared" si="8"/>
        <v>2026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/>
      <c r="T28" s="2">
        <f t="shared" si="6"/>
        <v>16472.232</v>
      </c>
      <c r="U28" s="2">
        <f t="shared" si="7"/>
        <v>23333.333333333332</v>
      </c>
      <c r="V28" s="2"/>
      <c r="W28" s="2"/>
      <c r="X28" s="2">
        <f>+X27</f>
        <v>26500</v>
      </c>
      <c r="Y28" s="2"/>
      <c r="Z28" s="2">
        <f t="shared" ref="Z28" si="24">+Z27</f>
        <v>0</v>
      </c>
      <c r="AA28" s="2"/>
      <c r="AB28" s="2">
        <f t="shared" si="2"/>
        <v>66305.565333333332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8">
        <f t="shared" si="8"/>
        <v>2027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/>
      <c r="T29" s="2">
        <f t="shared" si="6"/>
        <v>16472.232</v>
      </c>
      <c r="U29" s="2">
        <f t="shared" si="7"/>
        <v>23333.333333333332</v>
      </c>
      <c r="V29" s="2"/>
      <c r="W29" s="2"/>
      <c r="X29" s="2">
        <f>+X19</f>
        <v>13250</v>
      </c>
      <c r="Y29" s="2"/>
      <c r="Z29" s="2">
        <f t="shared" ref="Z29:Z34" si="25">+Z28</f>
        <v>0</v>
      </c>
      <c r="AA29" s="2"/>
      <c r="AB29" s="2">
        <f t="shared" si="2"/>
        <v>53055.565333333332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s="8">
        <f t="shared" si="8"/>
        <v>2028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/>
      <c r="T30" s="2"/>
      <c r="U30" s="2">
        <f t="shared" si="7"/>
        <v>23333.333333333332</v>
      </c>
      <c r="V30" s="2"/>
      <c r="W30" s="2"/>
      <c r="X30" s="2"/>
      <c r="Y30" s="2"/>
      <c r="Z30" s="2">
        <f t="shared" si="25"/>
        <v>0</v>
      </c>
      <c r="AA30" s="2"/>
      <c r="AB30" s="2">
        <f t="shared" si="2"/>
        <v>23333.333333333332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5">
      <c r="A31" s="8">
        <f t="shared" si="8"/>
        <v>2029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/>
      <c r="T31" s="2"/>
      <c r="U31" s="2"/>
      <c r="V31" s="2"/>
      <c r="W31" s="2"/>
      <c r="X31" s="2"/>
      <c r="Y31" s="2"/>
      <c r="Z31" s="2">
        <f t="shared" si="25"/>
        <v>0</v>
      </c>
      <c r="AA31" s="2"/>
      <c r="AB31" s="2">
        <f t="shared" si="2"/>
        <v>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5">
      <c r="A32" s="8">
        <f t="shared" si="8"/>
        <v>2030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/>
      <c r="T32" s="2"/>
      <c r="U32" s="2"/>
      <c r="V32" s="2"/>
      <c r="W32" s="2"/>
      <c r="X32" s="2"/>
      <c r="Y32" s="2"/>
      <c r="Z32" s="2">
        <f t="shared" si="25"/>
        <v>0</v>
      </c>
      <c r="AA32" s="2"/>
      <c r="AB32" s="2">
        <f t="shared" si="2"/>
        <v>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5">
      <c r="A33" s="8">
        <f t="shared" si="8"/>
        <v>2031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/>
      <c r="T33" s="2"/>
      <c r="U33" s="2"/>
      <c r="V33" s="2"/>
      <c r="W33" s="2"/>
      <c r="X33" s="2"/>
      <c r="Y33" s="2"/>
      <c r="Z33" s="2"/>
      <c r="AA33" s="2"/>
      <c r="AB33" s="2">
        <f t="shared" si="2"/>
        <v>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5">
      <c r="A34" s="8">
        <f t="shared" si="8"/>
        <v>2032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/>
      <c r="T34" s="2"/>
      <c r="U34" s="2"/>
      <c r="V34" s="2"/>
      <c r="W34" s="2"/>
      <c r="X34" s="2"/>
      <c r="Y34" s="2"/>
      <c r="Z34" s="2">
        <f t="shared" si="25"/>
        <v>0</v>
      </c>
      <c r="AA34" s="2"/>
      <c r="AB34" s="2">
        <f t="shared" si="2"/>
        <v>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5">
      <c r="A35" s="8">
        <f t="shared" si="8"/>
        <v>2033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/>
      <c r="T35" s="2"/>
      <c r="U35" s="2"/>
      <c r="V35" s="2"/>
      <c r="W35" s="2"/>
      <c r="X35" s="2"/>
      <c r="Y35" s="2"/>
      <c r="Z35" s="2"/>
      <c r="AA35" s="2"/>
      <c r="AB35" s="2">
        <f t="shared" si="2"/>
        <v>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5">
      <c r="A36" s="8">
        <f t="shared" si="8"/>
        <v>2034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/>
      <c r="T36" s="2"/>
      <c r="U36" s="2"/>
      <c r="V36" s="2"/>
      <c r="W36" s="2"/>
      <c r="X36" s="2"/>
      <c r="Y36" s="2"/>
      <c r="Z36" s="2"/>
      <c r="AA36" s="2"/>
      <c r="AB36" s="2">
        <f t="shared" si="2"/>
        <v>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5">
      <c r="A37" s="8">
        <f t="shared" si="8"/>
        <v>2035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/>
      <c r="T37" s="2"/>
      <c r="U37" s="2"/>
      <c r="V37" s="2"/>
      <c r="W37" s="2"/>
      <c r="X37" s="2"/>
      <c r="Y37" s="2"/>
      <c r="Z37" s="2"/>
      <c r="AA37" s="2"/>
      <c r="AB37" s="2">
        <f t="shared" si="2"/>
        <v>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25">
      <c r="A38" s="8">
        <f t="shared" si="8"/>
        <v>2036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/>
      <c r="T38" s="2"/>
      <c r="U38" s="2"/>
      <c r="V38" s="2"/>
      <c r="W38" s="2"/>
      <c r="X38" s="2"/>
      <c r="Y38" s="2"/>
      <c r="Z38" s="2"/>
      <c r="AA38" s="2"/>
      <c r="AB38" s="2">
        <f t="shared" si="2"/>
        <v>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5">
      <c r="A39" s="8">
        <f t="shared" si="8"/>
        <v>2037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/>
      <c r="T39" s="2"/>
      <c r="U39" s="2"/>
      <c r="V39" s="2"/>
      <c r="W39" s="2"/>
      <c r="X39" s="2"/>
      <c r="Y39" s="2"/>
      <c r="Z39" s="2"/>
      <c r="AA39" s="2"/>
      <c r="AB39" s="2">
        <f t="shared" si="2"/>
        <v>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5">
      <c r="A40" s="8">
        <f t="shared" si="8"/>
        <v>2038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/>
      <c r="T40" s="2"/>
      <c r="U40" s="2"/>
      <c r="V40" s="2"/>
      <c r="W40" s="2"/>
      <c r="X40" s="2"/>
      <c r="Y40" s="2"/>
      <c r="Z40" s="2"/>
      <c r="AB40" s="2">
        <f t="shared" si="2"/>
        <v>0</v>
      </c>
    </row>
    <row r="41" spans="1:38" x14ac:dyDescent="0.25">
      <c r="A41" s="8">
        <f t="shared" si="8"/>
        <v>2039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/>
      <c r="T41" s="2"/>
      <c r="U41" s="2"/>
      <c r="V41" s="2"/>
      <c r="W41" s="2"/>
      <c r="X41" s="2"/>
      <c r="Y41" s="2"/>
      <c r="Z41" s="2"/>
      <c r="AB41" s="2">
        <f t="shared" si="2"/>
        <v>0</v>
      </c>
    </row>
    <row r="42" spans="1:38" x14ac:dyDescent="0.25">
      <c r="A42" s="8">
        <f t="shared" si="8"/>
        <v>2040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/>
      <c r="T42" s="2"/>
      <c r="U42" s="2"/>
      <c r="V42" s="2"/>
      <c r="W42" s="2"/>
      <c r="X42" s="2"/>
      <c r="Y42" s="2"/>
      <c r="Z42" s="2"/>
      <c r="AB42" s="2">
        <f t="shared" si="2"/>
        <v>0</v>
      </c>
    </row>
    <row r="43" spans="1:3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B43" s="2">
        <f t="shared" si="2"/>
        <v>0</v>
      </c>
    </row>
    <row r="44" spans="1:3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B44" s="2">
        <f t="shared" si="2"/>
        <v>0</v>
      </c>
    </row>
    <row r="45" spans="1:3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B45" s="2">
        <f t="shared" si="2"/>
        <v>0</v>
      </c>
    </row>
    <row r="46" spans="1:3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B46" s="2">
        <f t="shared" ref="AB46:AB62" si="26">SUM(B46:AA46)</f>
        <v>0</v>
      </c>
    </row>
    <row r="47" spans="1:3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B47" s="2">
        <f t="shared" si="26"/>
        <v>0</v>
      </c>
    </row>
    <row r="48" spans="1:3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B48" s="2">
        <f t="shared" si="26"/>
        <v>0</v>
      </c>
    </row>
    <row r="49" spans="2:2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B49" s="2">
        <f t="shared" si="26"/>
        <v>0</v>
      </c>
    </row>
    <row r="50" spans="2:2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B50" s="2">
        <f t="shared" si="26"/>
        <v>0</v>
      </c>
    </row>
    <row r="51" spans="2:2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B51" s="2">
        <f t="shared" si="26"/>
        <v>0</v>
      </c>
    </row>
    <row r="52" spans="2:2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B52" s="2">
        <f t="shared" si="26"/>
        <v>0</v>
      </c>
    </row>
    <row r="53" spans="2:2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B53" s="2">
        <f t="shared" si="26"/>
        <v>0</v>
      </c>
    </row>
    <row r="54" spans="2:2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B54" s="2">
        <f t="shared" si="26"/>
        <v>0</v>
      </c>
    </row>
    <row r="55" spans="2:2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B55" s="2">
        <f t="shared" si="26"/>
        <v>0</v>
      </c>
    </row>
    <row r="56" spans="2:2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B56" s="2">
        <f t="shared" si="26"/>
        <v>0</v>
      </c>
    </row>
    <row r="57" spans="2:2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B57" s="2">
        <f t="shared" si="26"/>
        <v>0</v>
      </c>
    </row>
    <row r="58" spans="2:2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B58" s="2">
        <f t="shared" si="26"/>
        <v>0</v>
      </c>
    </row>
    <row r="59" spans="2:2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B59" s="2">
        <f t="shared" si="26"/>
        <v>0</v>
      </c>
    </row>
    <row r="60" spans="2:2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AB60" s="2">
        <f t="shared" si="26"/>
        <v>0</v>
      </c>
    </row>
    <row r="61" spans="2:2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AB61" s="2">
        <f t="shared" si="26"/>
        <v>0</v>
      </c>
    </row>
    <row r="62" spans="2:2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AB62" s="2">
        <f t="shared" si="26"/>
        <v>0</v>
      </c>
    </row>
    <row r="67" spans="1:28" x14ac:dyDescent="0.25">
      <c r="A67" s="8" t="s">
        <v>11</v>
      </c>
      <c r="B67" s="4">
        <f>+B12-SUM(B14:B62)</f>
        <v>0</v>
      </c>
      <c r="C67" s="4">
        <f>+C12-SUM(C14:C62)</f>
        <v>0</v>
      </c>
      <c r="D67" s="4">
        <f>+D12-SUM(D14:D62)</f>
        <v>0</v>
      </c>
      <c r="E67" s="4">
        <f t="shared" ref="E67:R67" si="27">+E12-SUM(E14:E62)</f>
        <v>0</v>
      </c>
      <c r="F67" s="4">
        <f t="shared" si="27"/>
        <v>0</v>
      </c>
      <c r="G67" s="4">
        <f t="shared" si="27"/>
        <v>0</v>
      </c>
      <c r="H67" s="4">
        <f t="shared" si="27"/>
        <v>0</v>
      </c>
      <c r="I67" s="4">
        <f t="shared" si="27"/>
        <v>30400</v>
      </c>
      <c r="J67" s="4">
        <f t="shared" si="27"/>
        <v>0</v>
      </c>
      <c r="K67" s="4">
        <f t="shared" si="27"/>
        <v>0</v>
      </c>
      <c r="L67" s="4">
        <f t="shared" si="27"/>
        <v>0</v>
      </c>
      <c r="M67" s="4">
        <f t="shared" si="27"/>
        <v>0</v>
      </c>
      <c r="N67" s="4">
        <f t="shared" si="27"/>
        <v>0</v>
      </c>
      <c r="O67" s="4">
        <f t="shared" si="27"/>
        <v>0</v>
      </c>
      <c r="P67" s="4">
        <f t="shared" si="27"/>
        <v>0</v>
      </c>
      <c r="Q67" s="4">
        <f t="shared" si="27"/>
        <v>0</v>
      </c>
      <c r="R67" s="4">
        <f t="shared" si="27"/>
        <v>0</v>
      </c>
      <c r="S67" s="4">
        <f>+S12-SUM(S14:S62)</f>
        <v>0</v>
      </c>
      <c r="T67" s="4"/>
      <c r="U67" s="4"/>
      <c r="V67" s="4"/>
      <c r="W67" s="4"/>
      <c r="X67" s="4"/>
      <c r="Y67" s="4"/>
      <c r="Z67" s="4"/>
      <c r="AB67" s="4"/>
    </row>
  </sheetData>
  <mergeCells count="1">
    <mergeCell ref="V6:Z6"/>
  </mergeCells>
  <pageMargins left="0.11811023622047245" right="0.11811023622047245" top="0.74803149606299213" bottom="0.74803149606299213" header="0.31496062992125984" footer="0.31496062992125984"/>
  <pageSetup scale="44" orientation="landscape" r:id="rId1"/>
  <headerFooter>
    <oddFooter>&amp;CPage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C67"/>
  <sheetViews>
    <sheetView workbookViewId="0">
      <selection activeCell="K1" sqref="K1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8" width="11.5703125" customWidth="1"/>
    <col min="9" max="9" width="13.140625" bestFit="1" customWidth="1"/>
    <col min="10" max="10" width="11.5703125" customWidth="1"/>
    <col min="11" max="11" width="11.5703125" bestFit="1" customWidth="1"/>
    <col min="12" max="12" width="11.5703125" customWidth="1"/>
    <col min="13" max="13" width="11.5703125" bestFit="1" customWidth="1"/>
    <col min="14" max="18" width="11.5703125" customWidth="1"/>
    <col min="19" max="19" width="3.5703125" customWidth="1"/>
    <col min="20" max="20" width="11.5703125" bestFit="1" customWidth="1"/>
    <col min="21" max="21" width="13.28515625" bestFit="1" customWidth="1"/>
    <col min="22" max="22" width="11.5703125" bestFit="1" customWidth="1"/>
  </cols>
  <sheetData>
    <row r="1" spans="1:29" x14ac:dyDescent="0.25">
      <c r="A1" s="8" t="s">
        <v>24</v>
      </c>
      <c r="B1" s="5"/>
      <c r="D1" t="s">
        <v>54</v>
      </c>
      <c r="E1" s="25">
        <v>271046.90000000002</v>
      </c>
    </row>
    <row r="2" spans="1:29" x14ac:dyDescent="0.25">
      <c r="A2" s="8" t="s">
        <v>1</v>
      </c>
      <c r="B2" s="26" t="s">
        <v>50</v>
      </c>
      <c r="D2" t="s">
        <v>55</v>
      </c>
      <c r="E2" s="1">
        <f>66900.77</f>
        <v>66900.77</v>
      </c>
    </row>
    <row r="3" spans="1:29" ht="15.75" thickBot="1" x14ac:dyDescent="0.3">
      <c r="D3" t="s">
        <v>56</v>
      </c>
      <c r="E3" s="28">
        <f>+E2+E1</f>
        <v>337947.67000000004</v>
      </c>
    </row>
    <row r="4" spans="1:29" ht="15.75" thickTop="1" x14ac:dyDescent="0.25">
      <c r="A4" s="8">
        <v>2011</v>
      </c>
      <c r="B4" t="s">
        <v>2</v>
      </c>
      <c r="C4" s="2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8">
        <v>2011</v>
      </c>
      <c r="B5" t="s">
        <v>3</v>
      </c>
      <c r="C5" s="2">
        <v>0</v>
      </c>
      <c r="D5" s="2" t="s">
        <v>9</v>
      </c>
      <c r="E5" s="3">
        <v>10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7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2"/>
      <c r="N6" s="61" t="s">
        <v>111</v>
      </c>
      <c r="O6" s="61"/>
      <c r="P6" s="61"/>
      <c r="Q6" s="61"/>
      <c r="R6" s="61"/>
      <c r="S6" s="2"/>
      <c r="T6" s="2"/>
      <c r="U6" s="7"/>
      <c r="V6" s="2"/>
      <c r="W6" s="2"/>
      <c r="X6" s="2"/>
      <c r="Y6" s="2"/>
      <c r="Z6" s="2"/>
      <c r="AA6" s="2"/>
      <c r="AB6" s="2"/>
      <c r="AC6" s="2"/>
    </row>
    <row r="7" spans="1:29" x14ac:dyDescent="0.25">
      <c r="C7" s="2"/>
      <c r="D7" s="2"/>
      <c r="E7" s="2"/>
      <c r="F7" s="2"/>
      <c r="G7" s="2"/>
      <c r="H7" s="2"/>
      <c r="I7" s="43" t="s">
        <v>78</v>
      </c>
      <c r="J7" s="29"/>
      <c r="K7" s="2"/>
      <c r="L7" s="2"/>
      <c r="M7" s="2"/>
      <c r="N7" s="2"/>
      <c r="O7" s="2"/>
      <c r="P7" s="2"/>
      <c r="Q7" s="2"/>
      <c r="R7" s="2"/>
      <c r="S7" s="2"/>
      <c r="T7" s="2"/>
      <c r="U7" s="7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8" t="s">
        <v>6</v>
      </c>
      <c r="B8" s="3">
        <v>2003</v>
      </c>
      <c r="C8" s="3">
        <f>+B8+1</f>
        <v>2004</v>
      </c>
      <c r="D8" s="3">
        <f t="shared" ref="D8:M8" si="0">+C8+1</f>
        <v>2005</v>
      </c>
      <c r="E8" s="3">
        <f t="shared" si="0"/>
        <v>2006</v>
      </c>
      <c r="F8" s="3">
        <f t="shared" si="0"/>
        <v>2007</v>
      </c>
      <c r="G8" s="3">
        <f t="shared" si="0"/>
        <v>2008</v>
      </c>
      <c r="H8" s="3">
        <f t="shared" si="0"/>
        <v>2009</v>
      </c>
      <c r="I8" s="3">
        <f t="shared" si="0"/>
        <v>2010</v>
      </c>
      <c r="J8" s="3">
        <f t="shared" si="0"/>
        <v>2011</v>
      </c>
      <c r="K8" s="3">
        <v>2012</v>
      </c>
      <c r="L8" s="3">
        <f>+K8+1</f>
        <v>2013</v>
      </c>
      <c r="M8" s="3">
        <f t="shared" si="0"/>
        <v>2014</v>
      </c>
      <c r="N8" s="3">
        <f>+M8+1</f>
        <v>2015</v>
      </c>
      <c r="O8" s="3">
        <f>+N8+1</f>
        <v>2016</v>
      </c>
      <c r="P8" s="3">
        <f>+O8+1</f>
        <v>2017</v>
      </c>
      <c r="Q8" s="3">
        <f t="shared" ref="Q8:R8" si="1">+P8+1</f>
        <v>2018</v>
      </c>
      <c r="R8" s="3">
        <f t="shared" si="1"/>
        <v>2019</v>
      </c>
      <c r="S8" s="3"/>
      <c r="T8" s="31" t="s">
        <v>5</v>
      </c>
      <c r="U8" s="7"/>
      <c r="V8" s="3"/>
      <c r="W8" s="3"/>
      <c r="X8" s="3"/>
      <c r="Y8" s="3"/>
      <c r="Z8" s="2"/>
      <c r="AA8" s="2"/>
      <c r="AB8" s="2"/>
      <c r="AC8" s="2"/>
    </row>
    <row r="9" spans="1:29" x14ac:dyDescent="0.25">
      <c r="A9" s="8" t="s">
        <v>7</v>
      </c>
      <c r="B9" s="3">
        <f>+E5</f>
        <v>10</v>
      </c>
      <c r="C9" s="3">
        <f t="shared" ref="C9:M9" si="2">+B9</f>
        <v>10</v>
      </c>
      <c r="D9" s="3">
        <f t="shared" si="2"/>
        <v>10</v>
      </c>
      <c r="E9" s="3">
        <f t="shared" si="2"/>
        <v>10</v>
      </c>
      <c r="F9" s="3">
        <f t="shared" si="2"/>
        <v>10</v>
      </c>
      <c r="G9" s="3">
        <f t="shared" si="2"/>
        <v>10</v>
      </c>
      <c r="H9" s="3">
        <f t="shared" si="2"/>
        <v>10</v>
      </c>
      <c r="I9" s="3">
        <f t="shared" si="2"/>
        <v>10</v>
      </c>
      <c r="J9" s="3">
        <f t="shared" si="2"/>
        <v>10</v>
      </c>
      <c r="K9" s="3">
        <f>+E5</f>
        <v>10</v>
      </c>
      <c r="L9" s="3">
        <f>+E5</f>
        <v>10</v>
      </c>
      <c r="M9" s="3">
        <f t="shared" si="2"/>
        <v>10</v>
      </c>
      <c r="N9" s="3">
        <f>+M9</f>
        <v>10</v>
      </c>
      <c r="O9" s="3">
        <f>+N9</f>
        <v>10</v>
      </c>
      <c r="P9" s="3">
        <f>+O9</f>
        <v>10</v>
      </c>
      <c r="Q9" s="3">
        <f t="shared" ref="Q9:R9" si="3">+P9</f>
        <v>10</v>
      </c>
      <c r="R9" s="3">
        <f t="shared" si="3"/>
        <v>10</v>
      </c>
      <c r="S9" s="3"/>
      <c r="T9" s="3"/>
      <c r="U9" s="7"/>
      <c r="V9" s="3"/>
      <c r="W9" s="3"/>
      <c r="X9" s="3"/>
      <c r="Y9" s="3"/>
      <c r="Z9" s="2"/>
      <c r="AA9" s="2"/>
      <c r="AB9" s="2"/>
      <c r="AC9" s="2"/>
    </row>
    <row r="10" spans="1:29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28110</v>
      </c>
      <c r="J10" s="2">
        <v>0</v>
      </c>
      <c r="K10" s="21">
        <f>+E3+11181.23</f>
        <v>349128.9</v>
      </c>
      <c r="L10" s="2">
        <v>22888.400000000001</v>
      </c>
      <c r="M10" s="2">
        <v>28000</v>
      </c>
      <c r="N10" s="2">
        <v>20000</v>
      </c>
      <c r="O10" s="2">
        <v>20000</v>
      </c>
      <c r="P10" s="2">
        <v>20000</v>
      </c>
      <c r="Q10" s="2">
        <v>20000</v>
      </c>
      <c r="R10" s="2">
        <v>20000</v>
      </c>
      <c r="S10" s="2"/>
      <c r="T10" s="2">
        <f>SUM(B10:S10)</f>
        <v>528127.30000000005</v>
      </c>
      <c r="U10" s="1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8">
        <v>2010</v>
      </c>
      <c r="B12" s="2"/>
      <c r="C12" s="2"/>
      <c r="D12" s="2"/>
      <c r="E12" s="2"/>
      <c r="F12" s="2"/>
      <c r="G12" s="2"/>
      <c r="H12" s="2"/>
      <c r="I12" s="2">
        <f>ROUND(I$10/I$9,2)</f>
        <v>2811</v>
      </c>
      <c r="J12" s="2"/>
      <c r="K12" s="2">
        <v>0</v>
      </c>
      <c r="L12" s="2"/>
      <c r="M12" s="2"/>
      <c r="N12" s="2"/>
      <c r="O12" s="2"/>
      <c r="P12" s="2"/>
      <c r="Q12" s="2"/>
      <c r="R12" s="2"/>
      <c r="S12" s="2"/>
      <c r="T12" s="2">
        <f t="shared" ref="T12:T43" si="4">SUM(B12:S12)</f>
        <v>2811</v>
      </c>
      <c r="U12" s="1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8">
        <f>+A12+1</f>
        <v>2011</v>
      </c>
      <c r="B13" s="2"/>
      <c r="C13" s="2"/>
      <c r="D13" s="2"/>
      <c r="E13" s="2"/>
      <c r="F13" s="2"/>
      <c r="G13" s="2"/>
      <c r="H13" s="2"/>
      <c r="I13" s="2">
        <f t="shared" ref="I13:R28" si="5">ROUND(I$10/I$9,2)</f>
        <v>2811</v>
      </c>
      <c r="J13" s="2">
        <f t="shared" si="5"/>
        <v>0</v>
      </c>
      <c r="K13" s="2">
        <v>0</v>
      </c>
      <c r="L13" s="2"/>
      <c r="M13" s="2"/>
      <c r="N13" s="2"/>
      <c r="O13" s="2"/>
      <c r="P13" s="2"/>
      <c r="Q13" s="2"/>
      <c r="R13" s="2"/>
      <c r="S13" s="2"/>
      <c r="T13" s="2">
        <f t="shared" si="4"/>
        <v>2811</v>
      </c>
      <c r="U13" s="1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8">
        <f>+A13+1</f>
        <v>2012</v>
      </c>
      <c r="B14" s="2"/>
      <c r="C14" s="2"/>
      <c r="D14" s="2"/>
      <c r="E14" s="2"/>
      <c r="F14" s="2"/>
      <c r="G14" s="2"/>
      <c r="H14" s="2"/>
      <c r="I14" s="2">
        <f t="shared" si="5"/>
        <v>2811</v>
      </c>
      <c r="J14" s="2">
        <f t="shared" si="5"/>
        <v>0</v>
      </c>
      <c r="K14" s="2">
        <f t="shared" ref="K14:K22" si="6">ROUND(K$10/K$9,2)</f>
        <v>34912.89</v>
      </c>
      <c r="L14" s="2"/>
      <c r="M14" s="2"/>
      <c r="N14" s="2"/>
      <c r="O14" s="2"/>
      <c r="P14" s="2"/>
      <c r="Q14" s="2"/>
      <c r="R14" s="2"/>
      <c r="S14" s="2"/>
      <c r="T14" s="2">
        <f t="shared" si="4"/>
        <v>37723.89</v>
      </c>
      <c r="U14" s="1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8">
        <f t="shared" ref="A15:A62" si="7">+A14+1</f>
        <v>2013</v>
      </c>
      <c r="B15" s="2"/>
      <c r="C15" s="2"/>
      <c r="D15" s="2"/>
      <c r="E15" s="2"/>
      <c r="F15" s="2"/>
      <c r="G15" s="2"/>
      <c r="H15" s="2"/>
      <c r="I15" s="2">
        <f t="shared" si="5"/>
        <v>2811</v>
      </c>
      <c r="J15" s="2">
        <f t="shared" si="5"/>
        <v>0</v>
      </c>
      <c r="K15" s="2">
        <f t="shared" si="6"/>
        <v>34912.89</v>
      </c>
      <c r="L15" s="2">
        <f t="shared" si="5"/>
        <v>2288.84</v>
      </c>
      <c r="M15" s="2"/>
      <c r="N15" s="2"/>
      <c r="O15" s="2"/>
      <c r="P15" s="2"/>
      <c r="Q15" s="2"/>
      <c r="R15" s="2"/>
      <c r="S15" s="2"/>
      <c r="T15" s="2">
        <f t="shared" si="4"/>
        <v>40012.729999999996</v>
      </c>
      <c r="U15" s="1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8">
        <f t="shared" si="7"/>
        <v>2014</v>
      </c>
      <c r="B16" s="2"/>
      <c r="C16" s="2"/>
      <c r="D16" s="2"/>
      <c r="E16" s="2"/>
      <c r="F16" s="2"/>
      <c r="G16" s="2"/>
      <c r="H16" s="2"/>
      <c r="I16" s="2">
        <f t="shared" si="5"/>
        <v>2811</v>
      </c>
      <c r="J16" s="2">
        <f t="shared" si="5"/>
        <v>0</v>
      </c>
      <c r="K16" s="2">
        <f t="shared" si="6"/>
        <v>34912.89</v>
      </c>
      <c r="L16" s="2">
        <f t="shared" si="5"/>
        <v>2288.84</v>
      </c>
      <c r="M16" s="2">
        <f t="shared" si="5"/>
        <v>2800</v>
      </c>
      <c r="N16" s="2"/>
      <c r="O16" s="2"/>
      <c r="P16" s="2"/>
      <c r="Q16" s="2"/>
      <c r="R16" s="2"/>
      <c r="S16" s="2"/>
      <c r="T16" s="2">
        <f t="shared" si="4"/>
        <v>42812.729999999996</v>
      </c>
      <c r="U16" s="1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8">
        <f t="shared" si="7"/>
        <v>2015</v>
      </c>
      <c r="B17" s="2"/>
      <c r="C17" s="2"/>
      <c r="D17" s="2"/>
      <c r="E17" s="2"/>
      <c r="F17" s="2"/>
      <c r="G17" s="2"/>
      <c r="H17" s="2"/>
      <c r="I17" s="2">
        <f t="shared" si="5"/>
        <v>2811</v>
      </c>
      <c r="J17" s="2">
        <f t="shared" si="5"/>
        <v>0</v>
      </c>
      <c r="K17" s="2">
        <f t="shared" si="6"/>
        <v>34912.89</v>
      </c>
      <c r="L17" s="2">
        <f t="shared" si="5"/>
        <v>2288.84</v>
      </c>
      <c r="M17" s="2">
        <f t="shared" si="5"/>
        <v>2800</v>
      </c>
      <c r="N17" s="2">
        <f>ROUND(N$10/N$9,2)*0.5</f>
        <v>1000</v>
      </c>
      <c r="O17" s="2"/>
      <c r="P17" s="2"/>
      <c r="Q17" s="2"/>
      <c r="R17" s="2"/>
      <c r="S17" s="2"/>
      <c r="T17" s="2">
        <f t="shared" si="4"/>
        <v>43812.729999999996</v>
      </c>
      <c r="U17" s="1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8">
        <f t="shared" si="7"/>
        <v>2016</v>
      </c>
      <c r="B18" s="2"/>
      <c r="C18" s="2"/>
      <c r="D18" s="2"/>
      <c r="E18" s="2"/>
      <c r="F18" s="2"/>
      <c r="G18" s="2"/>
      <c r="H18" s="2"/>
      <c r="I18" s="2">
        <f t="shared" si="5"/>
        <v>2811</v>
      </c>
      <c r="J18" s="2">
        <f t="shared" si="5"/>
        <v>0</v>
      </c>
      <c r="K18" s="2">
        <f t="shared" si="6"/>
        <v>34912.89</v>
      </c>
      <c r="L18" s="2">
        <f t="shared" si="5"/>
        <v>2288.84</v>
      </c>
      <c r="M18" s="2">
        <f t="shared" si="5"/>
        <v>2800</v>
      </c>
      <c r="N18" s="2">
        <f t="shared" si="5"/>
        <v>2000</v>
      </c>
      <c r="O18" s="2">
        <f>ROUND(O$10/O$9,2)*0.5</f>
        <v>1000</v>
      </c>
      <c r="P18" s="2"/>
      <c r="Q18" s="2"/>
      <c r="R18" s="2"/>
      <c r="S18" s="2"/>
      <c r="T18" s="2">
        <f t="shared" si="4"/>
        <v>45812.729999999996</v>
      </c>
      <c r="U18" s="1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8">
        <f t="shared" si="7"/>
        <v>2017</v>
      </c>
      <c r="B19" s="2"/>
      <c r="C19" s="2"/>
      <c r="D19" s="2"/>
      <c r="E19" s="2"/>
      <c r="F19" s="2"/>
      <c r="G19" s="2"/>
      <c r="H19" s="2"/>
      <c r="I19" s="2">
        <f t="shared" si="5"/>
        <v>2811</v>
      </c>
      <c r="J19" s="2">
        <f t="shared" si="5"/>
        <v>0</v>
      </c>
      <c r="K19" s="2">
        <f t="shared" si="6"/>
        <v>34912.89</v>
      </c>
      <c r="L19" s="2">
        <f t="shared" si="5"/>
        <v>2288.84</v>
      </c>
      <c r="M19" s="2">
        <f t="shared" si="5"/>
        <v>2800</v>
      </c>
      <c r="N19" s="2">
        <f t="shared" si="5"/>
        <v>2000</v>
      </c>
      <c r="O19" s="2">
        <f t="shared" si="5"/>
        <v>2000</v>
      </c>
      <c r="P19" s="2">
        <f>ROUND(P$10/P$9,2)*0.5</f>
        <v>1000</v>
      </c>
      <c r="Q19" s="2"/>
      <c r="R19" s="2"/>
      <c r="S19" s="2"/>
      <c r="T19" s="2">
        <f t="shared" si="4"/>
        <v>47812.729999999996</v>
      </c>
      <c r="U19" s="1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8">
        <f t="shared" si="7"/>
        <v>2018</v>
      </c>
      <c r="B20" s="2"/>
      <c r="C20" s="2"/>
      <c r="D20" s="2"/>
      <c r="E20" s="2"/>
      <c r="F20" s="2"/>
      <c r="G20" s="2"/>
      <c r="H20" s="2"/>
      <c r="I20" s="2">
        <f t="shared" si="5"/>
        <v>2811</v>
      </c>
      <c r="J20" s="2">
        <f t="shared" si="5"/>
        <v>0</v>
      </c>
      <c r="K20" s="2">
        <f t="shared" si="6"/>
        <v>34912.89</v>
      </c>
      <c r="L20" s="2">
        <f t="shared" si="5"/>
        <v>2288.84</v>
      </c>
      <c r="M20" s="2">
        <f t="shared" si="5"/>
        <v>2800</v>
      </c>
      <c r="N20" s="2">
        <f t="shared" si="5"/>
        <v>2000</v>
      </c>
      <c r="O20" s="2">
        <f t="shared" si="5"/>
        <v>2000</v>
      </c>
      <c r="P20" s="2">
        <f t="shared" si="5"/>
        <v>2000</v>
      </c>
      <c r="Q20" s="2">
        <f>ROUND(Q$10/Q$9,2)*0.5</f>
        <v>1000</v>
      </c>
      <c r="R20" s="2"/>
      <c r="S20" s="2"/>
      <c r="T20" s="2">
        <f t="shared" si="4"/>
        <v>49812.729999999996</v>
      </c>
      <c r="U20" s="1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8">
        <f t="shared" si="7"/>
        <v>2019</v>
      </c>
      <c r="B21" s="2"/>
      <c r="C21" s="2"/>
      <c r="D21" s="2"/>
      <c r="E21" s="2"/>
      <c r="F21" s="2"/>
      <c r="G21" s="2"/>
      <c r="H21" s="2"/>
      <c r="I21" s="2">
        <f>+I10-SUM(I12:I20)</f>
        <v>2811</v>
      </c>
      <c r="J21" s="2">
        <f t="shared" si="5"/>
        <v>0</v>
      </c>
      <c r="K21" s="2">
        <f t="shared" si="6"/>
        <v>34912.89</v>
      </c>
      <c r="L21" s="2">
        <f t="shared" si="5"/>
        <v>2288.84</v>
      </c>
      <c r="M21" s="2">
        <f t="shared" si="5"/>
        <v>2800</v>
      </c>
      <c r="N21" s="2">
        <f t="shared" si="5"/>
        <v>2000</v>
      </c>
      <c r="O21" s="2">
        <f t="shared" si="5"/>
        <v>2000</v>
      </c>
      <c r="P21" s="2">
        <f t="shared" si="5"/>
        <v>2000</v>
      </c>
      <c r="Q21" s="2">
        <f t="shared" si="5"/>
        <v>2000</v>
      </c>
      <c r="R21" s="2">
        <f>ROUND(R$10/R$9,2)*0.5</f>
        <v>1000</v>
      </c>
      <c r="S21" s="2"/>
      <c r="T21" s="2">
        <f t="shared" si="4"/>
        <v>51812.729999999996</v>
      </c>
      <c r="U21" s="1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8">
        <f t="shared" si="7"/>
        <v>2020</v>
      </c>
      <c r="B22" s="2"/>
      <c r="C22" s="2"/>
      <c r="D22" s="2"/>
      <c r="E22" s="2"/>
      <c r="F22" s="2"/>
      <c r="G22" s="2"/>
      <c r="H22" s="2"/>
      <c r="I22" s="2"/>
      <c r="J22" s="2">
        <f>J10-SUM(J13:J21)</f>
        <v>0</v>
      </c>
      <c r="K22" s="2">
        <f t="shared" si="6"/>
        <v>34912.89</v>
      </c>
      <c r="L22" s="2">
        <f t="shared" si="5"/>
        <v>2288.84</v>
      </c>
      <c r="M22" s="2">
        <f t="shared" si="5"/>
        <v>2800</v>
      </c>
      <c r="N22" s="2">
        <f t="shared" si="5"/>
        <v>2000</v>
      </c>
      <c r="O22" s="2">
        <f t="shared" si="5"/>
        <v>2000</v>
      </c>
      <c r="P22" s="2">
        <f t="shared" si="5"/>
        <v>2000</v>
      </c>
      <c r="Q22" s="2">
        <f t="shared" si="5"/>
        <v>2000</v>
      </c>
      <c r="R22" s="2">
        <f t="shared" si="5"/>
        <v>2000</v>
      </c>
      <c r="S22" s="2"/>
      <c r="T22" s="2">
        <f t="shared" si="4"/>
        <v>50001.729999999996</v>
      </c>
      <c r="U22" s="1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8">
        <f t="shared" si="7"/>
        <v>2021</v>
      </c>
      <c r="B23" s="2"/>
      <c r="C23" s="2"/>
      <c r="D23" s="2"/>
      <c r="E23" s="2"/>
      <c r="F23" s="2"/>
      <c r="G23" s="2"/>
      <c r="H23" s="2"/>
      <c r="I23" s="2"/>
      <c r="J23" s="2"/>
      <c r="K23" s="2">
        <f>+K$10-SUM(K$12:K22)</f>
        <v>34912.889999999956</v>
      </c>
      <c r="L23" s="2">
        <f t="shared" si="5"/>
        <v>2288.84</v>
      </c>
      <c r="M23" s="2">
        <f t="shared" si="5"/>
        <v>2800</v>
      </c>
      <c r="N23" s="2">
        <f t="shared" si="5"/>
        <v>2000</v>
      </c>
      <c r="O23" s="2">
        <f t="shared" si="5"/>
        <v>2000</v>
      </c>
      <c r="P23" s="2">
        <f t="shared" si="5"/>
        <v>2000</v>
      </c>
      <c r="Q23" s="2">
        <f t="shared" si="5"/>
        <v>2000</v>
      </c>
      <c r="R23" s="2">
        <f t="shared" si="5"/>
        <v>2000</v>
      </c>
      <c r="S23" s="2"/>
      <c r="T23" s="2">
        <f t="shared" si="4"/>
        <v>50001.729999999952</v>
      </c>
      <c r="U23" s="1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8">
        <f t="shared" si="7"/>
        <v>2022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f>L10-SUM(L15:L23)</f>
        <v>2288.84</v>
      </c>
      <c r="M24" s="2">
        <f t="shared" si="5"/>
        <v>2800</v>
      </c>
      <c r="N24" s="2">
        <f t="shared" si="5"/>
        <v>2000</v>
      </c>
      <c r="O24" s="2">
        <f t="shared" si="5"/>
        <v>2000</v>
      </c>
      <c r="P24" s="2">
        <f t="shared" si="5"/>
        <v>2000</v>
      </c>
      <c r="Q24" s="2">
        <f t="shared" si="5"/>
        <v>2000</v>
      </c>
      <c r="R24" s="2">
        <f t="shared" si="5"/>
        <v>2000</v>
      </c>
      <c r="S24" s="2"/>
      <c r="T24" s="2">
        <f t="shared" si="4"/>
        <v>15088.84</v>
      </c>
      <c r="U24" s="1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8">
        <f t="shared" si="7"/>
        <v>2023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f>M10-SUM(M16:M24)</f>
        <v>2800</v>
      </c>
      <c r="N25" s="2">
        <f t="shared" si="5"/>
        <v>2000</v>
      </c>
      <c r="O25" s="2">
        <f t="shared" si="5"/>
        <v>2000</v>
      </c>
      <c r="P25" s="2">
        <f t="shared" si="5"/>
        <v>2000</v>
      </c>
      <c r="Q25" s="2">
        <f t="shared" si="5"/>
        <v>2000</v>
      </c>
      <c r="R25" s="2">
        <f t="shared" si="5"/>
        <v>2000</v>
      </c>
      <c r="S25" s="2"/>
      <c r="T25" s="2">
        <f t="shared" si="4"/>
        <v>12800</v>
      </c>
      <c r="U25" s="1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8">
        <f t="shared" si="7"/>
        <v>2024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5"/>
        <v>2000</v>
      </c>
      <c r="O26" s="2">
        <f t="shared" si="5"/>
        <v>2000</v>
      </c>
      <c r="P26" s="2">
        <f t="shared" si="5"/>
        <v>2000</v>
      </c>
      <c r="Q26" s="2">
        <f t="shared" si="5"/>
        <v>2000</v>
      </c>
      <c r="R26" s="2">
        <f t="shared" si="5"/>
        <v>2000</v>
      </c>
      <c r="S26" s="2"/>
      <c r="T26" s="2">
        <f t="shared" si="4"/>
        <v>10000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8">
        <f t="shared" si="7"/>
        <v>2025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>N$10-SUM(N16:N26)</f>
        <v>1000</v>
      </c>
      <c r="O27" s="2">
        <f t="shared" si="5"/>
        <v>2000</v>
      </c>
      <c r="P27" s="2">
        <f t="shared" si="5"/>
        <v>2000</v>
      </c>
      <c r="Q27" s="2">
        <f t="shared" si="5"/>
        <v>2000</v>
      </c>
      <c r="R27" s="2">
        <f t="shared" si="5"/>
        <v>2000</v>
      </c>
      <c r="S27" s="2"/>
      <c r="T27" s="2">
        <f t="shared" si="4"/>
        <v>9000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8">
        <f t="shared" si="7"/>
        <v>2026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>O$10-SUM(O17:O27)</f>
        <v>1000</v>
      </c>
      <c r="P28" s="2">
        <f t="shared" si="5"/>
        <v>2000</v>
      </c>
      <c r="Q28" s="2">
        <f t="shared" si="5"/>
        <v>2000</v>
      </c>
      <c r="R28" s="2">
        <f t="shared" si="5"/>
        <v>2000</v>
      </c>
      <c r="S28" s="2"/>
      <c r="T28" s="2">
        <f t="shared" si="4"/>
        <v>7000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8">
        <f t="shared" si="7"/>
        <v>2027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>
        <f>P$10-SUM(P18:P28)</f>
        <v>1000</v>
      </c>
      <c r="Q29" s="2">
        <f t="shared" ref="Q29:R30" si="8">ROUND(Q$10/Q$9,2)</f>
        <v>2000</v>
      </c>
      <c r="R29" s="2">
        <f t="shared" si="8"/>
        <v>2000</v>
      </c>
      <c r="S29" s="2"/>
      <c r="T29" s="2">
        <f t="shared" si="4"/>
        <v>5000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8">
        <f t="shared" si="7"/>
        <v>2028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>
        <f>Q$10-SUM(Q19:Q29)</f>
        <v>1000</v>
      </c>
      <c r="R30" s="2">
        <f t="shared" si="8"/>
        <v>2000</v>
      </c>
      <c r="S30" s="2"/>
      <c r="T30" s="2">
        <f t="shared" si="4"/>
        <v>3000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8">
        <f t="shared" si="7"/>
        <v>2029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>R$10-SUM(R20:R30)</f>
        <v>1000</v>
      </c>
      <c r="S31" s="2"/>
      <c r="T31" s="2">
        <f t="shared" si="4"/>
        <v>1000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8">
        <f t="shared" si="7"/>
        <v>2030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f t="shared" si="4"/>
        <v>0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8">
        <f t="shared" si="7"/>
        <v>2031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f t="shared" si="4"/>
        <v>0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8">
        <f t="shared" si="7"/>
        <v>2032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f t="shared" si="4"/>
        <v>0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8">
        <f t="shared" si="7"/>
        <v>2033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 t="shared" si="4"/>
        <v>0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8">
        <f t="shared" si="7"/>
        <v>2034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f t="shared" si="4"/>
        <v>0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8">
        <f t="shared" si="7"/>
        <v>2035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 t="shared" si="4"/>
        <v>0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8">
        <f t="shared" si="7"/>
        <v>2036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f t="shared" si="4"/>
        <v>0</v>
      </c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8">
        <f t="shared" si="7"/>
        <v>2037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 t="shared" si="4"/>
        <v>0</v>
      </c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8">
        <f t="shared" si="7"/>
        <v>2038</v>
      </c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N40" s="2"/>
      <c r="O40" s="2"/>
      <c r="P40" s="2"/>
      <c r="Q40" s="2"/>
      <c r="R40" s="2"/>
      <c r="T40" s="2">
        <f t="shared" si="4"/>
        <v>0</v>
      </c>
    </row>
    <row r="41" spans="1:29" x14ac:dyDescent="0.25">
      <c r="A41" s="8">
        <f t="shared" si="7"/>
        <v>2039</v>
      </c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N41" s="2"/>
      <c r="O41" s="2"/>
      <c r="P41" s="2"/>
      <c r="Q41" s="2"/>
      <c r="R41" s="2"/>
      <c r="T41" s="2">
        <f t="shared" si="4"/>
        <v>0</v>
      </c>
    </row>
    <row r="42" spans="1:29" x14ac:dyDescent="0.25">
      <c r="A42" s="8">
        <f t="shared" si="7"/>
        <v>2040</v>
      </c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N42" s="2"/>
      <c r="O42" s="2"/>
      <c r="P42" s="2"/>
      <c r="Q42" s="2"/>
      <c r="R42" s="2"/>
      <c r="T42" s="2">
        <f t="shared" si="4"/>
        <v>0</v>
      </c>
    </row>
    <row r="43" spans="1:29" x14ac:dyDescent="0.25">
      <c r="A43" s="8">
        <f t="shared" si="7"/>
        <v>2041</v>
      </c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N43" s="2"/>
      <c r="O43" s="2"/>
      <c r="P43" s="2"/>
      <c r="Q43" s="2"/>
      <c r="R43" s="2"/>
      <c r="T43" s="2">
        <f t="shared" si="4"/>
        <v>0</v>
      </c>
    </row>
    <row r="44" spans="1:29" x14ac:dyDescent="0.25">
      <c r="A44" s="8">
        <f t="shared" si="7"/>
        <v>2042</v>
      </c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N44" s="2"/>
      <c r="O44" s="2"/>
      <c r="P44" s="2"/>
      <c r="Q44" s="2"/>
      <c r="R44" s="2"/>
      <c r="T44" s="2">
        <f t="shared" ref="T44:T62" si="9">SUM(B44:S44)</f>
        <v>0</v>
      </c>
    </row>
    <row r="45" spans="1:29" x14ac:dyDescent="0.25">
      <c r="A45" s="8">
        <f t="shared" si="7"/>
        <v>2043</v>
      </c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N45" s="2"/>
      <c r="O45" s="2"/>
      <c r="P45" s="2"/>
      <c r="Q45" s="2"/>
      <c r="R45" s="2"/>
      <c r="T45" s="2">
        <f t="shared" si="9"/>
        <v>0</v>
      </c>
    </row>
    <row r="46" spans="1:29" x14ac:dyDescent="0.25">
      <c r="A46" s="8">
        <f t="shared" si="7"/>
        <v>2044</v>
      </c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N46" s="2"/>
      <c r="O46" s="2"/>
      <c r="P46" s="2"/>
      <c r="Q46" s="2"/>
      <c r="R46" s="2"/>
      <c r="T46" s="2">
        <f t="shared" si="9"/>
        <v>0</v>
      </c>
    </row>
    <row r="47" spans="1:29" x14ac:dyDescent="0.25">
      <c r="A47" s="8">
        <f t="shared" si="7"/>
        <v>2045</v>
      </c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N47" s="2"/>
      <c r="O47" s="2"/>
      <c r="P47" s="2"/>
      <c r="Q47" s="2"/>
      <c r="R47" s="2"/>
      <c r="T47" s="2">
        <f t="shared" si="9"/>
        <v>0</v>
      </c>
    </row>
    <row r="48" spans="1:29" x14ac:dyDescent="0.25">
      <c r="A48" s="8">
        <f t="shared" si="7"/>
        <v>2046</v>
      </c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N48" s="2"/>
      <c r="O48" s="2"/>
      <c r="P48" s="2"/>
      <c r="Q48" s="2"/>
      <c r="R48" s="2"/>
      <c r="T48" s="2">
        <f t="shared" si="9"/>
        <v>0</v>
      </c>
    </row>
    <row r="49" spans="1:20" x14ac:dyDescent="0.25">
      <c r="A49" s="8">
        <f t="shared" si="7"/>
        <v>2047</v>
      </c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2"/>
      <c r="Q49" s="2"/>
      <c r="R49" s="2"/>
      <c r="T49" s="2">
        <f t="shared" si="9"/>
        <v>0</v>
      </c>
    </row>
    <row r="50" spans="1:20" x14ac:dyDescent="0.25">
      <c r="A50" s="8">
        <f t="shared" si="7"/>
        <v>2048</v>
      </c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O50" s="2"/>
      <c r="P50" s="2"/>
      <c r="Q50" s="2"/>
      <c r="R50" s="2"/>
      <c r="T50" s="2">
        <f t="shared" si="9"/>
        <v>0</v>
      </c>
    </row>
    <row r="51" spans="1:20" x14ac:dyDescent="0.25">
      <c r="A51" s="8">
        <f t="shared" si="7"/>
        <v>2049</v>
      </c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N51" s="2"/>
      <c r="O51" s="2"/>
      <c r="P51" s="2"/>
      <c r="Q51" s="2"/>
      <c r="R51" s="2"/>
      <c r="T51" s="2">
        <f t="shared" si="9"/>
        <v>0</v>
      </c>
    </row>
    <row r="52" spans="1:20" x14ac:dyDescent="0.25">
      <c r="A52" s="8">
        <f t="shared" si="7"/>
        <v>2050</v>
      </c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O52" s="2"/>
      <c r="P52" s="2"/>
      <c r="Q52" s="2"/>
      <c r="R52" s="2"/>
      <c r="T52" s="2">
        <f t="shared" si="9"/>
        <v>0</v>
      </c>
    </row>
    <row r="53" spans="1:20" x14ac:dyDescent="0.25">
      <c r="A53" s="8">
        <f t="shared" si="7"/>
        <v>2051</v>
      </c>
      <c r="B53" s="2"/>
      <c r="C53" s="2"/>
      <c r="D53" s="2"/>
      <c r="E53" s="2"/>
      <c r="F53" s="2"/>
      <c r="G53" s="2"/>
      <c r="H53" s="2"/>
      <c r="I53" s="2"/>
      <c r="J53" s="2"/>
      <c r="K53" s="2">
        <f>+K$10-SUM(K$12:K52)</f>
        <v>0</v>
      </c>
      <c r="L53" s="2"/>
      <c r="M53" s="2"/>
      <c r="N53" s="2"/>
      <c r="O53" s="2"/>
      <c r="P53" s="2"/>
      <c r="Q53" s="2"/>
      <c r="R53" s="2"/>
      <c r="T53" s="2">
        <f t="shared" si="9"/>
        <v>0</v>
      </c>
    </row>
    <row r="54" spans="1:20" x14ac:dyDescent="0.25">
      <c r="A54" s="8">
        <f t="shared" si="7"/>
        <v>2052</v>
      </c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O54" s="2"/>
      <c r="P54" s="2"/>
      <c r="Q54" s="2"/>
      <c r="R54" s="2"/>
      <c r="T54" s="2">
        <f t="shared" si="9"/>
        <v>0</v>
      </c>
    </row>
    <row r="55" spans="1:20" x14ac:dyDescent="0.25">
      <c r="A55" s="8">
        <f t="shared" si="7"/>
        <v>2053</v>
      </c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O55" s="2"/>
      <c r="P55" s="2"/>
      <c r="Q55" s="2"/>
      <c r="R55" s="2"/>
      <c r="T55" s="2">
        <f t="shared" si="9"/>
        <v>0</v>
      </c>
    </row>
    <row r="56" spans="1:20" x14ac:dyDescent="0.25">
      <c r="A56" s="8">
        <f t="shared" si="7"/>
        <v>2054</v>
      </c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O56" s="2"/>
      <c r="P56" s="2"/>
      <c r="Q56" s="2"/>
      <c r="R56" s="2"/>
      <c r="T56" s="2">
        <f t="shared" si="9"/>
        <v>0</v>
      </c>
    </row>
    <row r="57" spans="1:20" x14ac:dyDescent="0.25">
      <c r="A57" s="8">
        <f t="shared" si="7"/>
        <v>2055</v>
      </c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O57" s="2"/>
      <c r="P57" s="2"/>
      <c r="Q57" s="2"/>
      <c r="R57" s="2"/>
      <c r="T57" s="2">
        <f t="shared" si="9"/>
        <v>0</v>
      </c>
    </row>
    <row r="58" spans="1:20" x14ac:dyDescent="0.25">
      <c r="A58" s="8">
        <f t="shared" si="7"/>
        <v>2056</v>
      </c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O58" s="2"/>
      <c r="P58" s="2"/>
      <c r="Q58" s="2"/>
      <c r="R58" s="2"/>
      <c r="T58" s="2">
        <f t="shared" si="9"/>
        <v>0</v>
      </c>
    </row>
    <row r="59" spans="1:20" x14ac:dyDescent="0.25">
      <c r="A59" s="8">
        <f t="shared" si="7"/>
        <v>2057</v>
      </c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O59" s="2"/>
      <c r="P59" s="2"/>
      <c r="Q59" s="2"/>
      <c r="R59" s="2"/>
      <c r="T59" s="2">
        <f t="shared" si="9"/>
        <v>0</v>
      </c>
    </row>
    <row r="60" spans="1:20" x14ac:dyDescent="0.25">
      <c r="A60" s="8">
        <f t="shared" si="7"/>
        <v>2058</v>
      </c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O60" s="2"/>
      <c r="P60" s="2"/>
      <c r="Q60" s="2"/>
      <c r="R60" s="2"/>
      <c r="T60" s="2">
        <f t="shared" si="9"/>
        <v>0</v>
      </c>
    </row>
    <row r="61" spans="1:20" x14ac:dyDescent="0.25">
      <c r="A61" s="8">
        <f t="shared" si="7"/>
        <v>2059</v>
      </c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N61" s="2"/>
      <c r="O61" s="2"/>
      <c r="P61" s="2"/>
      <c r="Q61" s="2"/>
      <c r="R61" s="2"/>
      <c r="T61" s="2">
        <f t="shared" si="9"/>
        <v>0</v>
      </c>
    </row>
    <row r="62" spans="1:20" x14ac:dyDescent="0.25">
      <c r="A62" s="8">
        <f t="shared" si="7"/>
        <v>2060</v>
      </c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O62" s="2"/>
      <c r="P62" s="2"/>
      <c r="Q62" s="2"/>
      <c r="R62" s="2"/>
      <c r="T62" s="2">
        <f t="shared" si="9"/>
        <v>0</v>
      </c>
    </row>
    <row r="67" spans="1:18" x14ac:dyDescent="0.25">
      <c r="A67" s="8" t="s">
        <v>11</v>
      </c>
      <c r="B67" s="4">
        <f t="shared" ref="B67:M67" si="10">+B10-SUM(B12:B62)</f>
        <v>0</v>
      </c>
      <c r="C67" s="4">
        <f t="shared" si="10"/>
        <v>0</v>
      </c>
      <c r="D67" s="4">
        <f t="shared" si="10"/>
        <v>0</v>
      </c>
      <c r="E67" s="4">
        <f t="shared" si="10"/>
        <v>0</v>
      </c>
      <c r="F67" s="4">
        <f t="shared" si="10"/>
        <v>0</v>
      </c>
      <c r="G67" s="4">
        <f t="shared" si="10"/>
        <v>0</v>
      </c>
      <c r="H67" s="4">
        <f t="shared" si="10"/>
        <v>0</v>
      </c>
      <c r="I67" s="4">
        <f t="shared" si="10"/>
        <v>0</v>
      </c>
      <c r="J67" s="4">
        <f t="shared" si="10"/>
        <v>0</v>
      </c>
      <c r="K67" s="4">
        <f>+K10-SUM(K12:K62)</f>
        <v>0</v>
      </c>
      <c r="L67" s="4">
        <f t="shared" si="10"/>
        <v>0</v>
      </c>
      <c r="M67" s="4">
        <f t="shared" si="10"/>
        <v>0</v>
      </c>
      <c r="N67" s="4"/>
      <c r="O67" s="4"/>
      <c r="P67" s="4"/>
      <c r="Q67" s="4"/>
      <c r="R67" s="4"/>
    </row>
  </sheetData>
  <mergeCells count="1">
    <mergeCell ref="N6:R6"/>
  </mergeCells>
  <pageMargins left="0.70866141732283472" right="0.70866141732283472" top="0.74803149606299213" bottom="0.74803149606299213" header="0.31496062992125984" footer="0.31496062992125984"/>
  <pageSetup scale="73" orientation="landscape" verticalDpi="0" r:id="rId1"/>
  <headerFooter>
    <oddFooter>&amp;CPage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U65"/>
  <sheetViews>
    <sheetView workbookViewId="0">
      <selection activeCell="L19" sqref="L19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5" width="11.5703125" customWidth="1"/>
    <col min="6" max="6" width="11.5703125" bestFit="1" customWidth="1"/>
    <col min="7" max="10" width="11.5703125" customWidth="1"/>
    <col min="11" max="11" width="3.5703125" customWidth="1"/>
    <col min="12" max="13" width="13.28515625" bestFit="1" customWidth="1"/>
    <col min="14" max="14" width="11.5703125" bestFit="1" customWidth="1"/>
  </cols>
  <sheetData>
    <row r="1" spans="1:21" x14ac:dyDescent="0.25">
      <c r="A1" s="8" t="s">
        <v>25</v>
      </c>
      <c r="B1" s="5"/>
    </row>
    <row r="2" spans="1:21" x14ac:dyDescent="0.25">
      <c r="A2" s="8" t="s">
        <v>1</v>
      </c>
      <c r="B2" s="26" t="s">
        <v>51</v>
      </c>
    </row>
    <row r="4" spans="1:21" x14ac:dyDescent="0.25">
      <c r="A4" s="8">
        <v>2011</v>
      </c>
      <c r="B4" t="s">
        <v>2</v>
      </c>
      <c r="C4" s="21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8">
        <v>2011</v>
      </c>
      <c r="B5" t="s">
        <v>3</v>
      </c>
      <c r="C5" s="2">
        <v>0</v>
      </c>
      <c r="D5" s="2" t="s">
        <v>9</v>
      </c>
      <c r="E5" s="3">
        <v>5</v>
      </c>
      <c r="F5" s="2" t="s">
        <v>10</v>
      </c>
      <c r="H5" s="2"/>
      <c r="I5" s="2"/>
      <c r="J5" s="2"/>
      <c r="K5" s="2"/>
      <c r="L5" s="2"/>
      <c r="M5" s="7"/>
      <c r="N5" s="2"/>
      <c r="O5" s="2"/>
      <c r="P5" s="2"/>
      <c r="Q5" s="2"/>
      <c r="R5" s="2"/>
      <c r="S5" s="2"/>
      <c r="T5" s="2"/>
      <c r="U5" s="2"/>
    </row>
    <row r="6" spans="1:21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2"/>
      <c r="L6" s="2"/>
      <c r="M6" s="7"/>
      <c r="N6" s="2"/>
      <c r="O6" s="2"/>
      <c r="P6" s="2"/>
      <c r="Q6" s="2"/>
      <c r="R6" s="2"/>
      <c r="S6" s="2"/>
      <c r="T6" s="2"/>
      <c r="U6" s="2"/>
    </row>
    <row r="7" spans="1:2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7"/>
      <c r="N7" s="2"/>
      <c r="O7" s="2"/>
      <c r="P7" s="2"/>
      <c r="Q7" s="2"/>
      <c r="R7" s="2"/>
      <c r="S7" s="2"/>
      <c r="T7" s="2"/>
      <c r="U7" s="2"/>
    </row>
    <row r="8" spans="1:21" x14ac:dyDescent="0.25">
      <c r="A8" s="8" t="s">
        <v>6</v>
      </c>
      <c r="B8" s="3">
        <v>2008</v>
      </c>
      <c r="C8" s="3">
        <f>+B8+1</f>
        <v>2009</v>
      </c>
      <c r="D8" s="3">
        <f t="shared" ref="D8:J8" si="0">+C8+1</f>
        <v>2010</v>
      </c>
      <c r="E8" s="3">
        <f t="shared" si="0"/>
        <v>2011</v>
      </c>
      <c r="F8" s="3">
        <v>2012</v>
      </c>
      <c r="G8" s="3">
        <v>2013</v>
      </c>
      <c r="H8" s="3">
        <f t="shared" si="0"/>
        <v>2014</v>
      </c>
      <c r="I8" s="3">
        <f t="shared" si="0"/>
        <v>2015</v>
      </c>
      <c r="J8" s="3">
        <f t="shared" si="0"/>
        <v>2016</v>
      </c>
      <c r="K8" s="3"/>
      <c r="L8" s="31" t="s">
        <v>5</v>
      </c>
      <c r="M8" s="7"/>
      <c r="N8" s="3"/>
      <c r="O8" s="3"/>
      <c r="P8" s="3"/>
      <c r="Q8" s="3"/>
      <c r="R8" s="2"/>
      <c r="S8" s="2"/>
      <c r="T8" s="2"/>
      <c r="U8" s="2"/>
    </row>
    <row r="9" spans="1:21" x14ac:dyDescent="0.25">
      <c r="A9" s="8" t="s">
        <v>7</v>
      </c>
      <c r="B9" s="3">
        <f>+E5</f>
        <v>5</v>
      </c>
      <c r="C9" s="3">
        <f t="shared" ref="C9:J9" si="1">+B9</f>
        <v>5</v>
      </c>
      <c r="D9" s="3">
        <f t="shared" si="1"/>
        <v>5</v>
      </c>
      <c r="E9" s="3">
        <f t="shared" si="1"/>
        <v>5</v>
      </c>
      <c r="F9" s="3">
        <f>+E5</f>
        <v>5</v>
      </c>
      <c r="G9" s="3">
        <f>+E9</f>
        <v>5</v>
      </c>
      <c r="H9" s="3">
        <f t="shared" si="1"/>
        <v>5</v>
      </c>
      <c r="I9" s="3">
        <f t="shared" si="1"/>
        <v>5</v>
      </c>
      <c r="J9" s="3">
        <f t="shared" si="1"/>
        <v>5</v>
      </c>
      <c r="K9" s="3"/>
      <c r="L9" s="3"/>
      <c r="M9" s="7"/>
      <c r="N9" s="3"/>
      <c r="O9" s="3"/>
      <c r="P9" s="3"/>
      <c r="Q9" s="3"/>
      <c r="R9" s="2"/>
      <c r="S9" s="2"/>
      <c r="T9" s="2"/>
      <c r="U9" s="2"/>
    </row>
    <row r="10" spans="1:21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1">
        <v>12465.77</v>
      </c>
      <c r="G10" s="2">
        <v>0</v>
      </c>
      <c r="H10" s="2">
        <v>0</v>
      </c>
      <c r="I10" s="2">
        <v>0</v>
      </c>
      <c r="J10" s="2">
        <v>0</v>
      </c>
      <c r="K10" s="2"/>
      <c r="L10" s="2">
        <f>SUM(B10:K10)</f>
        <v>12465.77</v>
      </c>
      <c r="M10" s="1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8">
        <v>2012</v>
      </c>
      <c r="B12" s="2">
        <f t="shared" ref="B12:J27" si="2">+B$10/B$9</f>
        <v>0</v>
      </c>
      <c r="C12" s="2">
        <f t="shared" si="2"/>
        <v>0</v>
      </c>
      <c r="D12" s="2">
        <f t="shared" si="2"/>
        <v>0</v>
      </c>
      <c r="E12" s="2">
        <f t="shared" si="2"/>
        <v>0</v>
      </c>
      <c r="F12" s="2">
        <f>ROUND(F$10/F$9,2)</f>
        <v>2493.15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/>
      <c r="L12" s="2">
        <f t="shared" ref="L12:L43" si="3">SUM(B12:K12)</f>
        <v>2493.15</v>
      </c>
      <c r="M12" s="1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2013</v>
      </c>
      <c r="B13" s="2">
        <f t="shared" si="2"/>
        <v>0</v>
      </c>
      <c r="C13" s="2">
        <f t="shared" si="2"/>
        <v>0</v>
      </c>
      <c r="D13" s="2">
        <f t="shared" si="2"/>
        <v>0</v>
      </c>
      <c r="E13" s="2">
        <f t="shared" si="2"/>
        <v>0</v>
      </c>
      <c r="F13" s="2">
        <f>ROUND(F$10/F$9,2)</f>
        <v>2493.15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 t="shared" si="2"/>
        <v>0</v>
      </c>
      <c r="K13" s="2"/>
      <c r="L13" s="2">
        <f t="shared" si="3"/>
        <v>2493.15</v>
      </c>
      <c r="M13" s="1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8">
        <v>2014</v>
      </c>
      <c r="B14" s="2">
        <f t="shared" si="2"/>
        <v>0</v>
      </c>
      <c r="C14" s="2">
        <f t="shared" si="2"/>
        <v>0</v>
      </c>
      <c r="D14" s="2">
        <f t="shared" si="2"/>
        <v>0</v>
      </c>
      <c r="E14" s="2">
        <f t="shared" si="2"/>
        <v>0</v>
      </c>
      <c r="F14" s="2">
        <f>ROUND(F$10/F$9,2)</f>
        <v>2493.15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/>
      <c r="L14" s="2">
        <f t="shared" si="3"/>
        <v>2493.15</v>
      </c>
      <c r="M14" s="1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8">
        <f>+A14+1</f>
        <v>2015</v>
      </c>
      <c r="B15" s="2">
        <f t="shared" si="2"/>
        <v>0</v>
      </c>
      <c r="C15" s="2">
        <f t="shared" si="2"/>
        <v>0</v>
      </c>
      <c r="D15" s="2">
        <f t="shared" si="2"/>
        <v>0</v>
      </c>
      <c r="E15" s="2">
        <f t="shared" si="2"/>
        <v>0</v>
      </c>
      <c r="F15" s="2">
        <f>ROUND(F$10/F$9,2)</f>
        <v>2493.15</v>
      </c>
      <c r="G15" s="2">
        <f t="shared" si="2"/>
        <v>0</v>
      </c>
      <c r="H15" s="2">
        <f t="shared" si="2"/>
        <v>0</v>
      </c>
      <c r="I15" s="2">
        <f t="shared" si="2"/>
        <v>0</v>
      </c>
      <c r="J15" s="2">
        <f t="shared" si="2"/>
        <v>0</v>
      </c>
      <c r="K15" s="2"/>
      <c r="L15" s="2">
        <f t="shared" si="3"/>
        <v>2493.15</v>
      </c>
      <c r="M15" s="1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8">
        <f t="shared" ref="A16:A60" si="4">+A15+1</f>
        <v>2016</v>
      </c>
      <c r="B16" s="2">
        <f t="shared" si="2"/>
        <v>0</v>
      </c>
      <c r="C16" s="2">
        <f t="shared" si="2"/>
        <v>0</v>
      </c>
      <c r="D16" s="2">
        <f t="shared" si="2"/>
        <v>0</v>
      </c>
      <c r="E16" s="2">
        <f t="shared" si="2"/>
        <v>0</v>
      </c>
      <c r="F16" s="2">
        <f>+F$10-SUM(F$12:F15)</f>
        <v>2493.17</v>
      </c>
      <c r="G16" s="2">
        <f t="shared" si="2"/>
        <v>0</v>
      </c>
      <c r="H16" s="2">
        <f t="shared" si="2"/>
        <v>0</v>
      </c>
      <c r="I16" s="2">
        <f t="shared" si="2"/>
        <v>0</v>
      </c>
      <c r="J16" s="2">
        <f t="shared" si="2"/>
        <v>0</v>
      </c>
      <c r="K16" s="2"/>
      <c r="L16" s="2">
        <f t="shared" si="3"/>
        <v>2493.17</v>
      </c>
      <c r="M16" s="1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8">
        <f t="shared" si="4"/>
        <v>2017</v>
      </c>
      <c r="B17" s="2">
        <f t="shared" si="2"/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/>
      <c r="G17" s="2">
        <f t="shared" si="2"/>
        <v>0</v>
      </c>
      <c r="H17" s="2">
        <f t="shared" si="2"/>
        <v>0</v>
      </c>
      <c r="I17" s="2">
        <f t="shared" si="2"/>
        <v>0</v>
      </c>
      <c r="J17" s="2">
        <f t="shared" si="2"/>
        <v>0</v>
      </c>
      <c r="K17" s="2"/>
      <c r="L17" s="2">
        <f t="shared" si="3"/>
        <v>0</v>
      </c>
      <c r="M17" s="1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8">
        <f t="shared" si="4"/>
        <v>2018</v>
      </c>
      <c r="B18" s="2">
        <f t="shared" si="2"/>
        <v>0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/>
      <c r="G18" s="2">
        <f t="shared" si="2"/>
        <v>0</v>
      </c>
      <c r="H18" s="2">
        <f t="shared" si="2"/>
        <v>0</v>
      </c>
      <c r="I18" s="2">
        <f t="shared" si="2"/>
        <v>0</v>
      </c>
      <c r="J18" s="2">
        <f t="shared" si="2"/>
        <v>0</v>
      </c>
      <c r="K18" s="2"/>
      <c r="L18" s="2">
        <f t="shared" si="3"/>
        <v>0</v>
      </c>
      <c r="M18" s="1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8">
        <f t="shared" si="4"/>
        <v>2019</v>
      </c>
      <c r="B19" s="2">
        <f t="shared" si="2"/>
        <v>0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/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/>
      <c r="L19" s="2">
        <f t="shared" si="3"/>
        <v>0</v>
      </c>
      <c r="M19" s="1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f t="shared" si="4"/>
        <v>2020</v>
      </c>
      <c r="B20" s="2">
        <f t="shared" si="2"/>
        <v>0</v>
      </c>
      <c r="C20" s="2">
        <f t="shared" si="2"/>
        <v>0</v>
      </c>
      <c r="D20" s="2">
        <f t="shared" si="2"/>
        <v>0</v>
      </c>
      <c r="E20" s="2">
        <f t="shared" si="2"/>
        <v>0</v>
      </c>
      <c r="F20" s="2"/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/>
      <c r="L20" s="2">
        <f t="shared" si="3"/>
        <v>0</v>
      </c>
      <c r="M20" s="1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>
        <f t="shared" si="4"/>
        <v>2021</v>
      </c>
      <c r="B21" s="2">
        <f t="shared" si="2"/>
        <v>0</v>
      </c>
      <c r="C21" s="2">
        <f t="shared" si="2"/>
        <v>0</v>
      </c>
      <c r="D21" s="2">
        <f t="shared" si="2"/>
        <v>0</v>
      </c>
      <c r="E21" s="2">
        <f t="shared" si="2"/>
        <v>0</v>
      </c>
      <c r="F21" s="2"/>
      <c r="G21" s="2">
        <f t="shared" si="2"/>
        <v>0</v>
      </c>
      <c r="H21" s="2">
        <f t="shared" si="2"/>
        <v>0</v>
      </c>
      <c r="I21" s="2">
        <f t="shared" si="2"/>
        <v>0</v>
      </c>
      <c r="J21" s="2">
        <f t="shared" si="2"/>
        <v>0</v>
      </c>
      <c r="K21" s="2"/>
      <c r="L21" s="2">
        <f t="shared" si="3"/>
        <v>0</v>
      </c>
      <c r="M21" s="1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8">
        <f t="shared" si="4"/>
        <v>2022</v>
      </c>
      <c r="B22" s="2">
        <f t="shared" si="2"/>
        <v>0</v>
      </c>
      <c r="C22" s="2">
        <f t="shared" si="2"/>
        <v>0</v>
      </c>
      <c r="D22" s="2">
        <f t="shared" si="2"/>
        <v>0</v>
      </c>
      <c r="E22" s="2">
        <f t="shared" si="2"/>
        <v>0</v>
      </c>
      <c r="F22" s="2"/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/>
      <c r="L22" s="2">
        <f t="shared" si="3"/>
        <v>0</v>
      </c>
      <c r="M22" s="1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8">
        <f t="shared" si="4"/>
        <v>2023</v>
      </c>
      <c r="B23" s="2">
        <f t="shared" si="2"/>
        <v>0</v>
      </c>
      <c r="C23" s="2">
        <f t="shared" si="2"/>
        <v>0</v>
      </c>
      <c r="D23" s="2">
        <f t="shared" si="2"/>
        <v>0</v>
      </c>
      <c r="E23" s="2">
        <f t="shared" si="2"/>
        <v>0</v>
      </c>
      <c r="F23" s="2"/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/>
      <c r="L23" s="2">
        <f t="shared" si="3"/>
        <v>0</v>
      </c>
      <c r="M23" s="1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f t="shared" si="4"/>
        <v>2024</v>
      </c>
      <c r="B24" s="2">
        <f t="shared" si="2"/>
        <v>0</v>
      </c>
      <c r="C24" s="2">
        <f t="shared" si="2"/>
        <v>0</v>
      </c>
      <c r="D24" s="2">
        <f t="shared" si="2"/>
        <v>0</v>
      </c>
      <c r="E24" s="2">
        <f t="shared" si="2"/>
        <v>0</v>
      </c>
      <c r="F24" s="2"/>
      <c r="G24" s="2">
        <f t="shared" si="2"/>
        <v>0</v>
      </c>
      <c r="H24" s="2">
        <f t="shared" si="2"/>
        <v>0</v>
      </c>
      <c r="I24" s="2">
        <f t="shared" si="2"/>
        <v>0</v>
      </c>
      <c r="J24" s="2">
        <f t="shared" si="2"/>
        <v>0</v>
      </c>
      <c r="K24" s="2"/>
      <c r="L24" s="2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8">
        <f t="shared" si="4"/>
        <v>2025</v>
      </c>
      <c r="B25" s="2">
        <f t="shared" si="2"/>
        <v>0</v>
      </c>
      <c r="C25" s="2">
        <f t="shared" si="2"/>
        <v>0</v>
      </c>
      <c r="D25" s="2">
        <f t="shared" si="2"/>
        <v>0</v>
      </c>
      <c r="E25" s="2">
        <f t="shared" si="2"/>
        <v>0</v>
      </c>
      <c r="F25" s="2"/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/>
      <c r="L25" s="2">
        <f t="shared" si="3"/>
        <v>0</v>
      </c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8">
        <f t="shared" si="4"/>
        <v>2026</v>
      </c>
      <c r="B26" s="2">
        <f t="shared" si="2"/>
        <v>0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/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/>
      <c r="L26" s="2">
        <f t="shared" si="3"/>
        <v>0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8">
        <f t="shared" si="4"/>
        <v>2027</v>
      </c>
      <c r="B27" s="2">
        <f t="shared" si="2"/>
        <v>0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/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/>
      <c r="L27" s="2">
        <f t="shared" si="3"/>
        <v>0</v>
      </c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8">
        <f t="shared" si="4"/>
        <v>2028</v>
      </c>
      <c r="B28" s="2">
        <f t="shared" ref="B28:J43" si="5">+B$10/B$9</f>
        <v>0</v>
      </c>
      <c r="C28" s="2">
        <f t="shared" si="5"/>
        <v>0</v>
      </c>
      <c r="D28" s="2">
        <f t="shared" si="5"/>
        <v>0</v>
      </c>
      <c r="E28" s="2">
        <f t="shared" si="5"/>
        <v>0</v>
      </c>
      <c r="F28" s="2"/>
      <c r="G28" s="2">
        <f t="shared" si="5"/>
        <v>0</v>
      </c>
      <c r="H28" s="2">
        <f t="shared" si="5"/>
        <v>0</v>
      </c>
      <c r="I28" s="2">
        <f t="shared" si="5"/>
        <v>0</v>
      </c>
      <c r="J28" s="2">
        <f t="shared" si="5"/>
        <v>0</v>
      </c>
      <c r="K28" s="2"/>
      <c r="L28" s="2">
        <f t="shared" si="3"/>
        <v>0</v>
      </c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8">
        <f t="shared" si="4"/>
        <v>2029</v>
      </c>
      <c r="B29" s="2">
        <f t="shared" si="5"/>
        <v>0</v>
      </c>
      <c r="C29" s="2">
        <f t="shared" si="5"/>
        <v>0</v>
      </c>
      <c r="D29" s="2">
        <f t="shared" si="5"/>
        <v>0</v>
      </c>
      <c r="E29" s="2">
        <f t="shared" si="5"/>
        <v>0</v>
      </c>
      <c r="F29" s="2"/>
      <c r="G29" s="2">
        <f t="shared" si="5"/>
        <v>0</v>
      </c>
      <c r="H29" s="2">
        <f t="shared" si="5"/>
        <v>0</v>
      </c>
      <c r="I29" s="2">
        <f t="shared" si="5"/>
        <v>0</v>
      </c>
      <c r="J29" s="2">
        <f t="shared" si="5"/>
        <v>0</v>
      </c>
      <c r="K29" s="2"/>
      <c r="L29" s="2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8">
        <f t="shared" si="4"/>
        <v>2030</v>
      </c>
      <c r="B30" s="2">
        <f t="shared" si="5"/>
        <v>0</v>
      </c>
      <c r="C30" s="2">
        <f t="shared" si="5"/>
        <v>0</v>
      </c>
      <c r="D30" s="2">
        <f t="shared" si="5"/>
        <v>0</v>
      </c>
      <c r="E30" s="2">
        <f t="shared" si="5"/>
        <v>0</v>
      </c>
      <c r="F30" s="2"/>
      <c r="G30" s="2">
        <f t="shared" si="5"/>
        <v>0</v>
      </c>
      <c r="H30" s="2">
        <f t="shared" si="5"/>
        <v>0</v>
      </c>
      <c r="I30" s="2">
        <f t="shared" si="5"/>
        <v>0</v>
      </c>
      <c r="J30" s="2">
        <f t="shared" si="5"/>
        <v>0</v>
      </c>
      <c r="K30" s="2"/>
      <c r="L30" s="2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8">
        <f t="shared" si="4"/>
        <v>2031</v>
      </c>
      <c r="B31" s="2">
        <f t="shared" si="5"/>
        <v>0</v>
      </c>
      <c r="C31" s="2">
        <f t="shared" si="5"/>
        <v>0</v>
      </c>
      <c r="D31" s="2">
        <f t="shared" si="5"/>
        <v>0</v>
      </c>
      <c r="E31" s="2">
        <f t="shared" si="5"/>
        <v>0</v>
      </c>
      <c r="F31" s="2"/>
      <c r="G31" s="2">
        <f t="shared" si="5"/>
        <v>0</v>
      </c>
      <c r="H31" s="2">
        <f t="shared" si="5"/>
        <v>0</v>
      </c>
      <c r="I31" s="2">
        <f t="shared" si="5"/>
        <v>0</v>
      </c>
      <c r="J31" s="2">
        <f t="shared" si="5"/>
        <v>0</v>
      </c>
      <c r="K31" s="2"/>
      <c r="L31" s="2">
        <f t="shared" si="3"/>
        <v>0</v>
      </c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8">
        <f t="shared" si="4"/>
        <v>2032</v>
      </c>
      <c r="B32" s="2">
        <f t="shared" si="5"/>
        <v>0</v>
      </c>
      <c r="C32" s="2">
        <f t="shared" si="5"/>
        <v>0</v>
      </c>
      <c r="D32" s="2">
        <f t="shared" si="5"/>
        <v>0</v>
      </c>
      <c r="E32" s="2">
        <f t="shared" si="5"/>
        <v>0</v>
      </c>
      <c r="F32" s="2"/>
      <c r="G32" s="2">
        <f t="shared" si="5"/>
        <v>0</v>
      </c>
      <c r="H32" s="2">
        <f t="shared" si="5"/>
        <v>0</v>
      </c>
      <c r="I32" s="2">
        <f t="shared" si="5"/>
        <v>0</v>
      </c>
      <c r="J32" s="2">
        <f t="shared" si="5"/>
        <v>0</v>
      </c>
      <c r="K32" s="2"/>
      <c r="L32" s="2">
        <f t="shared" si="3"/>
        <v>0</v>
      </c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8">
        <f t="shared" si="4"/>
        <v>2033</v>
      </c>
      <c r="B33" s="2">
        <f t="shared" si="5"/>
        <v>0</v>
      </c>
      <c r="C33" s="2">
        <f t="shared" si="5"/>
        <v>0</v>
      </c>
      <c r="D33" s="2">
        <f t="shared" si="5"/>
        <v>0</v>
      </c>
      <c r="E33" s="2">
        <f t="shared" si="5"/>
        <v>0</v>
      </c>
      <c r="F33" s="2"/>
      <c r="G33" s="2">
        <f t="shared" si="5"/>
        <v>0</v>
      </c>
      <c r="H33" s="2">
        <f t="shared" si="5"/>
        <v>0</v>
      </c>
      <c r="I33" s="2">
        <f t="shared" si="5"/>
        <v>0</v>
      </c>
      <c r="J33" s="2">
        <f t="shared" si="5"/>
        <v>0</v>
      </c>
      <c r="K33" s="2"/>
      <c r="L33" s="2">
        <f t="shared" si="3"/>
        <v>0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8">
        <f t="shared" si="4"/>
        <v>2034</v>
      </c>
      <c r="B34" s="2">
        <f t="shared" si="5"/>
        <v>0</v>
      </c>
      <c r="C34" s="2">
        <f t="shared" si="5"/>
        <v>0</v>
      </c>
      <c r="D34" s="2">
        <f t="shared" si="5"/>
        <v>0</v>
      </c>
      <c r="E34" s="2">
        <f t="shared" si="5"/>
        <v>0</v>
      </c>
      <c r="F34" s="2"/>
      <c r="G34" s="2">
        <f t="shared" si="5"/>
        <v>0</v>
      </c>
      <c r="H34" s="2">
        <f t="shared" si="5"/>
        <v>0</v>
      </c>
      <c r="I34" s="2">
        <f t="shared" si="5"/>
        <v>0</v>
      </c>
      <c r="J34" s="2">
        <f t="shared" si="5"/>
        <v>0</v>
      </c>
      <c r="K34" s="2"/>
      <c r="L34" s="2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8">
        <f t="shared" si="4"/>
        <v>2035</v>
      </c>
      <c r="B35" s="2">
        <f t="shared" si="5"/>
        <v>0</v>
      </c>
      <c r="C35" s="2">
        <f t="shared" si="5"/>
        <v>0</v>
      </c>
      <c r="D35" s="2">
        <f t="shared" si="5"/>
        <v>0</v>
      </c>
      <c r="E35" s="2">
        <f t="shared" si="5"/>
        <v>0</v>
      </c>
      <c r="F35" s="2"/>
      <c r="G35" s="2">
        <f t="shared" si="5"/>
        <v>0</v>
      </c>
      <c r="H35" s="2">
        <f t="shared" si="5"/>
        <v>0</v>
      </c>
      <c r="I35" s="2">
        <f t="shared" si="5"/>
        <v>0</v>
      </c>
      <c r="J35" s="2">
        <f t="shared" si="5"/>
        <v>0</v>
      </c>
      <c r="K35" s="2"/>
      <c r="L35" s="2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8">
        <f t="shared" si="4"/>
        <v>2036</v>
      </c>
      <c r="B36" s="2">
        <f t="shared" si="5"/>
        <v>0</v>
      </c>
      <c r="C36" s="2">
        <f t="shared" si="5"/>
        <v>0</v>
      </c>
      <c r="D36" s="2">
        <f t="shared" si="5"/>
        <v>0</v>
      </c>
      <c r="E36" s="2">
        <f t="shared" si="5"/>
        <v>0</v>
      </c>
      <c r="F36" s="2"/>
      <c r="G36" s="2">
        <f t="shared" si="5"/>
        <v>0</v>
      </c>
      <c r="H36" s="2">
        <f t="shared" si="5"/>
        <v>0</v>
      </c>
      <c r="I36" s="2">
        <f t="shared" si="5"/>
        <v>0</v>
      </c>
      <c r="J36" s="2">
        <f t="shared" si="5"/>
        <v>0</v>
      </c>
      <c r="K36" s="2"/>
      <c r="L36" s="2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f t="shared" si="4"/>
        <v>2037</v>
      </c>
      <c r="B37" s="2">
        <f t="shared" si="5"/>
        <v>0</v>
      </c>
      <c r="C37" s="2">
        <f t="shared" si="5"/>
        <v>0</v>
      </c>
      <c r="D37" s="2">
        <f t="shared" si="5"/>
        <v>0</v>
      </c>
      <c r="E37" s="2">
        <f t="shared" si="5"/>
        <v>0</v>
      </c>
      <c r="F37" s="2"/>
      <c r="G37" s="2">
        <f t="shared" si="5"/>
        <v>0</v>
      </c>
      <c r="H37" s="2">
        <f t="shared" si="5"/>
        <v>0</v>
      </c>
      <c r="I37" s="2">
        <f t="shared" si="5"/>
        <v>0</v>
      </c>
      <c r="J37" s="2">
        <f t="shared" si="5"/>
        <v>0</v>
      </c>
      <c r="K37" s="2"/>
      <c r="L37" s="2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8">
        <f t="shared" si="4"/>
        <v>2038</v>
      </c>
      <c r="B38" s="2">
        <f t="shared" si="5"/>
        <v>0</v>
      </c>
      <c r="C38" s="2">
        <f t="shared" si="5"/>
        <v>0</v>
      </c>
      <c r="D38" s="2">
        <f t="shared" si="5"/>
        <v>0</v>
      </c>
      <c r="E38" s="2">
        <f t="shared" si="5"/>
        <v>0</v>
      </c>
      <c r="G38" s="2">
        <f t="shared" si="5"/>
        <v>0</v>
      </c>
      <c r="H38" s="2">
        <f t="shared" si="5"/>
        <v>0</v>
      </c>
      <c r="I38" s="2">
        <f t="shared" si="5"/>
        <v>0</v>
      </c>
      <c r="J38" s="2">
        <f t="shared" si="5"/>
        <v>0</v>
      </c>
      <c r="L38" s="2">
        <f t="shared" si="3"/>
        <v>0</v>
      </c>
    </row>
    <row r="39" spans="1:21" x14ac:dyDescent="0.25">
      <c r="A39" s="8">
        <f t="shared" si="4"/>
        <v>2039</v>
      </c>
      <c r="B39" s="2">
        <f>+B$10-SUM(B$12:B38)</f>
        <v>0</v>
      </c>
      <c r="C39" s="2">
        <f t="shared" si="5"/>
        <v>0</v>
      </c>
      <c r="D39" s="2">
        <f t="shared" si="5"/>
        <v>0</v>
      </c>
      <c r="E39" s="2">
        <f t="shared" si="5"/>
        <v>0</v>
      </c>
      <c r="G39" s="2">
        <f t="shared" si="5"/>
        <v>0</v>
      </c>
      <c r="H39" s="2">
        <f t="shared" si="5"/>
        <v>0</v>
      </c>
      <c r="I39" s="2">
        <f t="shared" si="5"/>
        <v>0</v>
      </c>
      <c r="J39" s="2">
        <f t="shared" si="5"/>
        <v>0</v>
      </c>
      <c r="L39" s="2">
        <f t="shared" si="3"/>
        <v>0</v>
      </c>
    </row>
    <row r="40" spans="1:21" x14ac:dyDescent="0.25">
      <c r="A40" s="8">
        <f t="shared" si="4"/>
        <v>2040</v>
      </c>
      <c r="B40" s="2"/>
      <c r="C40" s="2">
        <f>+C$10-SUM(C$12:C39)</f>
        <v>0</v>
      </c>
      <c r="D40" s="2">
        <f t="shared" si="5"/>
        <v>0</v>
      </c>
      <c r="E40" s="2">
        <f t="shared" si="5"/>
        <v>0</v>
      </c>
      <c r="G40" s="2">
        <f t="shared" si="5"/>
        <v>0</v>
      </c>
      <c r="H40" s="2">
        <f t="shared" si="5"/>
        <v>0</v>
      </c>
      <c r="I40" s="2">
        <f t="shared" si="5"/>
        <v>0</v>
      </c>
      <c r="J40" s="2">
        <f t="shared" si="5"/>
        <v>0</v>
      </c>
      <c r="L40" s="2">
        <f t="shared" si="3"/>
        <v>0</v>
      </c>
    </row>
    <row r="41" spans="1:21" x14ac:dyDescent="0.25">
      <c r="A41" s="8">
        <f t="shared" si="4"/>
        <v>2041</v>
      </c>
      <c r="B41" s="2"/>
      <c r="C41" s="2"/>
      <c r="D41" s="2">
        <f>+D$10-SUM(D$12:D40)</f>
        <v>0</v>
      </c>
      <c r="E41" s="2">
        <f t="shared" si="5"/>
        <v>0</v>
      </c>
      <c r="G41" s="2">
        <f t="shared" si="5"/>
        <v>0</v>
      </c>
      <c r="H41" s="2">
        <f t="shared" si="5"/>
        <v>0</v>
      </c>
      <c r="I41" s="2">
        <f t="shared" si="5"/>
        <v>0</v>
      </c>
      <c r="J41" s="2">
        <f t="shared" si="5"/>
        <v>0</v>
      </c>
      <c r="L41" s="2">
        <f t="shared" si="3"/>
        <v>0</v>
      </c>
    </row>
    <row r="42" spans="1:21" x14ac:dyDescent="0.25">
      <c r="A42" s="8">
        <f t="shared" si="4"/>
        <v>2042</v>
      </c>
      <c r="B42" s="2"/>
      <c r="C42" s="2"/>
      <c r="D42" s="2"/>
      <c r="E42" s="2">
        <f>+E$10-SUM(E$12:E41)</f>
        <v>0</v>
      </c>
      <c r="G42" s="2">
        <f t="shared" si="5"/>
        <v>0</v>
      </c>
      <c r="H42" s="2">
        <f t="shared" si="5"/>
        <v>0</v>
      </c>
      <c r="I42" s="2">
        <f t="shared" si="5"/>
        <v>0</v>
      </c>
      <c r="J42" s="2">
        <f t="shared" si="5"/>
        <v>0</v>
      </c>
      <c r="L42" s="2">
        <f t="shared" si="3"/>
        <v>0</v>
      </c>
    </row>
    <row r="43" spans="1:21" x14ac:dyDescent="0.25">
      <c r="A43" s="8">
        <f t="shared" si="4"/>
        <v>2043</v>
      </c>
      <c r="B43" s="2"/>
      <c r="C43" s="2"/>
      <c r="D43" s="2"/>
      <c r="E43" s="2"/>
      <c r="G43" s="2">
        <f>+G$10-SUM(G$12:G42)</f>
        <v>0</v>
      </c>
      <c r="H43" s="2">
        <f t="shared" si="5"/>
        <v>0</v>
      </c>
      <c r="I43" s="2">
        <f t="shared" si="5"/>
        <v>0</v>
      </c>
      <c r="J43" s="2">
        <f t="shared" si="5"/>
        <v>0</v>
      </c>
      <c r="L43" s="2">
        <f t="shared" si="3"/>
        <v>0</v>
      </c>
    </row>
    <row r="44" spans="1:21" x14ac:dyDescent="0.25">
      <c r="A44" s="8">
        <f t="shared" si="4"/>
        <v>2044</v>
      </c>
      <c r="B44" s="2"/>
      <c r="C44" s="2"/>
      <c r="D44" s="2"/>
      <c r="E44" s="2"/>
      <c r="G44" s="2"/>
      <c r="H44" s="2">
        <f>+H$10-SUM(H$12:H43)</f>
        <v>0</v>
      </c>
      <c r="I44" s="2">
        <f t="shared" ref="I44:J45" si="6">+I$10/I$9</f>
        <v>0</v>
      </c>
      <c r="J44" s="2">
        <f t="shared" si="6"/>
        <v>0</v>
      </c>
      <c r="L44" s="2">
        <f t="shared" ref="L44:L60" si="7">SUM(B44:K44)</f>
        <v>0</v>
      </c>
    </row>
    <row r="45" spans="1:21" x14ac:dyDescent="0.25">
      <c r="A45" s="8">
        <f t="shared" si="4"/>
        <v>2045</v>
      </c>
      <c r="B45" s="2"/>
      <c r="C45" s="2"/>
      <c r="D45" s="2"/>
      <c r="E45" s="2"/>
      <c r="G45" s="2"/>
      <c r="H45" s="2"/>
      <c r="I45" s="2">
        <f>+I$10-SUM(I$12:I44)</f>
        <v>0</v>
      </c>
      <c r="J45" s="2">
        <f t="shared" si="6"/>
        <v>0</v>
      </c>
      <c r="L45" s="2">
        <f t="shared" si="7"/>
        <v>0</v>
      </c>
    </row>
    <row r="46" spans="1:21" x14ac:dyDescent="0.25">
      <c r="A46" s="8">
        <f t="shared" si="4"/>
        <v>2046</v>
      </c>
      <c r="B46" s="2"/>
      <c r="C46" s="2"/>
      <c r="D46" s="2"/>
      <c r="E46" s="2"/>
      <c r="G46" s="2"/>
      <c r="H46" s="2"/>
      <c r="I46" s="2"/>
      <c r="J46" s="2">
        <f>+J$10-SUM(J$12:J45)</f>
        <v>0</v>
      </c>
      <c r="L46" s="2">
        <f t="shared" si="7"/>
        <v>0</v>
      </c>
    </row>
    <row r="47" spans="1:21" x14ac:dyDescent="0.25">
      <c r="A47" s="8">
        <f t="shared" si="4"/>
        <v>2047</v>
      </c>
      <c r="B47" s="2"/>
      <c r="C47" s="2"/>
      <c r="D47" s="2"/>
      <c r="E47" s="2"/>
      <c r="G47" s="2"/>
      <c r="H47" s="2"/>
      <c r="I47" s="2"/>
      <c r="J47" s="2"/>
      <c r="L47" s="2">
        <f t="shared" si="7"/>
        <v>0</v>
      </c>
    </row>
    <row r="48" spans="1:21" x14ac:dyDescent="0.25">
      <c r="A48" s="8">
        <f t="shared" si="4"/>
        <v>2048</v>
      </c>
      <c r="B48" s="2"/>
      <c r="C48" s="2"/>
      <c r="D48" s="2"/>
      <c r="E48" s="2"/>
      <c r="G48" s="2"/>
      <c r="H48" s="2"/>
      <c r="I48" s="2"/>
      <c r="J48" s="2"/>
      <c r="L48" s="2">
        <f t="shared" si="7"/>
        <v>0</v>
      </c>
    </row>
    <row r="49" spans="1:12" x14ac:dyDescent="0.25">
      <c r="A49" s="8">
        <f t="shared" si="4"/>
        <v>2049</v>
      </c>
      <c r="B49" s="2"/>
      <c r="C49" s="2"/>
      <c r="D49" s="2"/>
      <c r="E49" s="2"/>
      <c r="G49" s="2"/>
      <c r="H49" s="2"/>
      <c r="I49" s="2"/>
      <c r="J49" s="2"/>
      <c r="L49" s="2">
        <f t="shared" si="7"/>
        <v>0</v>
      </c>
    </row>
    <row r="50" spans="1:12" x14ac:dyDescent="0.25">
      <c r="A50" s="8">
        <f t="shared" si="4"/>
        <v>2050</v>
      </c>
      <c r="B50" s="2"/>
      <c r="C50" s="2"/>
      <c r="D50" s="2"/>
      <c r="E50" s="2"/>
      <c r="G50" s="2"/>
      <c r="H50" s="2"/>
      <c r="I50" s="2"/>
      <c r="J50" s="2"/>
      <c r="L50" s="2">
        <f t="shared" si="7"/>
        <v>0</v>
      </c>
    </row>
    <row r="51" spans="1:12" x14ac:dyDescent="0.25">
      <c r="A51" s="8">
        <f t="shared" si="4"/>
        <v>2051</v>
      </c>
      <c r="B51" s="2"/>
      <c r="C51" s="2"/>
      <c r="D51" s="2"/>
      <c r="E51" s="2"/>
      <c r="F51" s="2">
        <f>+F$10-SUM(F$12:F50)</f>
        <v>0</v>
      </c>
      <c r="G51" s="2"/>
      <c r="H51" s="2"/>
      <c r="I51" s="2"/>
      <c r="J51" s="2"/>
      <c r="L51" s="2">
        <f t="shared" si="7"/>
        <v>0</v>
      </c>
    </row>
    <row r="52" spans="1:12" x14ac:dyDescent="0.25">
      <c r="A52" s="8">
        <f t="shared" si="4"/>
        <v>2052</v>
      </c>
      <c r="B52" s="2"/>
      <c r="C52" s="2"/>
      <c r="D52" s="2"/>
      <c r="E52" s="2"/>
      <c r="G52" s="2"/>
      <c r="H52" s="2"/>
      <c r="I52" s="2"/>
      <c r="J52" s="2"/>
      <c r="L52" s="2">
        <f t="shared" si="7"/>
        <v>0</v>
      </c>
    </row>
    <row r="53" spans="1:12" x14ac:dyDescent="0.25">
      <c r="A53" s="8">
        <f t="shared" si="4"/>
        <v>2053</v>
      </c>
      <c r="B53" s="2"/>
      <c r="C53" s="2"/>
      <c r="D53" s="2"/>
      <c r="E53" s="2"/>
      <c r="G53" s="2"/>
      <c r="H53" s="2"/>
      <c r="I53" s="2"/>
      <c r="J53" s="2"/>
      <c r="L53" s="2">
        <f t="shared" si="7"/>
        <v>0</v>
      </c>
    </row>
    <row r="54" spans="1:12" x14ac:dyDescent="0.25">
      <c r="A54" s="8">
        <f t="shared" si="4"/>
        <v>2054</v>
      </c>
      <c r="B54" s="2"/>
      <c r="C54" s="2"/>
      <c r="D54" s="2"/>
      <c r="E54" s="2"/>
      <c r="G54" s="2"/>
      <c r="H54" s="2"/>
      <c r="I54" s="2"/>
      <c r="J54" s="2"/>
      <c r="L54" s="2">
        <f t="shared" si="7"/>
        <v>0</v>
      </c>
    </row>
    <row r="55" spans="1:12" x14ac:dyDescent="0.25">
      <c r="A55" s="8">
        <f t="shared" si="4"/>
        <v>2055</v>
      </c>
      <c r="B55" s="2"/>
      <c r="C55" s="2"/>
      <c r="D55" s="2"/>
      <c r="E55" s="2"/>
      <c r="G55" s="2"/>
      <c r="H55" s="2"/>
      <c r="I55" s="2"/>
      <c r="J55" s="2"/>
      <c r="L55" s="2">
        <f t="shared" si="7"/>
        <v>0</v>
      </c>
    </row>
    <row r="56" spans="1:12" x14ac:dyDescent="0.25">
      <c r="A56" s="8">
        <f t="shared" si="4"/>
        <v>2056</v>
      </c>
      <c r="B56" s="2"/>
      <c r="C56" s="2"/>
      <c r="D56" s="2"/>
      <c r="E56" s="2"/>
      <c r="G56" s="2"/>
      <c r="H56" s="2"/>
      <c r="I56" s="2"/>
      <c r="J56" s="2"/>
      <c r="L56" s="2">
        <f t="shared" si="7"/>
        <v>0</v>
      </c>
    </row>
    <row r="57" spans="1:12" x14ac:dyDescent="0.25">
      <c r="A57" s="8">
        <f t="shared" si="4"/>
        <v>2057</v>
      </c>
      <c r="B57" s="2"/>
      <c r="C57" s="2"/>
      <c r="D57" s="2"/>
      <c r="E57" s="2"/>
      <c r="G57" s="2"/>
      <c r="H57" s="2"/>
      <c r="I57" s="2"/>
      <c r="J57" s="2"/>
      <c r="L57" s="2">
        <f t="shared" si="7"/>
        <v>0</v>
      </c>
    </row>
    <row r="58" spans="1:12" x14ac:dyDescent="0.25">
      <c r="A58" s="8">
        <f t="shared" si="4"/>
        <v>2058</v>
      </c>
      <c r="B58" s="2"/>
      <c r="C58" s="2"/>
      <c r="D58" s="2"/>
      <c r="E58" s="2"/>
      <c r="G58" s="2"/>
      <c r="H58" s="2"/>
      <c r="I58" s="2"/>
      <c r="J58" s="2"/>
      <c r="L58" s="2">
        <f t="shared" si="7"/>
        <v>0</v>
      </c>
    </row>
    <row r="59" spans="1:12" x14ac:dyDescent="0.25">
      <c r="A59" s="8">
        <f t="shared" si="4"/>
        <v>2059</v>
      </c>
      <c r="B59" s="2"/>
      <c r="C59" s="2"/>
      <c r="D59" s="2"/>
      <c r="E59" s="2"/>
      <c r="G59" s="2"/>
      <c r="H59" s="2"/>
      <c r="I59" s="2"/>
      <c r="J59" s="2"/>
      <c r="L59" s="2">
        <f t="shared" si="7"/>
        <v>0</v>
      </c>
    </row>
    <row r="60" spans="1:12" x14ac:dyDescent="0.25">
      <c r="A60" s="8">
        <f t="shared" si="4"/>
        <v>2060</v>
      </c>
      <c r="B60" s="2"/>
      <c r="C60" s="2"/>
      <c r="D60" s="2"/>
      <c r="E60" s="2"/>
      <c r="G60" s="2"/>
      <c r="H60" s="2"/>
      <c r="I60" s="2"/>
      <c r="J60" s="2"/>
      <c r="L60" s="2">
        <f t="shared" si="7"/>
        <v>0</v>
      </c>
    </row>
    <row r="65" spans="1:10" x14ac:dyDescent="0.25">
      <c r="A65" s="8" t="s">
        <v>11</v>
      </c>
      <c r="B65" s="4">
        <f t="shared" ref="B65:J65" si="8">+B10-SUM(B12:B60)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>+F10-SUM(F12:F60)</f>
        <v>0</v>
      </c>
      <c r="G65" s="4">
        <f t="shared" si="8"/>
        <v>0</v>
      </c>
      <c r="H65" s="4">
        <f t="shared" si="8"/>
        <v>0</v>
      </c>
      <c r="I65" s="4">
        <f t="shared" si="8"/>
        <v>0</v>
      </c>
      <c r="J65" s="4">
        <f t="shared" si="8"/>
        <v>0</v>
      </c>
    </row>
  </sheetData>
  <pageMargins left="0.70866141732283472" right="0.70866141732283472" top="0.74803149606299213" bottom="0.74803149606299213" header="0.31496062992125984" footer="0.31496062992125984"/>
  <pageSetup scale="92" orientation="landscape" verticalDpi="0" r:id="rId1"/>
  <headerFooter>
    <oddFooter>&amp;CPage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Y65"/>
  <sheetViews>
    <sheetView workbookViewId="0">
      <selection activeCell="K6" sqref="K6:O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7" width="11.5703125" customWidth="1"/>
    <col min="8" max="8" width="11.5703125" bestFit="1" customWidth="1"/>
    <col min="9" max="13" width="11.5703125" customWidth="1"/>
    <col min="14" max="14" width="11.5703125" bestFit="1" customWidth="1"/>
    <col min="15" max="15" width="3.5703125" customWidth="1"/>
    <col min="16" max="17" width="13.28515625" bestFit="1" customWidth="1"/>
    <col min="18" max="18" width="11.5703125" bestFit="1" customWidth="1"/>
  </cols>
  <sheetData>
    <row r="1" spans="1:25" x14ac:dyDescent="0.25">
      <c r="A1" s="8" t="s">
        <v>60</v>
      </c>
      <c r="B1" s="5"/>
    </row>
    <row r="2" spans="1:25" x14ac:dyDescent="0.25">
      <c r="A2" s="8" t="s">
        <v>1</v>
      </c>
      <c r="B2" s="26" t="s">
        <v>40</v>
      </c>
    </row>
    <row r="4" spans="1:25" x14ac:dyDescent="0.25">
      <c r="A4" s="8">
        <v>2011</v>
      </c>
      <c r="B4" t="s">
        <v>2</v>
      </c>
      <c r="C4" s="21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8">
        <v>2011</v>
      </c>
      <c r="B5" t="s">
        <v>3</v>
      </c>
      <c r="C5" s="2">
        <v>0</v>
      </c>
      <c r="D5" s="2" t="s">
        <v>9</v>
      </c>
      <c r="E5" s="3">
        <v>15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7"/>
      <c r="R5" s="2"/>
      <c r="S5" s="2"/>
      <c r="T5" s="2"/>
      <c r="U5" s="2"/>
      <c r="V5" s="2"/>
      <c r="W5" s="2"/>
      <c r="X5" s="2"/>
      <c r="Y5" s="2"/>
    </row>
    <row r="6" spans="1:25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61" t="s">
        <v>111</v>
      </c>
      <c r="L6" s="61"/>
      <c r="M6" s="61"/>
      <c r="N6" s="61"/>
      <c r="O6" s="61"/>
      <c r="P6" s="2"/>
      <c r="Q6" s="7"/>
      <c r="R6" s="2"/>
      <c r="S6" s="2"/>
      <c r="T6" s="2"/>
      <c r="U6" s="2"/>
      <c r="V6" s="2"/>
      <c r="W6" s="2"/>
      <c r="X6" s="2"/>
      <c r="Y6" s="2"/>
    </row>
    <row r="7" spans="1:25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7"/>
      <c r="R7" s="2"/>
      <c r="S7" s="2"/>
      <c r="T7" s="2"/>
      <c r="U7" s="2"/>
      <c r="V7" s="2"/>
      <c r="W7" s="2"/>
      <c r="X7" s="2"/>
      <c r="Y7" s="2"/>
    </row>
    <row r="8" spans="1:25" x14ac:dyDescent="0.25">
      <c r="A8" s="8" t="s">
        <v>6</v>
      </c>
      <c r="B8" s="3">
        <v>2006</v>
      </c>
      <c r="C8" s="3">
        <f>+B8+1</f>
        <v>2007</v>
      </c>
      <c r="D8" s="3">
        <f t="shared" ref="D8:N8" si="0">+C8+1</f>
        <v>2008</v>
      </c>
      <c r="E8" s="3">
        <f t="shared" si="0"/>
        <v>2009</v>
      </c>
      <c r="F8" s="3">
        <f t="shared" si="0"/>
        <v>2010</v>
      </c>
      <c r="G8" s="3">
        <f t="shared" si="0"/>
        <v>2011</v>
      </c>
      <c r="H8" s="3">
        <v>2012</v>
      </c>
      <c r="I8" s="3">
        <v>2013</v>
      </c>
      <c r="J8" s="3">
        <f t="shared" si="0"/>
        <v>2014</v>
      </c>
      <c r="K8" s="3">
        <f t="shared" si="0"/>
        <v>2015</v>
      </c>
      <c r="L8" s="3">
        <f>+K8+1</f>
        <v>2016</v>
      </c>
      <c r="M8" s="3">
        <f t="shared" si="0"/>
        <v>2017</v>
      </c>
      <c r="N8" s="3">
        <f t="shared" si="0"/>
        <v>2018</v>
      </c>
      <c r="O8" s="3"/>
      <c r="P8" s="31" t="s">
        <v>5</v>
      </c>
      <c r="Q8" s="7"/>
      <c r="R8" s="3"/>
      <c r="S8" s="3"/>
      <c r="T8" s="3"/>
      <c r="U8" s="3"/>
      <c r="V8" s="2"/>
      <c r="W8" s="2"/>
      <c r="X8" s="2"/>
      <c r="Y8" s="2"/>
    </row>
    <row r="9" spans="1:25" x14ac:dyDescent="0.25">
      <c r="A9" s="8" t="s">
        <v>7</v>
      </c>
      <c r="B9" s="3">
        <f>+E5</f>
        <v>15</v>
      </c>
      <c r="C9" s="3">
        <f t="shared" ref="C9:N9" si="1">+B9</f>
        <v>15</v>
      </c>
      <c r="D9" s="3">
        <f t="shared" si="1"/>
        <v>15</v>
      </c>
      <c r="E9" s="3">
        <f t="shared" si="1"/>
        <v>15</v>
      </c>
      <c r="F9" s="3">
        <f t="shared" si="1"/>
        <v>15</v>
      </c>
      <c r="G9" s="3">
        <f t="shared" si="1"/>
        <v>15</v>
      </c>
      <c r="H9" s="3">
        <f>+E5</f>
        <v>15</v>
      </c>
      <c r="I9" s="3">
        <f>+G9</f>
        <v>15</v>
      </c>
      <c r="J9" s="3">
        <f t="shared" si="1"/>
        <v>15</v>
      </c>
      <c r="K9" s="3">
        <f t="shared" si="1"/>
        <v>15</v>
      </c>
      <c r="L9" s="3">
        <f>+K9</f>
        <v>15</v>
      </c>
      <c r="M9" s="3">
        <f t="shared" si="1"/>
        <v>15</v>
      </c>
      <c r="N9" s="3">
        <f t="shared" si="1"/>
        <v>15</v>
      </c>
      <c r="O9" s="3"/>
      <c r="P9" s="3"/>
      <c r="Q9" s="7"/>
      <c r="R9" s="3"/>
      <c r="S9" s="3"/>
      <c r="T9" s="3"/>
      <c r="U9" s="3"/>
      <c r="V9" s="2"/>
      <c r="W9" s="2"/>
      <c r="X9" s="2"/>
      <c r="Y9" s="2"/>
    </row>
    <row r="10" spans="1:25" x14ac:dyDescent="0.25">
      <c r="A10" s="8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1">
        <v>200000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/>
      <c r="P10" s="2">
        <f>SUM(B10:O10)</f>
        <v>200000</v>
      </c>
      <c r="Q10" s="1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2"/>
      <c r="S11" s="2"/>
      <c r="T11" s="2"/>
      <c r="U11" s="2"/>
      <c r="V11" s="2"/>
      <c r="W11" s="2"/>
      <c r="X11" s="2"/>
      <c r="Y11" s="2"/>
    </row>
    <row r="12" spans="1:25" x14ac:dyDescent="0.25">
      <c r="A12" s="8">
        <v>2012</v>
      </c>
      <c r="B12" s="2">
        <f t="shared" ref="B12:N27" si="2">+B$10/B$9</f>
        <v>0</v>
      </c>
      <c r="C12" s="2">
        <f t="shared" si="2"/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ref="H12:H25" si="3">ROUND(H$10/H$9,2)</f>
        <v>13333.33</v>
      </c>
      <c r="I12" s="2"/>
      <c r="J12" s="2"/>
      <c r="K12" s="2"/>
      <c r="L12" s="2"/>
      <c r="M12" s="2"/>
      <c r="N12" s="2"/>
      <c r="O12" s="2"/>
      <c r="P12" s="2">
        <f t="shared" ref="P12:P43" si="4">SUM(B12:O12)</f>
        <v>13333.33</v>
      </c>
      <c r="Q12" s="1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8">
        <v>2013</v>
      </c>
      <c r="B13" s="2">
        <f t="shared" si="2"/>
        <v>0</v>
      </c>
      <c r="C13" s="2">
        <f t="shared" si="2"/>
        <v>0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3"/>
        <v>13333.33</v>
      </c>
      <c r="I13" s="2">
        <f t="shared" si="2"/>
        <v>0</v>
      </c>
      <c r="J13" s="2"/>
      <c r="K13" s="2"/>
      <c r="L13" s="2"/>
      <c r="M13" s="2"/>
      <c r="N13" s="2"/>
      <c r="O13" s="2"/>
      <c r="P13" s="2">
        <f t="shared" si="4"/>
        <v>13333.33</v>
      </c>
      <c r="Q13" s="1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8">
        <v>2014</v>
      </c>
      <c r="B14" s="2">
        <f t="shared" si="2"/>
        <v>0</v>
      </c>
      <c r="C14" s="2">
        <f t="shared" si="2"/>
        <v>0</v>
      </c>
      <c r="D14" s="2">
        <f t="shared" si="2"/>
        <v>0</v>
      </c>
      <c r="E14" s="2">
        <f t="shared" si="2"/>
        <v>0</v>
      </c>
      <c r="F14" s="2">
        <f t="shared" si="2"/>
        <v>0</v>
      </c>
      <c r="G14" s="2">
        <f t="shared" si="2"/>
        <v>0</v>
      </c>
      <c r="H14" s="2">
        <f t="shared" si="3"/>
        <v>13333.33</v>
      </c>
      <c r="I14" s="2">
        <f t="shared" si="2"/>
        <v>0</v>
      </c>
      <c r="J14" s="2">
        <f t="shared" si="2"/>
        <v>0</v>
      </c>
      <c r="K14" s="2"/>
      <c r="L14" s="2"/>
      <c r="M14" s="2"/>
      <c r="N14" s="2"/>
      <c r="O14" s="2"/>
      <c r="P14" s="2">
        <f t="shared" si="4"/>
        <v>13333.33</v>
      </c>
      <c r="Q14" s="1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8">
        <f>+A14+1</f>
        <v>2015</v>
      </c>
      <c r="B15" s="2">
        <f t="shared" si="2"/>
        <v>0</v>
      </c>
      <c r="C15" s="2">
        <f t="shared" si="2"/>
        <v>0</v>
      </c>
      <c r="D15" s="2">
        <f t="shared" si="2"/>
        <v>0</v>
      </c>
      <c r="E15" s="2">
        <f t="shared" si="2"/>
        <v>0</v>
      </c>
      <c r="F15" s="2">
        <f t="shared" si="2"/>
        <v>0</v>
      </c>
      <c r="G15" s="2">
        <f t="shared" si="2"/>
        <v>0</v>
      </c>
      <c r="H15" s="2">
        <f t="shared" si="3"/>
        <v>13333.33</v>
      </c>
      <c r="I15" s="2">
        <f t="shared" si="2"/>
        <v>0</v>
      </c>
      <c r="J15" s="2">
        <f t="shared" si="2"/>
        <v>0</v>
      </c>
      <c r="K15" s="2">
        <f t="shared" si="2"/>
        <v>0</v>
      </c>
      <c r="L15" s="2"/>
      <c r="M15" s="2"/>
      <c r="N15" s="2"/>
      <c r="O15" s="2"/>
      <c r="P15" s="2">
        <f t="shared" si="4"/>
        <v>13333.33</v>
      </c>
      <c r="Q15" s="1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8">
        <f t="shared" ref="A16:A60" si="5">+A15+1</f>
        <v>2016</v>
      </c>
      <c r="B16" s="2">
        <f t="shared" si="2"/>
        <v>0</v>
      </c>
      <c r="C16" s="2">
        <f t="shared" si="2"/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>
        <f t="shared" si="3"/>
        <v>13333.33</v>
      </c>
      <c r="I16" s="2">
        <f t="shared" si="2"/>
        <v>0</v>
      </c>
      <c r="J16" s="2">
        <f t="shared" si="2"/>
        <v>0</v>
      </c>
      <c r="K16" s="2">
        <f t="shared" si="2"/>
        <v>0</v>
      </c>
      <c r="L16" s="2">
        <f t="shared" si="2"/>
        <v>0</v>
      </c>
      <c r="M16" s="2"/>
      <c r="N16" s="2"/>
      <c r="O16" s="2"/>
      <c r="P16" s="2">
        <f t="shared" si="4"/>
        <v>13333.33</v>
      </c>
      <c r="Q16" s="1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8">
        <f t="shared" si="5"/>
        <v>2017</v>
      </c>
      <c r="B17" s="2">
        <f t="shared" si="2"/>
        <v>0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3"/>
        <v>13333.33</v>
      </c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 t="shared" si="2"/>
        <v>0</v>
      </c>
      <c r="M17" s="2">
        <f t="shared" si="2"/>
        <v>0</v>
      </c>
      <c r="N17" s="2"/>
      <c r="O17" s="2"/>
      <c r="P17" s="2">
        <f t="shared" si="4"/>
        <v>13333.33</v>
      </c>
      <c r="Q17" s="1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8">
        <f t="shared" si="5"/>
        <v>2018</v>
      </c>
      <c r="B18" s="2">
        <f t="shared" si="2"/>
        <v>0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3"/>
        <v>13333.33</v>
      </c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 t="shared" si="2"/>
        <v>0</v>
      </c>
      <c r="M18" s="2">
        <f t="shared" si="2"/>
        <v>0</v>
      </c>
      <c r="N18" s="2">
        <f t="shared" si="2"/>
        <v>0</v>
      </c>
      <c r="O18" s="2"/>
      <c r="P18" s="2">
        <f t="shared" si="4"/>
        <v>13333.33</v>
      </c>
      <c r="Q18" s="1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8">
        <f t="shared" si="5"/>
        <v>2019</v>
      </c>
      <c r="B19" s="2">
        <f t="shared" si="2"/>
        <v>0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 t="shared" si="2"/>
        <v>0</v>
      </c>
      <c r="H19" s="2">
        <f t="shared" si="3"/>
        <v>13333.33</v>
      </c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si="2"/>
        <v>0</v>
      </c>
      <c r="M19" s="2">
        <f t="shared" si="2"/>
        <v>0</v>
      </c>
      <c r="N19" s="2">
        <f t="shared" si="2"/>
        <v>0</v>
      </c>
      <c r="O19" s="2"/>
      <c r="P19" s="2">
        <f t="shared" si="4"/>
        <v>13333.33</v>
      </c>
      <c r="Q19" s="1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8">
        <f t="shared" si="5"/>
        <v>2020</v>
      </c>
      <c r="B20" s="2">
        <f t="shared" si="2"/>
        <v>0</v>
      </c>
      <c r="C20" s="2">
        <f t="shared" si="2"/>
        <v>0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3"/>
        <v>13333.33</v>
      </c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2"/>
        <v>0</v>
      </c>
      <c r="M20" s="2">
        <f t="shared" si="2"/>
        <v>0</v>
      </c>
      <c r="N20" s="2">
        <f t="shared" si="2"/>
        <v>0</v>
      </c>
      <c r="O20" s="2"/>
      <c r="P20" s="2">
        <f t="shared" si="4"/>
        <v>13333.33</v>
      </c>
      <c r="Q20" s="1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8">
        <f t="shared" si="5"/>
        <v>2021</v>
      </c>
      <c r="B21" s="2">
        <f t="shared" si="2"/>
        <v>0</v>
      </c>
      <c r="C21" s="2">
        <f t="shared" si="2"/>
        <v>0</v>
      </c>
      <c r="D21" s="2">
        <f t="shared" si="2"/>
        <v>0</v>
      </c>
      <c r="E21" s="2">
        <f t="shared" si="2"/>
        <v>0</v>
      </c>
      <c r="F21" s="2">
        <f t="shared" si="2"/>
        <v>0</v>
      </c>
      <c r="G21" s="2">
        <f t="shared" si="2"/>
        <v>0</v>
      </c>
      <c r="H21" s="2">
        <f t="shared" si="3"/>
        <v>13333.33</v>
      </c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2"/>
        <v>0</v>
      </c>
      <c r="M21" s="2">
        <f t="shared" si="2"/>
        <v>0</v>
      </c>
      <c r="N21" s="2">
        <f t="shared" si="2"/>
        <v>0</v>
      </c>
      <c r="O21" s="2"/>
      <c r="P21" s="2">
        <f t="shared" si="4"/>
        <v>13333.33</v>
      </c>
      <c r="Q21" s="1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8">
        <f t="shared" si="5"/>
        <v>2022</v>
      </c>
      <c r="B22" s="2">
        <f t="shared" si="2"/>
        <v>0</v>
      </c>
      <c r="C22" s="2">
        <f t="shared" si="2"/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3"/>
        <v>13333.33</v>
      </c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2"/>
        <v>0</v>
      </c>
      <c r="M22" s="2">
        <f t="shared" si="2"/>
        <v>0</v>
      </c>
      <c r="N22" s="2">
        <f t="shared" si="2"/>
        <v>0</v>
      </c>
      <c r="O22" s="2"/>
      <c r="P22" s="2">
        <f t="shared" si="4"/>
        <v>13333.33</v>
      </c>
      <c r="Q22" s="1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8">
        <f t="shared" si="5"/>
        <v>2023</v>
      </c>
      <c r="B23" s="2">
        <f t="shared" si="2"/>
        <v>0</v>
      </c>
      <c r="C23" s="2">
        <f t="shared" si="2"/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3"/>
        <v>13333.33</v>
      </c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2"/>
        <v>0</v>
      </c>
      <c r="M23" s="2">
        <f t="shared" si="2"/>
        <v>0</v>
      </c>
      <c r="N23" s="2">
        <f t="shared" si="2"/>
        <v>0</v>
      </c>
      <c r="O23" s="2"/>
      <c r="P23" s="2">
        <f t="shared" si="4"/>
        <v>13333.33</v>
      </c>
      <c r="Q23" s="1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8">
        <f t="shared" si="5"/>
        <v>2024</v>
      </c>
      <c r="B24" s="2">
        <f t="shared" si="2"/>
        <v>0</v>
      </c>
      <c r="C24" s="2">
        <f t="shared" si="2"/>
        <v>0</v>
      </c>
      <c r="D24" s="2">
        <f t="shared" si="2"/>
        <v>0</v>
      </c>
      <c r="E24" s="2">
        <f t="shared" si="2"/>
        <v>0</v>
      </c>
      <c r="F24" s="2">
        <f t="shared" si="2"/>
        <v>0</v>
      </c>
      <c r="G24" s="2">
        <f t="shared" si="2"/>
        <v>0</v>
      </c>
      <c r="H24" s="2">
        <f t="shared" si="3"/>
        <v>13333.33</v>
      </c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2"/>
        <v>0</v>
      </c>
      <c r="M24" s="2">
        <f t="shared" si="2"/>
        <v>0</v>
      </c>
      <c r="N24" s="2">
        <f t="shared" si="2"/>
        <v>0</v>
      </c>
      <c r="O24" s="2"/>
      <c r="P24" s="2">
        <f t="shared" si="4"/>
        <v>13333.33</v>
      </c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8">
        <f t="shared" si="5"/>
        <v>2025</v>
      </c>
      <c r="B25" s="2">
        <f t="shared" si="2"/>
        <v>0</v>
      </c>
      <c r="C25" s="2">
        <f t="shared" si="2"/>
        <v>0</v>
      </c>
      <c r="D25" s="2">
        <f t="shared" si="2"/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3"/>
        <v>13333.33</v>
      </c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 t="shared" si="2"/>
        <v>0</v>
      </c>
      <c r="M25" s="2">
        <f t="shared" si="2"/>
        <v>0</v>
      </c>
      <c r="N25" s="2">
        <f t="shared" si="2"/>
        <v>0</v>
      </c>
      <c r="O25" s="2"/>
      <c r="P25" s="2">
        <f t="shared" si="4"/>
        <v>13333.33</v>
      </c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5">
      <c r="A26" s="8">
        <f t="shared" si="5"/>
        <v>2026</v>
      </c>
      <c r="B26" s="2">
        <f t="shared" si="2"/>
        <v>0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>+H$10-SUM(H$12:H25)</f>
        <v>13333.380000000063</v>
      </c>
      <c r="I26" s="2">
        <f t="shared" si="2"/>
        <v>0</v>
      </c>
      <c r="J26" s="2">
        <f t="shared" si="2"/>
        <v>0</v>
      </c>
      <c r="K26" s="2">
        <f t="shared" si="2"/>
        <v>0</v>
      </c>
      <c r="L26" s="2">
        <f t="shared" si="2"/>
        <v>0</v>
      </c>
      <c r="M26" s="2">
        <f t="shared" si="2"/>
        <v>0</v>
      </c>
      <c r="N26" s="2">
        <f t="shared" si="2"/>
        <v>0</v>
      </c>
      <c r="O26" s="2"/>
      <c r="P26" s="2">
        <f t="shared" si="4"/>
        <v>13333.380000000063</v>
      </c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8">
        <f t="shared" si="5"/>
        <v>2027</v>
      </c>
      <c r="B27" s="2">
        <f t="shared" si="2"/>
        <v>0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/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0</v>
      </c>
      <c r="M27" s="2">
        <f t="shared" si="2"/>
        <v>0</v>
      </c>
      <c r="N27" s="2">
        <f t="shared" si="2"/>
        <v>0</v>
      </c>
      <c r="O27" s="2"/>
      <c r="P27" s="2">
        <f t="shared" si="4"/>
        <v>0</v>
      </c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8">
        <f t="shared" si="5"/>
        <v>2028</v>
      </c>
      <c r="B28" s="2">
        <f t="shared" ref="B28:N43" si="6">+B$10/B$9</f>
        <v>0</v>
      </c>
      <c r="C28" s="2">
        <f t="shared" si="6"/>
        <v>0</v>
      </c>
      <c r="D28" s="2">
        <f t="shared" si="6"/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/>
      <c r="I28" s="2">
        <f t="shared" si="6"/>
        <v>0</v>
      </c>
      <c r="J28" s="2">
        <f t="shared" si="6"/>
        <v>0</v>
      </c>
      <c r="K28" s="2">
        <f t="shared" si="6"/>
        <v>0</v>
      </c>
      <c r="L28" s="2">
        <f t="shared" si="6"/>
        <v>0</v>
      </c>
      <c r="M28" s="2">
        <f t="shared" si="6"/>
        <v>0</v>
      </c>
      <c r="N28" s="2">
        <f t="shared" si="6"/>
        <v>0</v>
      </c>
      <c r="O28" s="2"/>
      <c r="P28" s="2">
        <f t="shared" si="4"/>
        <v>0</v>
      </c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8">
        <f t="shared" si="5"/>
        <v>2029</v>
      </c>
      <c r="B29" s="2">
        <f t="shared" si="6"/>
        <v>0</v>
      </c>
      <c r="C29" s="2">
        <f t="shared" si="6"/>
        <v>0</v>
      </c>
      <c r="D29" s="2">
        <f t="shared" si="6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/>
      <c r="I29" s="2">
        <f t="shared" si="6"/>
        <v>0</v>
      </c>
      <c r="J29" s="2">
        <f t="shared" si="6"/>
        <v>0</v>
      </c>
      <c r="K29" s="2">
        <f t="shared" si="6"/>
        <v>0</v>
      </c>
      <c r="L29" s="2">
        <f t="shared" si="6"/>
        <v>0</v>
      </c>
      <c r="M29" s="2">
        <f t="shared" si="6"/>
        <v>0</v>
      </c>
      <c r="N29" s="2">
        <f t="shared" si="6"/>
        <v>0</v>
      </c>
      <c r="O29" s="2"/>
      <c r="P29" s="2">
        <f t="shared" si="4"/>
        <v>0</v>
      </c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8">
        <f t="shared" si="5"/>
        <v>2030</v>
      </c>
      <c r="B30" s="2">
        <f t="shared" si="6"/>
        <v>0</v>
      </c>
      <c r="C30" s="2">
        <f t="shared" si="6"/>
        <v>0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0</v>
      </c>
      <c r="H30" s="2"/>
      <c r="I30" s="2">
        <f t="shared" si="6"/>
        <v>0</v>
      </c>
      <c r="J30" s="2">
        <f t="shared" si="6"/>
        <v>0</v>
      </c>
      <c r="K30" s="2">
        <f t="shared" si="6"/>
        <v>0</v>
      </c>
      <c r="L30" s="2">
        <f t="shared" si="6"/>
        <v>0</v>
      </c>
      <c r="M30" s="2">
        <f t="shared" si="6"/>
        <v>0</v>
      </c>
      <c r="N30" s="2">
        <f t="shared" si="6"/>
        <v>0</v>
      </c>
      <c r="O30" s="2"/>
      <c r="P30" s="2">
        <f t="shared" si="4"/>
        <v>0</v>
      </c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8">
        <f t="shared" si="5"/>
        <v>2031</v>
      </c>
      <c r="B31" s="2">
        <f t="shared" si="6"/>
        <v>0</v>
      </c>
      <c r="C31" s="2">
        <f t="shared" si="6"/>
        <v>0</v>
      </c>
      <c r="D31" s="2">
        <f t="shared" si="6"/>
        <v>0</v>
      </c>
      <c r="E31" s="2">
        <f t="shared" si="6"/>
        <v>0</v>
      </c>
      <c r="F31" s="2">
        <f t="shared" si="6"/>
        <v>0</v>
      </c>
      <c r="G31" s="2">
        <f t="shared" si="6"/>
        <v>0</v>
      </c>
      <c r="H31" s="2"/>
      <c r="I31" s="2">
        <f t="shared" si="6"/>
        <v>0</v>
      </c>
      <c r="J31" s="2">
        <f t="shared" si="6"/>
        <v>0</v>
      </c>
      <c r="K31" s="2">
        <f t="shared" si="6"/>
        <v>0</v>
      </c>
      <c r="L31" s="2">
        <f t="shared" si="6"/>
        <v>0</v>
      </c>
      <c r="M31" s="2">
        <f t="shared" si="6"/>
        <v>0</v>
      </c>
      <c r="N31" s="2">
        <f t="shared" si="6"/>
        <v>0</v>
      </c>
      <c r="O31" s="2"/>
      <c r="P31" s="2">
        <f t="shared" si="4"/>
        <v>0</v>
      </c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8">
        <f t="shared" si="5"/>
        <v>2032</v>
      </c>
      <c r="B32" s="2">
        <f t="shared" si="6"/>
        <v>0</v>
      </c>
      <c r="C32" s="2">
        <f t="shared" si="6"/>
        <v>0</v>
      </c>
      <c r="D32" s="2">
        <f t="shared" si="6"/>
        <v>0</v>
      </c>
      <c r="E32" s="2">
        <f t="shared" si="6"/>
        <v>0</v>
      </c>
      <c r="F32" s="2">
        <f t="shared" si="6"/>
        <v>0</v>
      </c>
      <c r="G32" s="2">
        <f t="shared" si="6"/>
        <v>0</v>
      </c>
      <c r="H32" s="2"/>
      <c r="I32" s="2">
        <f t="shared" si="6"/>
        <v>0</v>
      </c>
      <c r="J32" s="2">
        <f t="shared" si="6"/>
        <v>0</v>
      </c>
      <c r="K32" s="2">
        <f t="shared" si="6"/>
        <v>0</v>
      </c>
      <c r="L32" s="2">
        <f t="shared" si="6"/>
        <v>0</v>
      </c>
      <c r="M32" s="2">
        <f t="shared" si="6"/>
        <v>0</v>
      </c>
      <c r="N32" s="2">
        <f t="shared" si="6"/>
        <v>0</v>
      </c>
      <c r="O32" s="2"/>
      <c r="P32" s="2">
        <f t="shared" si="4"/>
        <v>0</v>
      </c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8">
        <f t="shared" si="5"/>
        <v>2033</v>
      </c>
      <c r="B33" s="2">
        <f t="shared" si="6"/>
        <v>0</v>
      </c>
      <c r="C33" s="2">
        <f t="shared" si="6"/>
        <v>0</v>
      </c>
      <c r="D33" s="2">
        <f t="shared" si="6"/>
        <v>0</v>
      </c>
      <c r="E33" s="2">
        <f t="shared" si="6"/>
        <v>0</v>
      </c>
      <c r="F33" s="2">
        <f t="shared" si="6"/>
        <v>0</v>
      </c>
      <c r="G33" s="2">
        <f t="shared" si="6"/>
        <v>0</v>
      </c>
      <c r="H33" s="2"/>
      <c r="I33" s="2">
        <f t="shared" si="6"/>
        <v>0</v>
      </c>
      <c r="J33" s="2">
        <f t="shared" si="6"/>
        <v>0</v>
      </c>
      <c r="K33" s="2">
        <f t="shared" si="6"/>
        <v>0</v>
      </c>
      <c r="L33" s="2">
        <f t="shared" si="6"/>
        <v>0</v>
      </c>
      <c r="M33" s="2">
        <f t="shared" si="6"/>
        <v>0</v>
      </c>
      <c r="N33" s="2">
        <f t="shared" si="6"/>
        <v>0</v>
      </c>
      <c r="O33" s="2"/>
      <c r="P33" s="2">
        <f t="shared" si="4"/>
        <v>0</v>
      </c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8">
        <f t="shared" si="5"/>
        <v>2034</v>
      </c>
      <c r="B34" s="2">
        <f t="shared" si="6"/>
        <v>0</v>
      </c>
      <c r="C34" s="2">
        <f t="shared" si="6"/>
        <v>0</v>
      </c>
      <c r="D34" s="2">
        <f t="shared" si="6"/>
        <v>0</v>
      </c>
      <c r="E34" s="2">
        <f t="shared" si="6"/>
        <v>0</v>
      </c>
      <c r="F34" s="2">
        <f t="shared" si="6"/>
        <v>0</v>
      </c>
      <c r="G34" s="2">
        <f t="shared" si="6"/>
        <v>0</v>
      </c>
      <c r="H34" s="2"/>
      <c r="I34" s="2">
        <f t="shared" si="6"/>
        <v>0</v>
      </c>
      <c r="J34" s="2">
        <f t="shared" si="6"/>
        <v>0</v>
      </c>
      <c r="K34" s="2">
        <f t="shared" si="6"/>
        <v>0</v>
      </c>
      <c r="L34" s="2">
        <f t="shared" si="6"/>
        <v>0</v>
      </c>
      <c r="M34" s="2">
        <f t="shared" si="6"/>
        <v>0</v>
      </c>
      <c r="N34" s="2">
        <f t="shared" si="6"/>
        <v>0</v>
      </c>
      <c r="O34" s="2"/>
      <c r="P34" s="2">
        <f t="shared" si="4"/>
        <v>0</v>
      </c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5">
      <c r="A35" s="8">
        <f t="shared" si="5"/>
        <v>2035</v>
      </c>
      <c r="B35" s="2">
        <f t="shared" si="6"/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/>
      <c r="I35" s="2">
        <f t="shared" si="6"/>
        <v>0</v>
      </c>
      <c r="J35" s="2">
        <f t="shared" si="6"/>
        <v>0</v>
      </c>
      <c r="K35" s="2">
        <f t="shared" si="6"/>
        <v>0</v>
      </c>
      <c r="L35" s="2">
        <f t="shared" si="6"/>
        <v>0</v>
      </c>
      <c r="M35" s="2">
        <f t="shared" si="6"/>
        <v>0</v>
      </c>
      <c r="N35" s="2">
        <f t="shared" si="6"/>
        <v>0</v>
      </c>
      <c r="O35" s="2"/>
      <c r="P35" s="2">
        <f t="shared" si="4"/>
        <v>0</v>
      </c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5">
      <c r="A36" s="8">
        <f t="shared" si="5"/>
        <v>2036</v>
      </c>
      <c r="B36" s="2">
        <f t="shared" si="6"/>
        <v>0</v>
      </c>
      <c r="C36" s="2">
        <f t="shared" si="6"/>
        <v>0</v>
      </c>
      <c r="D36" s="2">
        <f t="shared" si="6"/>
        <v>0</v>
      </c>
      <c r="E36" s="2">
        <f t="shared" si="6"/>
        <v>0</v>
      </c>
      <c r="F36" s="2">
        <f t="shared" si="6"/>
        <v>0</v>
      </c>
      <c r="G36" s="2">
        <f t="shared" si="6"/>
        <v>0</v>
      </c>
      <c r="H36" s="2"/>
      <c r="I36" s="2">
        <f t="shared" si="6"/>
        <v>0</v>
      </c>
      <c r="J36" s="2">
        <f t="shared" si="6"/>
        <v>0</v>
      </c>
      <c r="K36" s="2">
        <f t="shared" si="6"/>
        <v>0</v>
      </c>
      <c r="L36" s="2">
        <f t="shared" si="6"/>
        <v>0</v>
      </c>
      <c r="M36" s="2">
        <f t="shared" si="6"/>
        <v>0</v>
      </c>
      <c r="N36" s="2">
        <f t="shared" si="6"/>
        <v>0</v>
      </c>
      <c r="O36" s="2"/>
      <c r="P36" s="2">
        <f t="shared" si="4"/>
        <v>0</v>
      </c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5">
      <c r="A37" s="8">
        <f t="shared" si="5"/>
        <v>2037</v>
      </c>
      <c r="B37" s="2">
        <f t="shared" si="6"/>
        <v>0</v>
      </c>
      <c r="C37" s="2">
        <f t="shared" si="6"/>
        <v>0</v>
      </c>
      <c r="D37" s="2">
        <f t="shared" si="6"/>
        <v>0</v>
      </c>
      <c r="E37" s="2">
        <f t="shared" si="6"/>
        <v>0</v>
      </c>
      <c r="F37" s="2">
        <f t="shared" si="6"/>
        <v>0</v>
      </c>
      <c r="G37" s="2">
        <f t="shared" si="6"/>
        <v>0</v>
      </c>
      <c r="H37" s="2"/>
      <c r="I37" s="2">
        <f t="shared" si="6"/>
        <v>0</v>
      </c>
      <c r="J37" s="2">
        <f t="shared" si="6"/>
        <v>0</v>
      </c>
      <c r="K37" s="2">
        <f t="shared" si="6"/>
        <v>0</v>
      </c>
      <c r="L37" s="2">
        <f t="shared" si="6"/>
        <v>0</v>
      </c>
      <c r="M37" s="2">
        <f t="shared" si="6"/>
        <v>0</v>
      </c>
      <c r="N37" s="2">
        <f t="shared" si="6"/>
        <v>0</v>
      </c>
      <c r="O37" s="2"/>
      <c r="P37" s="2">
        <f t="shared" si="4"/>
        <v>0</v>
      </c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5">
      <c r="A38" s="8">
        <f t="shared" si="5"/>
        <v>2038</v>
      </c>
      <c r="B38" s="2">
        <f t="shared" si="6"/>
        <v>0</v>
      </c>
      <c r="C38" s="2">
        <f t="shared" si="6"/>
        <v>0</v>
      </c>
      <c r="D38" s="2">
        <f t="shared" si="6"/>
        <v>0</v>
      </c>
      <c r="E38" s="2">
        <f t="shared" si="6"/>
        <v>0</v>
      </c>
      <c r="F38" s="2">
        <f t="shared" si="6"/>
        <v>0</v>
      </c>
      <c r="G38" s="2">
        <f t="shared" si="6"/>
        <v>0</v>
      </c>
      <c r="I38" s="2">
        <f t="shared" si="6"/>
        <v>0</v>
      </c>
      <c r="J38" s="2">
        <f t="shared" si="6"/>
        <v>0</v>
      </c>
      <c r="K38" s="2">
        <f t="shared" si="6"/>
        <v>0</v>
      </c>
      <c r="L38" s="2">
        <f t="shared" si="6"/>
        <v>0</v>
      </c>
      <c r="M38" s="2">
        <f t="shared" si="6"/>
        <v>0</v>
      </c>
      <c r="N38" s="2">
        <f t="shared" si="6"/>
        <v>0</v>
      </c>
      <c r="P38" s="2">
        <f t="shared" si="4"/>
        <v>0</v>
      </c>
    </row>
    <row r="39" spans="1:25" x14ac:dyDescent="0.25">
      <c r="A39" s="8">
        <f t="shared" si="5"/>
        <v>2039</v>
      </c>
      <c r="B39" s="2">
        <f>+B$10-SUM(B$12:B38)</f>
        <v>0</v>
      </c>
      <c r="C39" s="2">
        <f t="shared" si="6"/>
        <v>0</v>
      </c>
      <c r="D39" s="2">
        <f t="shared" si="6"/>
        <v>0</v>
      </c>
      <c r="E39" s="2">
        <f t="shared" si="6"/>
        <v>0</v>
      </c>
      <c r="F39" s="2">
        <f t="shared" si="6"/>
        <v>0</v>
      </c>
      <c r="G39" s="2">
        <f t="shared" si="6"/>
        <v>0</v>
      </c>
      <c r="I39" s="2">
        <f t="shared" si="6"/>
        <v>0</v>
      </c>
      <c r="J39" s="2">
        <f t="shared" si="6"/>
        <v>0</v>
      </c>
      <c r="K39" s="2">
        <f t="shared" si="6"/>
        <v>0</v>
      </c>
      <c r="L39" s="2">
        <f t="shared" si="6"/>
        <v>0</v>
      </c>
      <c r="M39" s="2">
        <f t="shared" si="6"/>
        <v>0</v>
      </c>
      <c r="N39" s="2">
        <f t="shared" si="6"/>
        <v>0</v>
      </c>
      <c r="P39" s="2">
        <f t="shared" si="4"/>
        <v>0</v>
      </c>
    </row>
    <row r="40" spans="1:25" x14ac:dyDescent="0.25">
      <c r="A40" s="8">
        <f t="shared" si="5"/>
        <v>2040</v>
      </c>
      <c r="B40" s="2"/>
      <c r="C40" s="2">
        <f>+C$10-SUM(C$12:C39)</f>
        <v>0</v>
      </c>
      <c r="D40" s="2">
        <f t="shared" si="6"/>
        <v>0</v>
      </c>
      <c r="E40" s="2">
        <f t="shared" si="6"/>
        <v>0</v>
      </c>
      <c r="F40" s="2">
        <f t="shared" si="6"/>
        <v>0</v>
      </c>
      <c r="G40" s="2">
        <f t="shared" si="6"/>
        <v>0</v>
      </c>
      <c r="I40" s="2">
        <f t="shared" si="6"/>
        <v>0</v>
      </c>
      <c r="J40" s="2">
        <f t="shared" si="6"/>
        <v>0</v>
      </c>
      <c r="K40" s="2">
        <f t="shared" si="6"/>
        <v>0</v>
      </c>
      <c r="L40" s="2">
        <f t="shared" si="6"/>
        <v>0</v>
      </c>
      <c r="M40" s="2">
        <f t="shared" si="6"/>
        <v>0</v>
      </c>
      <c r="N40" s="2">
        <f t="shared" si="6"/>
        <v>0</v>
      </c>
      <c r="P40" s="2">
        <f t="shared" si="4"/>
        <v>0</v>
      </c>
    </row>
    <row r="41" spans="1:25" x14ac:dyDescent="0.25">
      <c r="A41" s="8">
        <f t="shared" si="5"/>
        <v>2041</v>
      </c>
      <c r="B41" s="2"/>
      <c r="C41" s="2"/>
      <c r="D41" s="2">
        <f>+D$10-SUM(D$12:D40)</f>
        <v>0</v>
      </c>
      <c r="E41" s="2">
        <f t="shared" si="6"/>
        <v>0</v>
      </c>
      <c r="F41" s="2">
        <f t="shared" si="6"/>
        <v>0</v>
      </c>
      <c r="G41" s="2">
        <f t="shared" si="6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P41" s="2">
        <f t="shared" si="4"/>
        <v>0</v>
      </c>
    </row>
    <row r="42" spans="1:25" x14ac:dyDescent="0.25">
      <c r="A42" s="8">
        <f t="shared" si="5"/>
        <v>2042</v>
      </c>
      <c r="B42" s="2"/>
      <c r="C42" s="2"/>
      <c r="D42" s="2"/>
      <c r="E42" s="2">
        <f>+E$10-SUM(E$12:E41)</f>
        <v>0</v>
      </c>
      <c r="F42" s="2">
        <f t="shared" si="6"/>
        <v>0</v>
      </c>
      <c r="G42" s="2">
        <f t="shared" si="6"/>
        <v>0</v>
      </c>
      <c r="I42" s="2">
        <f t="shared" si="6"/>
        <v>0</v>
      </c>
      <c r="J42" s="2">
        <f t="shared" si="6"/>
        <v>0</v>
      </c>
      <c r="K42" s="2">
        <f t="shared" si="6"/>
        <v>0</v>
      </c>
      <c r="L42" s="2">
        <f t="shared" si="6"/>
        <v>0</v>
      </c>
      <c r="M42" s="2">
        <f t="shared" si="6"/>
        <v>0</v>
      </c>
      <c r="N42" s="2">
        <f t="shared" si="6"/>
        <v>0</v>
      </c>
      <c r="P42" s="2">
        <f t="shared" si="4"/>
        <v>0</v>
      </c>
    </row>
    <row r="43" spans="1:25" x14ac:dyDescent="0.25">
      <c r="A43" s="8">
        <f t="shared" si="5"/>
        <v>2043</v>
      </c>
      <c r="B43" s="2"/>
      <c r="C43" s="2"/>
      <c r="D43" s="2"/>
      <c r="E43" s="2"/>
      <c r="F43" s="2">
        <f>+F$10-SUM(F$12:F42)</f>
        <v>0</v>
      </c>
      <c r="G43" s="2">
        <f t="shared" si="6"/>
        <v>0</v>
      </c>
      <c r="I43" s="2">
        <f t="shared" si="6"/>
        <v>0</v>
      </c>
      <c r="J43" s="2">
        <f t="shared" si="6"/>
        <v>0</v>
      </c>
      <c r="K43" s="2">
        <f t="shared" si="6"/>
        <v>0</v>
      </c>
      <c r="L43" s="2">
        <f t="shared" si="6"/>
        <v>0</v>
      </c>
      <c r="M43" s="2">
        <f t="shared" si="6"/>
        <v>0</v>
      </c>
      <c r="N43" s="2">
        <f t="shared" si="6"/>
        <v>0</v>
      </c>
      <c r="P43" s="2">
        <f t="shared" si="4"/>
        <v>0</v>
      </c>
    </row>
    <row r="44" spans="1:25" x14ac:dyDescent="0.25">
      <c r="A44" s="8">
        <f t="shared" si="5"/>
        <v>2044</v>
      </c>
      <c r="B44" s="2"/>
      <c r="C44" s="2"/>
      <c r="D44" s="2"/>
      <c r="E44" s="2"/>
      <c r="F44" s="2"/>
      <c r="G44" s="2">
        <f>+G$10-SUM(G$12:G43)</f>
        <v>0</v>
      </c>
      <c r="I44" s="2">
        <f t="shared" ref="I44:N49" si="7">+I$10/I$9</f>
        <v>0</v>
      </c>
      <c r="J44" s="2">
        <f t="shared" si="7"/>
        <v>0</v>
      </c>
      <c r="K44" s="2">
        <f t="shared" si="7"/>
        <v>0</v>
      </c>
      <c r="L44" s="2">
        <f t="shared" si="7"/>
        <v>0</v>
      </c>
      <c r="M44" s="2">
        <f t="shared" si="7"/>
        <v>0</v>
      </c>
      <c r="N44" s="2">
        <f t="shared" si="7"/>
        <v>0</v>
      </c>
      <c r="P44" s="2">
        <f t="shared" ref="P44:P60" si="8">SUM(B44:O44)</f>
        <v>0</v>
      </c>
    </row>
    <row r="45" spans="1:25" x14ac:dyDescent="0.25">
      <c r="A45" s="8">
        <f t="shared" si="5"/>
        <v>2045</v>
      </c>
      <c r="B45" s="2"/>
      <c r="C45" s="2"/>
      <c r="D45" s="2"/>
      <c r="E45" s="2"/>
      <c r="F45" s="2"/>
      <c r="G45" s="2"/>
      <c r="I45" s="2">
        <f>+I$10-SUM(I$12:I44)</f>
        <v>0</v>
      </c>
      <c r="J45" s="2">
        <f t="shared" si="7"/>
        <v>0</v>
      </c>
      <c r="K45" s="2">
        <f t="shared" si="7"/>
        <v>0</v>
      </c>
      <c r="L45" s="2">
        <f t="shared" si="7"/>
        <v>0</v>
      </c>
      <c r="M45" s="2">
        <f t="shared" si="7"/>
        <v>0</v>
      </c>
      <c r="N45" s="2">
        <f t="shared" si="7"/>
        <v>0</v>
      </c>
      <c r="P45" s="2">
        <f t="shared" si="8"/>
        <v>0</v>
      </c>
    </row>
    <row r="46" spans="1:25" x14ac:dyDescent="0.25">
      <c r="A46" s="8">
        <f t="shared" si="5"/>
        <v>2046</v>
      </c>
      <c r="B46" s="2"/>
      <c r="C46" s="2"/>
      <c r="D46" s="2"/>
      <c r="E46" s="2"/>
      <c r="F46" s="2"/>
      <c r="G46" s="2"/>
      <c r="I46" s="2"/>
      <c r="J46" s="2">
        <f>+J$10-SUM(J$12:J45)</f>
        <v>0</v>
      </c>
      <c r="K46" s="2">
        <f t="shared" si="7"/>
        <v>0</v>
      </c>
      <c r="L46" s="2">
        <f t="shared" si="7"/>
        <v>0</v>
      </c>
      <c r="M46" s="2">
        <f t="shared" si="7"/>
        <v>0</v>
      </c>
      <c r="N46" s="2">
        <f t="shared" si="7"/>
        <v>0</v>
      </c>
      <c r="P46" s="2">
        <f t="shared" si="8"/>
        <v>0</v>
      </c>
    </row>
    <row r="47" spans="1:25" x14ac:dyDescent="0.25">
      <c r="A47" s="8">
        <f t="shared" si="5"/>
        <v>2047</v>
      </c>
      <c r="B47" s="2"/>
      <c r="C47" s="2"/>
      <c r="D47" s="2"/>
      <c r="E47" s="2"/>
      <c r="F47" s="2"/>
      <c r="G47" s="2"/>
      <c r="I47" s="2"/>
      <c r="J47" s="2"/>
      <c r="K47" s="2">
        <f>+K$10-SUM(K$12:K46)</f>
        <v>0</v>
      </c>
      <c r="L47" s="2">
        <f t="shared" si="7"/>
        <v>0</v>
      </c>
      <c r="M47" s="2">
        <f t="shared" si="7"/>
        <v>0</v>
      </c>
      <c r="N47" s="2">
        <f t="shared" si="7"/>
        <v>0</v>
      </c>
      <c r="P47" s="2">
        <f t="shared" si="8"/>
        <v>0</v>
      </c>
    </row>
    <row r="48" spans="1:25" x14ac:dyDescent="0.25">
      <c r="A48" s="8">
        <f t="shared" si="5"/>
        <v>2048</v>
      </c>
      <c r="B48" s="2"/>
      <c r="C48" s="2"/>
      <c r="D48" s="2"/>
      <c r="E48" s="2"/>
      <c r="F48" s="2"/>
      <c r="G48" s="2"/>
      <c r="I48" s="2"/>
      <c r="J48" s="2"/>
      <c r="K48" s="2"/>
      <c r="L48" s="2">
        <f>+L$10-SUM(L$12:L47)</f>
        <v>0</v>
      </c>
      <c r="M48" s="2">
        <f t="shared" si="7"/>
        <v>0</v>
      </c>
      <c r="N48" s="2">
        <f t="shared" si="7"/>
        <v>0</v>
      </c>
      <c r="P48" s="2">
        <f t="shared" si="8"/>
        <v>0</v>
      </c>
    </row>
    <row r="49" spans="1:16" x14ac:dyDescent="0.25">
      <c r="A49" s="8">
        <f t="shared" si="5"/>
        <v>2049</v>
      </c>
      <c r="B49" s="2"/>
      <c r="C49" s="2"/>
      <c r="D49" s="2"/>
      <c r="E49" s="2"/>
      <c r="F49" s="2"/>
      <c r="G49" s="2"/>
      <c r="I49" s="2"/>
      <c r="J49" s="2"/>
      <c r="K49" s="2"/>
      <c r="L49" s="2"/>
      <c r="M49" s="2">
        <f>+M$10-SUM(M$12:M48)</f>
        <v>0</v>
      </c>
      <c r="N49" s="2">
        <f t="shared" si="7"/>
        <v>0</v>
      </c>
      <c r="P49" s="2">
        <f t="shared" si="8"/>
        <v>0</v>
      </c>
    </row>
    <row r="50" spans="1:16" x14ac:dyDescent="0.25">
      <c r="A50" s="8">
        <f t="shared" si="5"/>
        <v>2050</v>
      </c>
      <c r="B50" s="2"/>
      <c r="C50" s="2"/>
      <c r="D50" s="2"/>
      <c r="E50" s="2"/>
      <c r="F50" s="2"/>
      <c r="G50" s="2"/>
      <c r="I50" s="2"/>
      <c r="J50" s="2"/>
      <c r="K50" s="2"/>
      <c r="L50" s="2"/>
      <c r="M50" s="2"/>
      <c r="N50" s="2">
        <f>+N$10-SUM(N$12:N49)</f>
        <v>0</v>
      </c>
      <c r="P50" s="2">
        <f t="shared" si="8"/>
        <v>0</v>
      </c>
    </row>
    <row r="51" spans="1:16" x14ac:dyDescent="0.25">
      <c r="A51" s="8">
        <f t="shared" si="5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P51" s="2">
        <f t="shared" si="8"/>
        <v>0</v>
      </c>
    </row>
    <row r="52" spans="1:16" x14ac:dyDescent="0.25">
      <c r="A52" s="8">
        <f t="shared" si="5"/>
        <v>2052</v>
      </c>
      <c r="B52" s="2"/>
      <c r="C52" s="2"/>
      <c r="D52" s="2"/>
      <c r="E52" s="2"/>
      <c r="F52" s="2"/>
      <c r="G52" s="2"/>
      <c r="I52" s="2"/>
      <c r="J52" s="2"/>
      <c r="K52" s="2"/>
      <c r="L52" s="2"/>
      <c r="M52" s="2"/>
      <c r="N52" s="2"/>
      <c r="P52" s="2">
        <f t="shared" si="8"/>
        <v>0</v>
      </c>
    </row>
    <row r="53" spans="1:16" x14ac:dyDescent="0.25">
      <c r="A53" s="8">
        <f t="shared" si="5"/>
        <v>2053</v>
      </c>
      <c r="B53" s="2"/>
      <c r="C53" s="2"/>
      <c r="D53" s="2"/>
      <c r="E53" s="2"/>
      <c r="F53" s="2"/>
      <c r="G53" s="2"/>
      <c r="I53" s="2"/>
      <c r="J53" s="2"/>
      <c r="K53" s="2"/>
      <c r="L53" s="2"/>
      <c r="M53" s="2"/>
      <c r="N53" s="2"/>
      <c r="P53" s="2">
        <f t="shared" si="8"/>
        <v>0</v>
      </c>
    </row>
    <row r="54" spans="1:16" x14ac:dyDescent="0.25">
      <c r="A54" s="8">
        <f t="shared" si="5"/>
        <v>2054</v>
      </c>
      <c r="B54" s="2"/>
      <c r="C54" s="2"/>
      <c r="D54" s="2"/>
      <c r="E54" s="2"/>
      <c r="F54" s="2"/>
      <c r="G54" s="2"/>
      <c r="I54" s="2"/>
      <c r="J54" s="2"/>
      <c r="K54" s="2"/>
      <c r="L54" s="2"/>
      <c r="M54" s="2"/>
      <c r="N54" s="2"/>
      <c r="P54" s="2">
        <f t="shared" si="8"/>
        <v>0</v>
      </c>
    </row>
    <row r="55" spans="1:16" x14ac:dyDescent="0.25">
      <c r="A55" s="8">
        <f t="shared" si="5"/>
        <v>2055</v>
      </c>
      <c r="B55" s="2"/>
      <c r="C55" s="2"/>
      <c r="D55" s="2"/>
      <c r="E55" s="2"/>
      <c r="F55" s="2"/>
      <c r="G55" s="2"/>
      <c r="I55" s="2"/>
      <c r="J55" s="2"/>
      <c r="K55" s="2"/>
      <c r="L55" s="2"/>
      <c r="M55" s="2"/>
      <c r="N55" s="2"/>
      <c r="P55" s="2">
        <f t="shared" si="8"/>
        <v>0</v>
      </c>
    </row>
    <row r="56" spans="1:16" x14ac:dyDescent="0.25">
      <c r="A56" s="8">
        <f t="shared" si="5"/>
        <v>2056</v>
      </c>
      <c r="B56" s="2"/>
      <c r="C56" s="2"/>
      <c r="D56" s="2"/>
      <c r="E56" s="2"/>
      <c r="F56" s="2"/>
      <c r="G56" s="2"/>
      <c r="I56" s="2"/>
      <c r="J56" s="2"/>
      <c r="K56" s="2"/>
      <c r="L56" s="2"/>
      <c r="M56" s="2"/>
      <c r="N56" s="2"/>
      <c r="P56" s="2">
        <f t="shared" si="8"/>
        <v>0</v>
      </c>
    </row>
    <row r="57" spans="1:16" x14ac:dyDescent="0.25">
      <c r="A57" s="8">
        <f t="shared" si="5"/>
        <v>2057</v>
      </c>
      <c r="B57" s="2"/>
      <c r="C57" s="2"/>
      <c r="D57" s="2"/>
      <c r="E57" s="2"/>
      <c r="F57" s="2"/>
      <c r="G57" s="2"/>
      <c r="I57" s="2"/>
      <c r="J57" s="2"/>
      <c r="K57" s="2"/>
      <c r="L57" s="2"/>
      <c r="M57" s="2"/>
      <c r="N57" s="2"/>
      <c r="P57" s="2">
        <f t="shared" si="8"/>
        <v>0</v>
      </c>
    </row>
    <row r="58" spans="1:16" x14ac:dyDescent="0.25">
      <c r="A58" s="8">
        <f t="shared" si="5"/>
        <v>2058</v>
      </c>
      <c r="B58" s="2"/>
      <c r="C58" s="2"/>
      <c r="D58" s="2"/>
      <c r="E58" s="2"/>
      <c r="F58" s="2"/>
      <c r="G58" s="2"/>
      <c r="I58" s="2"/>
      <c r="J58" s="2"/>
      <c r="K58" s="2"/>
      <c r="L58" s="2"/>
      <c r="M58" s="2"/>
      <c r="N58" s="2"/>
      <c r="P58" s="2">
        <f t="shared" si="8"/>
        <v>0</v>
      </c>
    </row>
    <row r="59" spans="1:16" x14ac:dyDescent="0.25">
      <c r="A59" s="8">
        <f t="shared" si="5"/>
        <v>2059</v>
      </c>
      <c r="B59" s="2"/>
      <c r="C59" s="2"/>
      <c r="D59" s="2"/>
      <c r="E59" s="2"/>
      <c r="F59" s="2"/>
      <c r="G59" s="2"/>
      <c r="I59" s="2"/>
      <c r="J59" s="2"/>
      <c r="K59" s="2"/>
      <c r="L59" s="2"/>
      <c r="M59" s="2"/>
      <c r="N59" s="2"/>
      <c r="P59" s="2">
        <f t="shared" si="8"/>
        <v>0</v>
      </c>
    </row>
    <row r="60" spans="1:16" x14ac:dyDescent="0.25">
      <c r="A60" s="8">
        <f t="shared" si="5"/>
        <v>2060</v>
      </c>
      <c r="B60" s="2"/>
      <c r="C60" s="2"/>
      <c r="D60" s="2"/>
      <c r="E60" s="2"/>
      <c r="F60" s="2"/>
      <c r="G60" s="2"/>
      <c r="I60" s="2"/>
      <c r="J60" s="2"/>
      <c r="K60" s="2"/>
      <c r="L60" s="2"/>
      <c r="M60" s="2"/>
      <c r="N60" s="2"/>
      <c r="P60" s="2">
        <f t="shared" si="8"/>
        <v>0</v>
      </c>
    </row>
    <row r="65" spans="1:14" x14ac:dyDescent="0.25">
      <c r="A65" s="8" t="s">
        <v>11</v>
      </c>
      <c r="B65" s="4">
        <f t="shared" ref="B65:N65" si="9">+B10-SUM(B12:B60)</f>
        <v>0</v>
      </c>
      <c r="C65" s="4">
        <f t="shared" si="9"/>
        <v>0</v>
      </c>
      <c r="D65" s="4">
        <f t="shared" si="9"/>
        <v>0</v>
      </c>
      <c r="E65" s="4">
        <f t="shared" si="9"/>
        <v>0</v>
      </c>
      <c r="F65" s="4">
        <f t="shared" si="9"/>
        <v>0</v>
      </c>
      <c r="G65" s="4">
        <f t="shared" si="9"/>
        <v>0</v>
      </c>
      <c r="H65" s="4">
        <f>+H10-SUM(H12:H60)</f>
        <v>0</v>
      </c>
      <c r="I65" s="4">
        <f t="shared" si="9"/>
        <v>0</v>
      </c>
      <c r="J65" s="4">
        <f t="shared" si="9"/>
        <v>0</v>
      </c>
      <c r="K65" s="4">
        <f t="shared" si="9"/>
        <v>0</v>
      </c>
      <c r="L65" s="4">
        <f t="shared" si="9"/>
        <v>0</v>
      </c>
      <c r="M65" s="4">
        <f t="shared" si="9"/>
        <v>0</v>
      </c>
      <c r="N65" s="4">
        <f t="shared" si="9"/>
        <v>0</v>
      </c>
    </row>
  </sheetData>
  <mergeCells count="1">
    <mergeCell ref="K6:O6"/>
  </mergeCells>
  <pageMargins left="0.70866141732283472" right="0.70866141732283472" top="0.74803149606299213" bottom="0.74803149606299213" header="0.31496062992125984" footer="0.31496062992125984"/>
  <pageSetup scale="68" orientation="landscape" verticalDpi="0" r:id="rId1"/>
  <headerFooter>
    <oddFooter>&amp;CPage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E65"/>
  <sheetViews>
    <sheetView workbookViewId="0">
      <selection activeCell="P6" sqref="P6:T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12" width="11.5703125" customWidth="1"/>
    <col min="13" max="13" width="11.5703125" bestFit="1" customWidth="1"/>
    <col min="14" max="20" width="11.5703125" customWidth="1"/>
    <col min="21" max="21" width="3.5703125" customWidth="1"/>
    <col min="22" max="23" width="13.28515625" bestFit="1" customWidth="1"/>
    <col min="24" max="24" width="11.5703125" bestFit="1" customWidth="1"/>
  </cols>
  <sheetData>
    <row r="1" spans="1:31" x14ac:dyDescent="0.25">
      <c r="A1" s="8" t="s">
        <v>105</v>
      </c>
      <c r="B1" s="5"/>
    </row>
    <row r="2" spans="1:31" x14ac:dyDescent="0.25">
      <c r="A2" s="8" t="s">
        <v>1</v>
      </c>
      <c r="B2" s="26" t="s">
        <v>52</v>
      </c>
    </row>
    <row r="4" spans="1:31" x14ac:dyDescent="0.25">
      <c r="A4" s="8">
        <v>2011</v>
      </c>
      <c r="B4" t="s">
        <v>2</v>
      </c>
      <c r="C4" s="10">
        <v>11897.73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8">
        <v>2011</v>
      </c>
      <c r="B5" t="s">
        <v>3</v>
      </c>
      <c r="C5" s="2">
        <v>0</v>
      </c>
      <c r="D5" s="2" t="s">
        <v>9</v>
      </c>
      <c r="E5" s="30">
        <v>20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7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8" t="s">
        <v>4</v>
      </c>
      <c r="C6" s="2">
        <f>+C4-C5</f>
        <v>11897.73</v>
      </c>
      <c r="D6" s="2" t="s">
        <v>8</v>
      </c>
      <c r="E6" s="3">
        <v>5</v>
      </c>
      <c r="F6" s="2"/>
      <c r="G6" s="2"/>
      <c r="H6" s="2"/>
      <c r="I6" s="2"/>
      <c r="J6" s="2"/>
      <c r="K6" s="2"/>
      <c r="L6" s="2"/>
      <c r="P6" s="61" t="s">
        <v>111</v>
      </c>
      <c r="Q6" s="61"/>
      <c r="R6" s="61"/>
      <c r="S6" s="61"/>
      <c r="T6" s="61"/>
      <c r="U6" s="2"/>
      <c r="V6" s="2"/>
      <c r="W6" s="7"/>
      <c r="X6" s="2"/>
      <c r="Y6" s="2"/>
      <c r="Z6" s="2"/>
      <c r="AA6" s="2"/>
      <c r="AB6" s="2"/>
      <c r="AC6" s="2"/>
      <c r="AD6" s="2"/>
      <c r="AE6" s="2"/>
    </row>
    <row r="7" spans="1:3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9" t="s">
        <v>61</v>
      </c>
      <c r="N7" s="29"/>
      <c r="O7" s="29"/>
      <c r="P7" s="29"/>
      <c r="Q7" s="29"/>
      <c r="R7" s="29"/>
      <c r="S7" s="29"/>
      <c r="T7" s="29"/>
      <c r="U7" s="2"/>
      <c r="V7" s="2"/>
      <c r="W7" s="7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8" t="s">
        <v>6</v>
      </c>
      <c r="B8" s="3">
        <v>2001</v>
      </c>
      <c r="C8" s="3">
        <f>+B8+1</f>
        <v>2002</v>
      </c>
      <c r="D8" s="3">
        <f t="shared" ref="D8:N8" si="0">+C8+1</f>
        <v>2003</v>
      </c>
      <c r="E8" s="3">
        <f t="shared" si="0"/>
        <v>2004</v>
      </c>
      <c r="F8" s="3">
        <f t="shared" si="0"/>
        <v>2005</v>
      </c>
      <c r="G8" s="3">
        <f t="shared" si="0"/>
        <v>2006</v>
      </c>
      <c r="H8" s="3">
        <f t="shared" si="0"/>
        <v>2007</v>
      </c>
      <c r="I8" s="3">
        <f t="shared" si="0"/>
        <v>2008</v>
      </c>
      <c r="J8" s="3">
        <f t="shared" si="0"/>
        <v>2009</v>
      </c>
      <c r="K8" s="3">
        <f t="shared" si="0"/>
        <v>2010</v>
      </c>
      <c r="L8" s="3">
        <f t="shared" si="0"/>
        <v>2011</v>
      </c>
      <c r="M8" s="3">
        <f t="shared" si="0"/>
        <v>2012</v>
      </c>
      <c r="N8" s="3">
        <f t="shared" si="0"/>
        <v>2013</v>
      </c>
      <c r="O8" s="3">
        <f t="shared" ref="O8:T8" si="1">+N8+1</f>
        <v>2014</v>
      </c>
      <c r="P8" s="3">
        <f t="shared" si="1"/>
        <v>2015</v>
      </c>
      <c r="Q8" s="3">
        <f t="shared" si="1"/>
        <v>2016</v>
      </c>
      <c r="R8" s="3">
        <f t="shared" si="1"/>
        <v>2017</v>
      </c>
      <c r="S8" s="3">
        <f t="shared" si="1"/>
        <v>2018</v>
      </c>
      <c r="T8" s="3">
        <f t="shared" si="1"/>
        <v>2019</v>
      </c>
      <c r="U8" s="3"/>
      <c r="V8" s="31" t="s">
        <v>5</v>
      </c>
      <c r="W8" s="7"/>
      <c r="X8" s="3"/>
      <c r="Y8" s="3"/>
      <c r="Z8" s="3"/>
      <c r="AA8" s="3"/>
      <c r="AB8" s="2"/>
      <c r="AC8" s="2"/>
      <c r="AD8" s="2"/>
      <c r="AE8" s="2"/>
    </row>
    <row r="9" spans="1:31" x14ac:dyDescent="0.25">
      <c r="A9" s="8" t="s">
        <v>7</v>
      </c>
      <c r="B9" s="3">
        <f>+$E$6</f>
        <v>5</v>
      </c>
      <c r="C9" s="3">
        <f t="shared" ref="C9:L9" si="2">+$E$6</f>
        <v>5</v>
      </c>
      <c r="D9" s="3">
        <f t="shared" si="2"/>
        <v>5</v>
      </c>
      <c r="E9" s="3">
        <f t="shared" si="2"/>
        <v>5</v>
      </c>
      <c r="F9" s="3">
        <f t="shared" si="2"/>
        <v>5</v>
      </c>
      <c r="G9" s="3">
        <f t="shared" si="2"/>
        <v>5</v>
      </c>
      <c r="H9" s="3">
        <f t="shared" si="2"/>
        <v>5</v>
      </c>
      <c r="I9" s="3">
        <f t="shared" si="2"/>
        <v>5</v>
      </c>
      <c r="J9" s="3">
        <f t="shared" si="2"/>
        <v>5</v>
      </c>
      <c r="K9" s="3">
        <f t="shared" si="2"/>
        <v>5</v>
      </c>
      <c r="L9" s="3">
        <f t="shared" si="2"/>
        <v>5</v>
      </c>
      <c r="M9" s="49">
        <f>+E6</f>
        <v>5</v>
      </c>
      <c r="N9" s="49">
        <f>+E5</f>
        <v>20</v>
      </c>
      <c r="O9" s="49">
        <f t="shared" ref="O9:T9" si="3">+N9</f>
        <v>20</v>
      </c>
      <c r="P9" s="49">
        <f t="shared" si="3"/>
        <v>20</v>
      </c>
      <c r="Q9" s="49">
        <f t="shared" si="3"/>
        <v>20</v>
      </c>
      <c r="R9" s="49">
        <f t="shared" si="3"/>
        <v>20</v>
      </c>
      <c r="S9" s="49">
        <f t="shared" si="3"/>
        <v>20</v>
      </c>
      <c r="T9" s="49">
        <f t="shared" si="3"/>
        <v>20</v>
      </c>
      <c r="U9" s="3"/>
      <c r="V9" s="3"/>
      <c r="W9" s="7"/>
      <c r="X9" s="3"/>
      <c r="Y9" s="3"/>
      <c r="Z9" s="3"/>
      <c r="AA9" s="3"/>
      <c r="AB9" s="2"/>
      <c r="AC9" s="2"/>
      <c r="AD9" s="2"/>
      <c r="AE9" s="2"/>
    </row>
    <row r="10" spans="1:31" x14ac:dyDescent="0.25">
      <c r="A10" s="8" t="s">
        <v>5</v>
      </c>
      <c r="B10" s="2">
        <v>11260.46</v>
      </c>
      <c r="C10" s="2">
        <v>0</v>
      </c>
      <c r="D10" s="2">
        <v>0</v>
      </c>
      <c r="E10" s="2">
        <v>637.27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14408.85</v>
      </c>
      <c r="N10" s="2">
        <v>0</v>
      </c>
      <c r="O10" s="2">
        <v>0</v>
      </c>
      <c r="P10" s="2">
        <v>50000</v>
      </c>
      <c r="Q10" s="2">
        <v>50000</v>
      </c>
      <c r="R10" s="2">
        <v>50000</v>
      </c>
      <c r="S10" s="2">
        <v>100000</v>
      </c>
      <c r="T10" s="2">
        <v>100000</v>
      </c>
      <c r="U10" s="2"/>
      <c r="V10" s="2">
        <f>SUM(B10:U10)</f>
        <v>376306.58</v>
      </c>
      <c r="W10" s="1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8">
        <v>2012</v>
      </c>
      <c r="B12" s="2">
        <f>ROUND(B$10/B$9,2)</f>
        <v>2252.09</v>
      </c>
      <c r="C12" s="2">
        <f t="shared" ref="C12:E15" si="4">ROUND(C$10/C$9,2)</f>
        <v>0</v>
      </c>
      <c r="D12" s="2">
        <f t="shared" si="4"/>
        <v>0</v>
      </c>
      <c r="E12" s="2">
        <f t="shared" si="4"/>
        <v>127.45</v>
      </c>
      <c r="F12" s="2">
        <f t="shared" ref="F12:L27" si="5">+F$10/F$9</f>
        <v>0</v>
      </c>
      <c r="G12" s="2">
        <f t="shared" si="5"/>
        <v>0</v>
      </c>
      <c r="H12" s="2">
        <f t="shared" si="5"/>
        <v>0</v>
      </c>
      <c r="I12" s="2">
        <f t="shared" si="5"/>
        <v>0</v>
      </c>
      <c r="J12" s="2">
        <f t="shared" si="5"/>
        <v>0</v>
      </c>
      <c r="K12" s="2">
        <f t="shared" si="5"/>
        <v>0</v>
      </c>
      <c r="L12" s="2">
        <f t="shared" si="5"/>
        <v>0</v>
      </c>
      <c r="M12" s="2">
        <f t="shared" ref="M12:M15" si="6">ROUND(M$10/M$9,2)</f>
        <v>2881.77</v>
      </c>
      <c r="N12" s="2"/>
      <c r="O12" s="2"/>
      <c r="P12" s="2"/>
      <c r="Q12" s="2"/>
      <c r="R12" s="2"/>
      <c r="S12" s="2"/>
      <c r="T12" s="2"/>
      <c r="U12" s="2"/>
      <c r="V12" s="2">
        <f t="shared" ref="V12:V43" si="7">SUM(B12:U12)</f>
        <v>5261.3099999999995</v>
      </c>
      <c r="W12" s="1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8">
        <v>2013</v>
      </c>
      <c r="B13" s="2">
        <f t="shared" ref="B13:B15" si="8">ROUND(B$10/B$9,2)</f>
        <v>2252.09</v>
      </c>
      <c r="C13" s="2">
        <f t="shared" si="4"/>
        <v>0</v>
      </c>
      <c r="D13" s="2">
        <f t="shared" si="4"/>
        <v>0</v>
      </c>
      <c r="E13" s="2">
        <f t="shared" si="4"/>
        <v>127.45</v>
      </c>
      <c r="F13" s="2">
        <f t="shared" si="5"/>
        <v>0</v>
      </c>
      <c r="G13" s="2">
        <f t="shared" si="5"/>
        <v>0</v>
      </c>
      <c r="H13" s="2">
        <f t="shared" si="5"/>
        <v>0</v>
      </c>
      <c r="I13" s="2">
        <f t="shared" si="5"/>
        <v>0</v>
      </c>
      <c r="J13" s="2">
        <f t="shared" si="5"/>
        <v>0</v>
      </c>
      <c r="K13" s="2">
        <f t="shared" si="5"/>
        <v>0</v>
      </c>
      <c r="L13" s="2">
        <f t="shared" si="5"/>
        <v>0</v>
      </c>
      <c r="M13" s="2">
        <f t="shared" si="6"/>
        <v>2881.77</v>
      </c>
      <c r="N13" s="2"/>
      <c r="O13" s="2"/>
      <c r="P13" s="2"/>
      <c r="Q13" s="2"/>
      <c r="R13" s="2"/>
      <c r="S13" s="2"/>
      <c r="T13" s="2"/>
      <c r="U13" s="2"/>
      <c r="V13" s="2">
        <f t="shared" si="7"/>
        <v>5261.3099999999995</v>
      </c>
      <c r="W13" s="1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8">
        <v>2014</v>
      </c>
      <c r="B14" s="2">
        <f t="shared" si="8"/>
        <v>2252.09</v>
      </c>
      <c r="C14" s="2">
        <f t="shared" si="4"/>
        <v>0</v>
      </c>
      <c r="D14" s="2">
        <f t="shared" si="4"/>
        <v>0</v>
      </c>
      <c r="E14" s="2">
        <f t="shared" si="4"/>
        <v>127.45</v>
      </c>
      <c r="F14" s="2">
        <f t="shared" si="5"/>
        <v>0</v>
      </c>
      <c r="G14" s="2">
        <f t="shared" si="5"/>
        <v>0</v>
      </c>
      <c r="H14" s="2">
        <f t="shared" si="5"/>
        <v>0</v>
      </c>
      <c r="I14" s="2">
        <f t="shared" si="5"/>
        <v>0</v>
      </c>
      <c r="J14" s="2">
        <f t="shared" si="5"/>
        <v>0</v>
      </c>
      <c r="K14" s="2">
        <f t="shared" si="5"/>
        <v>0</v>
      </c>
      <c r="L14" s="2">
        <f t="shared" si="5"/>
        <v>0</v>
      </c>
      <c r="M14" s="2">
        <f t="shared" si="6"/>
        <v>2881.77</v>
      </c>
      <c r="N14" s="2"/>
      <c r="O14" s="2"/>
      <c r="P14" s="2"/>
      <c r="Q14" s="2"/>
      <c r="R14" s="2"/>
      <c r="S14" s="2"/>
      <c r="T14" s="2"/>
      <c r="U14" s="2"/>
      <c r="V14" s="2">
        <f t="shared" si="7"/>
        <v>5261.3099999999995</v>
      </c>
      <c r="W14" s="1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8">
        <f>+A14+1</f>
        <v>2015</v>
      </c>
      <c r="B15" s="2">
        <f t="shared" si="8"/>
        <v>2252.09</v>
      </c>
      <c r="C15" s="2">
        <f t="shared" si="4"/>
        <v>0</v>
      </c>
      <c r="D15" s="2">
        <f t="shared" si="4"/>
        <v>0</v>
      </c>
      <c r="E15" s="2">
        <f t="shared" si="4"/>
        <v>127.45</v>
      </c>
      <c r="F15" s="2">
        <f t="shared" si="5"/>
        <v>0</v>
      </c>
      <c r="G15" s="2">
        <f t="shared" si="5"/>
        <v>0</v>
      </c>
      <c r="H15" s="2">
        <f t="shared" si="5"/>
        <v>0</v>
      </c>
      <c r="I15" s="2">
        <f t="shared" si="5"/>
        <v>0</v>
      </c>
      <c r="J15" s="2">
        <f t="shared" si="5"/>
        <v>0</v>
      </c>
      <c r="K15" s="2">
        <f t="shared" si="5"/>
        <v>0</v>
      </c>
      <c r="L15" s="2">
        <f t="shared" si="5"/>
        <v>0</v>
      </c>
      <c r="M15" s="2">
        <f t="shared" si="6"/>
        <v>2881.77</v>
      </c>
      <c r="N15" s="2"/>
      <c r="O15" s="2"/>
      <c r="P15" s="2">
        <f>ROUND(P$10/P$9,2)*0.5</f>
        <v>1250</v>
      </c>
      <c r="Q15" s="2"/>
      <c r="R15" s="2"/>
      <c r="S15" s="2"/>
      <c r="T15" s="2"/>
      <c r="U15" s="2"/>
      <c r="V15" s="2">
        <f>SUM(B15:U15)</f>
        <v>6511.3099999999995</v>
      </c>
      <c r="W15" s="1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8">
        <f t="shared" ref="A16:A60" si="9">+A15+1</f>
        <v>2016</v>
      </c>
      <c r="B16" s="2">
        <f>+B$10-SUM(B$12:B15)</f>
        <v>2252.0999999999985</v>
      </c>
      <c r="C16" s="2">
        <f>+C$10-SUM(C$12:C15)</f>
        <v>0</v>
      </c>
      <c r="D16" s="2">
        <f>+D$10-SUM(D$12:D15)</f>
        <v>0</v>
      </c>
      <c r="E16" s="2">
        <f>+E$10-SUM(E$12:E15)</f>
        <v>127.46999999999997</v>
      </c>
      <c r="F16" s="2">
        <f t="shared" si="5"/>
        <v>0</v>
      </c>
      <c r="G16" s="2">
        <f t="shared" si="5"/>
        <v>0</v>
      </c>
      <c r="H16" s="2">
        <f t="shared" si="5"/>
        <v>0</v>
      </c>
      <c r="I16" s="2">
        <f t="shared" si="5"/>
        <v>0</v>
      </c>
      <c r="J16" s="2">
        <f t="shared" si="5"/>
        <v>0</v>
      </c>
      <c r="K16" s="2">
        <f t="shared" si="5"/>
        <v>0</v>
      </c>
      <c r="L16" s="2">
        <f t="shared" si="5"/>
        <v>0</v>
      </c>
      <c r="M16" s="2">
        <f>M$10-SUM(M$12:$M15)</f>
        <v>2881.7700000000004</v>
      </c>
      <c r="N16" s="2"/>
      <c r="O16" s="2"/>
      <c r="P16" s="2">
        <f t="shared" ref="P16:T30" si="10">ROUND(P$10/P$9,2)</f>
        <v>2500</v>
      </c>
      <c r="Q16" s="2">
        <f>ROUND(Q$10/Q$9,2)*0.5</f>
        <v>1250</v>
      </c>
      <c r="R16" s="2"/>
      <c r="S16" s="2"/>
      <c r="T16" s="2"/>
      <c r="U16" s="2"/>
      <c r="V16" s="2">
        <f t="shared" si="7"/>
        <v>9011.3399999999983</v>
      </c>
      <c r="W16" s="1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8">
        <f t="shared" si="9"/>
        <v>2017</v>
      </c>
      <c r="B17" s="2"/>
      <c r="C17" s="2"/>
      <c r="D17" s="2"/>
      <c r="E17" s="2"/>
      <c r="F17" s="2">
        <f t="shared" si="5"/>
        <v>0</v>
      </c>
      <c r="G17" s="2">
        <f t="shared" si="5"/>
        <v>0</v>
      </c>
      <c r="H17" s="2">
        <f t="shared" si="5"/>
        <v>0</v>
      </c>
      <c r="I17" s="2">
        <f t="shared" si="5"/>
        <v>0</v>
      </c>
      <c r="J17" s="2">
        <f t="shared" si="5"/>
        <v>0</v>
      </c>
      <c r="K17" s="2">
        <f t="shared" si="5"/>
        <v>0</v>
      </c>
      <c r="L17" s="2">
        <f t="shared" si="5"/>
        <v>0</v>
      </c>
      <c r="M17" s="2"/>
      <c r="N17" s="2"/>
      <c r="O17" s="2"/>
      <c r="P17" s="2">
        <f t="shared" si="10"/>
        <v>2500</v>
      </c>
      <c r="Q17" s="2">
        <f t="shared" si="10"/>
        <v>2500</v>
      </c>
      <c r="R17" s="2">
        <f>ROUND(R$10/R$9,2)*0.5</f>
        <v>1250</v>
      </c>
      <c r="S17" s="2"/>
      <c r="T17" s="2"/>
      <c r="U17" s="2"/>
      <c r="V17" s="2">
        <f t="shared" si="7"/>
        <v>6250</v>
      </c>
      <c r="W17" s="1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8">
        <f t="shared" si="9"/>
        <v>2018</v>
      </c>
      <c r="B18" s="2"/>
      <c r="C18" s="2"/>
      <c r="D18" s="2"/>
      <c r="E18" s="2"/>
      <c r="F18" s="2">
        <f t="shared" si="5"/>
        <v>0</v>
      </c>
      <c r="G18" s="2">
        <f t="shared" si="5"/>
        <v>0</v>
      </c>
      <c r="H18" s="2">
        <f t="shared" si="5"/>
        <v>0</v>
      </c>
      <c r="I18" s="2">
        <f t="shared" si="5"/>
        <v>0</v>
      </c>
      <c r="J18" s="2">
        <f t="shared" si="5"/>
        <v>0</v>
      </c>
      <c r="K18" s="2">
        <f t="shared" si="5"/>
        <v>0</v>
      </c>
      <c r="L18" s="2">
        <f t="shared" si="5"/>
        <v>0</v>
      </c>
      <c r="M18" s="2"/>
      <c r="N18" s="2"/>
      <c r="O18" s="2"/>
      <c r="P18" s="2">
        <f t="shared" si="10"/>
        <v>2500</v>
      </c>
      <c r="Q18" s="2">
        <f t="shared" si="10"/>
        <v>2500</v>
      </c>
      <c r="R18" s="2">
        <f t="shared" si="10"/>
        <v>2500</v>
      </c>
      <c r="S18" s="2">
        <f>ROUND(S$10/S$9,2)*0.5</f>
        <v>2500</v>
      </c>
      <c r="T18" s="2"/>
      <c r="U18" s="2"/>
      <c r="V18" s="2">
        <f t="shared" si="7"/>
        <v>10000</v>
      </c>
      <c r="W18" s="1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8">
        <f t="shared" si="9"/>
        <v>2019</v>
      </c>
      <c r="B19" s="2"/>
      <c r="C19" s="2"/>
      <c r="D19" s="2"/>
      <c r="E19" s="2"/>
      <c r="F19" s="2">
        <f t="shared" si="5"/>
        <v>0</v>
      </c>
      <c r="G19" s="2">
        <f t="shared" si="5"/>
        <v>0</v>
      </c>
      <c r="H19" s="2">
        <f t="shared" si="5"/>
        <v>0</v>
      </c>
      <c r="I19" s="2">
        <f t="shared" si="5"/>
        <v>0</v>
      </c>
      <c r="J19" s="2">
        <f t="shared" si="5"/>
        <v>0</v>
      </c>
      <c r="K19" s="2">
        <f t="shared" si="5"/>
        <v>0</v>
      </c>
      <c r="L19" s="2">
        <f t="shared" si="5"/>
        <v>0</v>
      </c>
      <c r="M19" s="2"/>
      <c r="N19" s="2"/>
      <c r="O19" s="2"/>
      <c r="P19" s="2">
        <f t="shared" si="10"/>
        <v>2500</v>
      </c>
      <c r="Q19" s="2">
        <f t="shared" si="10"/>
        <v>2500</v>
      </c>
      <c r="R19" s="2">
        <f t="shared" si="10"/>
        <v>2500</v>
      </c>
      <c r="S19" s="2">
        <f t="shared" si="10"/>
        <v>5000</v>
      </c>
      <c r="T19" s="2">
        <f>ROUND(T$10/T$9,2)*0.5</f>
        <v>2500</v>
      </c>
      <c r="U19" s="2"/>
      <c r="V19" s="2">
        <f t="shared" si="7"/>
        <v>15000</v>
      </c>
      <c r="W19" s="1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8">
        <f t="shared" si="9"/>
        <v>2020</v>
      </c>
      <c r="B20" s="2"/>
      <c r="C20" s="2"/>
      <c r="D20" s="2"/>
      <c r="E20" s="2"/>
      <c r="F20" s="2">
        <f t="shared" si="5"/>
        <v>0</v>
      </c>
      <c r="G20" s="2">
        <f t="shared" si="5"/>
        <v>0</v>
      </c>
      <c r="H20" s="2">
        <f t="shared" si="5"/>
        <v>0</v>
      </c>
      <c r="I20" s="2">
        <f t="shared" si="5"/>
        <v>0</v>
      </c>
      <c r="J20" s="2">
        <f t="shared" si="5"/>
        <v>0</v>
      </c>
      <c r="K20" s="2">
        <f t="shared" si="5"/>
        <v>0</v>
      </c>
      <c r="L20" s="2">
        <f t="shared" si="5"/>
        <v>0</v>
      </c>
      <c r="M20" s="2"/>
      <c r="N20" s="2"/>
      <c r="O20" s="2"/>
      <c r="P20" s="2">
        <f t="shared" si="10"/>
        <v>2500</v>
      </c>
      <c r="Q20" s="2">
        <f t="shared" si="10"/>
        <v>2500</v>
      </c>
      <c r="R20" s="2">
        <f t="shared" si="10"/>
        <v>2500</v>
      </c>
      <c r="S20" s="2">
        <f t="shared" si="10"/>
        <v>5000</v>
      </c>
      <c r="T20" s="2">
        <f t="shared" si="10"/>
        <v>5000</v>
      </c>
      <c r="U20" s="2"/>
      <c r="V20" s="2">
        <f t="shared" si="7"/>
        <v>17500</v>
      </c>
      <c r="W20" s="1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8">
        <f t="shared" si="9"/>
        <v>2021</v>
      </c>
      <c r="B21" s="2"/>
      <c r="C21" s="2"/>
      <c r="D21" s="2"/>
      <c r="E21" s="2"/>
      <c r="F21" s="2">
        <f t="shared" si="5"/>
        <v>0</v>
      </c>
      <c r="G21" s="2">
        <f t="shared" si="5"/>
        <v>0</v>
      </c>
      <c r="H21" s="2">
        <f t="shared" si="5"/>
        <v>0</v>
      </c>
      <c r="I21" s="2">
        <f t="shared" si="5"/>
        <v>0</v>
      </c>
      <c r="J21" s="2">
        <f t="shared" si="5"/>
        <v>0</v>
      </c>
      <c r="K21" s="2">
        <f t="shared" si="5"/>
        <v>0</v>
      </c>
      <c r="L21" s="2">
        <f t="shared" si="5"/>
        <v>0</v>
      </c>
      <c r="M21" s="2"/>
      <c r="N21" s="2"/>
      <c r="O21" s="2"/>
      <c r="P21" s="2">
        <f t="shared" si="10"/>
        <v>2500</v>
      </c>
      <c r="Q21" s="2">
        <f t="shared" si="10"/>
        <v>2500</v>
      </c>
      <c r="R21" s="2">
        <f t="shared" si="10"/>
        <v>2500</v>
      </c>
      <c r="S21" s="2">
        <f t="shared" si="10"/>
        <v>5000</v>
      </c>
      <c r="T21" s="2">
        <f t="shared" si="10"/>
        <v>5000</v>
      </c>
      <c r="U21" s="2"/>
      <c r="V21" s="2">
        <f t="shared" si="7"/>
        <v>17500</v>
      </c>
      <c r="W21" s="1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8">
        <f t="shared" si="9"/>
        <v>2022</v>
      </c>
      <c r="B22" s="2"/>
      <c r="C22" s="2"/>
      <c r="D22" s="2"/>
      <c r="E22" s="2"/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 t="shared" si="5"/>
        <v>0</v>
      </c>
      <c r="J22" s="2">
        <f t="shared" si="5"/>
        <v>0</v>
      </c>
      <c r="K22" s="2">
        <f t="shared" si="5"/>
        <v>0</v>
      </c>
      <c r="L22" s="2">
        <f t="shared" si="5"/>
        <v>0</v>
      </c>
      <c r="M22" s="2"/>
      <c r="N22" s="2"/>
      <c r="O22" s="2"/>
      <c r="P22" s="2">
        <f t="shared" si="10"/>
        <v>2500</v>
      </c>
      <c r="Q22" s="2">
        <f t="shared" si="10"/>
        <v>2500</v>
      </c>
      <c r="R22" s="2">
        <f t="shared" si="10"/>
        <v>2500</v>
      </c>
      <c r="S22" s="2">
        <f t="shared" si="10"/>
        <v>5000</v>
      </c>
      <c r="T22" s="2">
        <f t="shared" si="10"/>
        <v>5000</v>
      </c>
      <c r="U22" s="2"/>
      <c r="V22" s="2">
        <f t="shared" si="7"/>
        <v>17500</v>
      </c>
      <c r="W22" s="1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8">
        <f t="shared" si="9"/>
        <v>2023</v>
      </c>
      <c r="B23" s="2"/>
      <c r="C23" s="2"/>
      <c r="D23" s="2"/>
      <c r="E23" s="2"/>
      <c r="F23" s="2">
        <f t="shared" si="5"/>
        <v>0</v>
      </c>
      <c r="G23" s="2">
        <f t="shared" si="5"/>
        <v>0</v>
      </c>
      <c r="H23" s="2">
        <f t="shared" si="5"/>
        <v>0</v>
      </c>
      <c r="I23" s="2">
        <f t="shared" si="5"/>
        <v>0</v>
      </c>
      <c r="J23" s="2">
        <f t="shared" si="5"/>
        <v>0</v>
      </c>
      <c r="K23" s="2">
        <f t="shared" si="5"/>
        <v>0</v>
      </c>
      <c r="L23" s="2">
        <f t="shared" si="5"/>
        <v>0</v>
      </c>
      <c r="M23" s="2"/>
      <c r="N23" s="2"/>
      <c r="O23" s="2"/>
      <c r="P23" s="2">
        <f t="shared" si="10"/>
        <v>2500</v>
      </c>
      <c r="Q23" s="2">
        <f t="shared" si="10"/>
        <v>2500</v>
      </c>
      <c r="R23" s="2">
        <f t="shared" si="10"/>
        <v>2500</v>
      </c>
      <c r="S23" s="2">
        <f t="shared" si="10"/>
        <v>5000</v>
      </c>
      <c r="T23" s="2">
        <f t="shared" si="10"/>
        <v>5000</v>
      </c>
      <c r="U23" s="2"/>
      <c r="V23" s="2">
        <f t="shared" si="7"/>
        <v>17500</v>
      </c>
      <c r="W23" s="1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8">
        <f t="shared" si="9"/>
        <v>2024</v>
      </c>
      <c r="B24" s="2"/>
      <c r="C24" s="2"/>
      <c r="D24" s="2"/>
      <c r="E24" s="2"/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2">
        <f t="shared" si="5"/>
        <v>0</v>
      </c>
      <c r="L24" s="2">
        <f t="shared" si="5"/>
        <v>0</v>
      </c>
      <c r="M24" s="2"/>
      <c r="N24" s="2"/>
      <c r="O24" s="2"/>
      <c r="P24" s="2">
        <f t="shared" si="10"/>
        <v>2500</v>
      </c>
      <c r="Q24" s="2">
        <f t="shared" si="10"/>
        <v>2500</v>
      </c>
      <c r="R24" s="2">
        <f t="shared" si="10"/>
        <v>2500</v>
      </c>
      <c r="S24" s="2">
        <f t="shared" si="10"/>
        <v>5000</v>
      </c>
      <c r="T24" s="2">
        <f t="shared" si="10"/>
        <v>5000</v>
      </c>
      <c r="U24" s="2"/>
      <c r="V24" s="2">
        <f t="shared" si="7"/>
        <v>17500</v>
      </c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8">
        <f t="shared" si="9"/>
        <v>2025</v>
      </c>
      <c r="B25" s="2"/>
      <c r="C25" s="2"/>
      <c r="D25" s="2"/>
      <c r="E25" s="2"/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si="5"/>
        <v>0</v>
      </c>
      <c r="J25" s="2">
        <f t="shared" si="5"/>
        <v>0</v>
      </c>
      <c r="K25" s="2">
        <f t="shared" si="5"/>
        <v>0</v>
      </c>
      <c r="L25" s="2">
        <f t="shared" si="5"/>
        <v>0</v>
      </c>
      <c r="M25" s="2"/>
      <c r="N25" s="2"/>
      <c r="O25" s="2"/>
      <c r="P25" s="2">
        <f t="shared" si="10"/>
        <v>2500</v>
      </c>
      <c r="Q25" s="2">
        <f t="shared" si="10"/>
        <v>2500</v>
      </c>
      <c r="R25" s="2">
        <f t="shared" si="10"/>
        <v>2500</v>
      </c>
      <c r="S25" s="2">
        <f t="shared" si="10"/>
        <v>5000</v>
      </c>
      <c r="T25" s="2">
        <f t="shared" si="10"/>
        <v>5000</v>
      </c>
      <c r="U25" s="2"/>
      <c r="V25" s="2">
        <f t="shared" si="7"/>
        <v>17500</v>
      </c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8">
        <f t="shared" si="9"/>
        <v>2026</v>
      </c>
      <c r="B26" s="2"/>
      <c r="C26" s="2"/>
      <c r="D26" s="2"/>
      <c r="E26" s="2"/>
      <c r="F26" s="2">
        <f t="shared" si="5"/>
        <v>0</v>
      </c>
      <c r="G26" s="2">
        <f t="shared" si="5"/>
        <v>0</v>
      </c>
      <c r="H26" s="2">
        <f t="shared" si="5"/>
        <v>0</v>
      </c>
      <c r="I26" s="2">
        <f t="shared" si="5"/>
        <v>0</v>
      </c>
      <c r="J26" s="2">
        <f t="shared" si="5"/>
        <v>0</v>
      </c>
      <c r="K26" s="2">
        <f t="shared" si="5"/>
        <v>0</v>
      </c>
      <c r="L26" s="2">
        <f t="shared" si="5"/>
        <v>0</v>
      </c>
      <c r="M26" s="2"/>
      <c r="N26" s="2"/>
      <c r="O26" s="2"/>
      <c r="P26" s="2">
        <f t="shared" si="10"/>
        <v>2500</v>
      </c>
      <c r="Q26" s="2">
        <f t="shared" si="10"/>
        <v>2500</v>
      </c>
      <c r="R26" s="2">
        <f t="shared" si="10"/>
        <v>2500</v>
      </c>
      <c r="S26" s="2">
        <f t="shared" si="10"/>
        <v>5000</v>
      </c>
      <c r="T26" s="2">
        <f t="shared" si="10"/>
        <v>5000</v>
      </c>
      <c r="U26" s="2"/>
      <c r="V26" s="2">
        <f t="shared" si="7"/>
        <v>17500</v>
      </c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8">
        <f t="shared" si="9"/>
        <v>2027</v>
      </c>
      <c r="B27" s="2"/>
      <c r="C27" s="2"/>
      <c r="D27" s="2"/>
      <c r="E27" s="2"/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5"/>
        <v>0</v>
      </c>
      <c r="J27" s="2">
        <f t="shared" si="5"/>
        <v>0</v>
      </c>
      <c r="K27" s="2">
        <f t="shared" si="5"/>
        <v>0</v>
      </c>
      <c r="L27" s="2">
        <f t="shared" si="5"/>
        <v>0</v>
      </c>
      <c r="M27" s="2"/>
      <c r="N27" s="2"/>
      <c r="O27" s="2"/>
      <c r="P27" s="2">
        <f t="shared" si="10"/>
        <v>2500</v>
      </c>
      <c r="Q27" s="2">
        <f t="shared" si="10"/>
        <v>2500</v>
      </c>
      <c r="R27" s="2">
        <f t="shared" si="10"/>
        <v>2500</v>
      </c>
      <c r="S27" s="2">
        <f t="shared" si="10"/>
        <v>5000</v>
      </c>
      <c r="T27" s="2">
        <f t="shared" si="10"/>
        <v>5000</v>
      </c>
      <c r="U27" s="2"/>
      <c r="V27" s="2">
        <f t="shared" si="7"/>
        <v>17500</v>
      </c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8">
        <f t="shared" si="9"/>
        <v>2028</v>
      </c>
      <c r="B28" s="2"/>
      <c r="C28" s="2"/>
      <c r="D28" s="2"/>
      <c r="E28" s="2"/>
      <c r="F28" s="2">
        <f t="shared" ref="F28:L43" si="11">+F$10/F$9</f>
        <v>0</v>
      </c>
      <c r="G28" s="2">
        <f t="shared" si="11"/>
        <v>0</v>
      </c>
      <c r="H28" s="2">
        <f t="shared" si="11"/>
        <v>0</v>
      </c>
      <c r="I28" s="2">
        <f t="shared" si="11"/>
        <v>0</v>
      </c>
      <c r="J28" s="2">
        <f t="shared" si="11"/>
        <v>0</v>
      </c>
      <c r="K28" s="2">
        <f t="shared" si="11"/>
        <v>0</v>
      </c>
      <c r="L28" s="2">
        <f t="shared" si="11"/>
        <v>0</v>
      </c>
      <c r="M28" s="2"/>
      <c r="N28" s="2"/>
      <c r="O28" s="2"/>
      <c r="P28" s="2">
        <f t="shared" si="10"/>
        <v>2500</v>
      </c>
      <c r="Q28" s="2">
        <f t="shared" si="10"/>
        <v>2500</v>
      </c>
      <c r="R28" s="2">
        <f t="shared" si="10"/>
        <v>2500</v>
      </c>
      <c r="S28" s="2">
        <f t="shared" si="10"/>
        <v>5000</v>
      </c>
      <c r="T28" s="2">
        <f t="shared" si="10"/>
        <v>5000</v>
      </c>
      <c r="U28" s="2"/>
      <c r="V28" s="2">
        <f t="shared" si="7"/>
        <v>17500</v>
      </c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8">
        <f t="shared" si="9"/>
        <v>2029</v>
      </c>
      <c r="B29" s="2"/>
      <c r="C29" s="2"/>
      <c r="D29" s="2"/>
      <c r="E29" s="2"/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/>
      <c r="N29" s="2"/>
      <c r="O29" s="2"/>
      <c r="P29" s="2">
        <f t="shared" si="10"/>
        <v>2500</v>
      </c>
      <c r="Q29" s="2">
        <f t="shared" si="10"/>
        <v>2500</v>
      </c>
      <c r="R29" s="2">
        <f t="shared" si="10"/>
        <v>2500</v>
      </c>
      <c r="S29" s="2">
        <f t="shared" si="10"/>
        <v>5000</v>
      </c>
      <c r="T29" s="2">
        <f t="shared" si="10"/>
        <v>5000</v>
      </c>
      <c r="U29" s="2"/>
      <c r="V29" s="2">
        <f t="shared" si="7"/>
        <v>17500</v>
      </c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8">
        <f t="shared" si="9"/>
        <v>2030</v>
      </c>
      <c r="B30" s="2"/>
      <c r="C30" s="2"/>
      <c r="D30" s="2"/>
      <c r="E30" s="2"/>
      <c r="F30" s="2">
        <f t="shared" si="11"/>
        <v>0</v>
      </c>
      <c r="G30" s="2">
        <f t="shared" si="11"/>
        <v>0</v>
      </c>
      <c r="H30" s="2">
        <f t="shared" si="11"/>
        <v>0</v>
      </c>
      <c r="I30" s="2">
        <f t="shared" si="11"/>
        <v>0</v>
      </c>
      <c r="J30" s="2">
        <f t="shared" si="11"/>
        <v>0</v>
      </c>
      <c r="K30" s="2">
        <f t="shared" si="11"/>
        <v>0</v>
      </c>
      <c r="L30" s="2">
        <f t="shared" si="11"/>
        <v>0</v>
      </c>
      <c r="M30" s="2"/>
      <c r="N30" s="2"/>
      <c r="O30" s="2"/>
      <c r="P30" s="2">
        <f t="shared" si="10"/>
        <v>2500</v>
      </c>
      <c r="Q30" s="2">
        <f t="shared" si="10"/>
        <v>2500</v>
      </c>
      <c r="R30" s="2">
        <f t="shared" si="10"/>
        <v>2500</v>
      </c>
      <c r="S30" s="2">
        <f t="shared" si="10"/>
        <v>5000</v>
      </c>
      <c r="T30" s="2">
        <f t="shared" si="10"/>
        <v>5000</v>
      </c>
      <c r="U30" s="2"/>
      <c r="V30" s="2">
        <f t="shared" si="7"/>
        <v>17500</v>
      </c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8">
        <f t="shared" si="9"/>
        <v>2031</v>
      </c>
      <c r="B31" s="2"/>
      <c r="C31" s="2"/>
      <c r="D31" s="2"/>
      <c r="E31" s="2"/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/>
      <c r="N31" s="2"/>
      <c r="O31" s="2"/>
      <c r="P31" s="2">
        <f t="shared" ref="P31:T38" si="12">ROUND(P$10/P$9,2)</f>
        <v>2500</v>
      </c>
      <c r="Q31" s="2">
        <f t="shared" si="12"/>
        <v>2500</v>
      </c>
      <c r="R31" s="2">
        <f t="shared" si="12"/>
        <v>2500</v>
      </c>
      <c r="S31" s="2">
        <f t="shared" si="12"/>
        <v>5000</v>
      </c>
      <c r="T31" s="2">
        <f t="shared" si="12"/>
        <v>5000</v>
      </c>
      <c r="U31" s="2"/>
      <c r="V31" s="2">
        <f t="shared" si="7"/>
        <v>17500</v>
      </c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8">
        <f t="shared" si="9"/>
        <v>2032</v>
      </c>
      <c r="B32" s="2"/>
      <c r="C32" s="2"/>
      <c r="D32" s="2"/>
      <c r="E32" s="2"/>
      <c r="F32" s="2">
        <f t="shared" si="11"/>
        <v>0</v>
      </c>
      <c r="G32" s="2">
        <f t="shared" si="11"/>
        <v>0</v>
      </c>
      <c r="H32" s="2">
        <f t="shared" si="11"/>
        <v>0</v>
      </c>
      <c r="I32" s="2">
        <f t="shared" si="11"/>
        <v>0</v>
      </c>
      <c r="J32" s="2">
        <f t="shared" si="11"/>
        <v>0</v>
      </c>
      <c r="K32" s="2">
        <f t="shared" si="11"/>
        <v>0</v>
      </c>
      <c r="L32" s="2">
        <f t="shared" si="11"/>
        <v>0</v>
      </c>
      <c r="M32" s="2"/>
      <c r="N32" s="2"/>
      <c r="O32" s="2"/>
      <c r="P32" s="2">
        <f t="shared" si="12"/>
        <v>2500</v>
      </c>
      <c r="Q32" s="2">
        <f t="shared" si="12"/>
        <v>2500</v>
      </c>
      <c r="R32" s="2">
        <f t="shared" si="12"/>
        <v>2500</v>
      </c>
      <c r="S32" s="2">
        <f t="shared" si="12"/>
        <v>5000</v>
      </c>
      <c r="T32" s="2">
        <f t="shared" si="12"/>
        <v>5000</v>
      </c>
      <c r="U32" s="2"/>
      <c r="V32" s="2">
        <f t="shared" si="7"/>
        <v>17500</v>
      </c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8">
        <f t="shared" si="9"/>
        <v>2033</v>
      </c>
      <c r="B33" s="2"/>
      <c r="C33" s="2"/>
      <c r="D33" s="2"/>
      <c r="E33" s="2"/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2">
        <f t="shared" si="11"/>
        <v>0</v>
      </c>
      <c r="L33" s="2">
        <f t="shared" si="11"/>
        <v>0</v>
      </c>
      <c r="M33" s="2"/>
      <c r="N33" s="2"/>
      <c r="O33" s="2"/>
      <c r="P33" s="2">
        <f t="shared" si="12"/>
        <v>2500</v>
      </c>
      <c r="Q33" s="2">
        <f t="shared" si="12"/>
        <v>2500</v>
      </c>
      <c r="R33" s="2">
        <f t="shared" si="12"/>
        <v>2500</v>
      </c>
      <c r="S33" s="2">
        <f t="shared" si="12"/>
        <v>5000</v>
      </c>
      <c r="T33" s="2">
        <f t="shared" si="12"/>
        <v>5000</v>
      </c>
      <c r="U33" s="2"/>
      <c r="V33" s="2">
        <f t="shared" si="7"/>
        <v>17500</v>
      </c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8">
        <f t="shared" si="9"/>
        <v>2034</v>
      </c>
      <c r="B34" s="2"/>
      <c r="C34" s="2"/>
      <c r="D34" s="2"/>
      <c r="E34" s="2"/>
      <c r="F34" s="2">
        <f t="shared" si="11"/>
        <v>0</v>
      </c>
      <c r="G34" s="2">
        <f t="shared" si="11"/>
        <v>0</v>
      </c>
      <c r="H34" s="2">
        <f t="shared" si="11"/>
        <v>0</v>
      </c>
      <c r="I34" s="2">
        <f t="shared" si="11"/>
        <v>0</v>
      </c>
      <c r="J34" s="2">
        <f t="shared" si="11"/>
        <v>0</v>
      </c>
      <c r="K34" s="2">
        <f t="shared" si="11"/>
        <v>0</v>
      </c>
      <c r="L34" s="2">
        <f t="shared" si="11"/>
        <v>0</v>
      </c>
      <c r="M34" s="2"/>
      <c r="N34" s="2"/>
      <c r="O34" s="2"/>
      <c r="P34" s="2">
        <f t="shared" si="12"/>
        <v>2500</v>
      </c>
      <c r="Q34" s="2">
        <f t="shared" si="12"/>
        <v>2500</v>
      </c>
      <c r="R34" s="2">
        <f t="shared" si="12"/>
        <v>2500</v>
      </c>
      <c r="S34" s="2">
        <f t="shared" si="12"/>
        <v>5000</v>
      </c>
      <c r="T34" s="2">
        <f t="shared" si="12"/>
        <v>5000</v>
      </c>
      <c r="U34" s="2"/>
      <c r="V34" s="2">
        <f t="shared" si="7"/>
        <v>17500</v>
      </c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8">
        <f t="shared" si="9"/>
        <v>2035</v>
      </c>
      <c r="B35" s="2"/>
      <c r="C35" s="2"/>
      <c r="D35" s="2"/>
      <c r="E35" s="2"/>
      <c r="F35" s="2">
        <f t="shared" si="11"/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/>
      <c r="N35" s="2"/>
      <c r="O35" s="2"/>
      <c r="P35" s="2">
        <f>P$10-SUM(P$12:P34)</f>
        <v>1250</v>
      </c>
      <c r="Q35" s="2">
        <f t="shared" si="12"/>
        <v>2500</v>
      </c>
      <c r="R35" s="2">
        <f t="shared" si="12"/>
        <v>2500</v>
      </c>
      <c r="S35" s="2">
        <f t="shared" si="12"/>
        <v>5000</v>
      </c>
      <c r="T35" s="2">
        <f t="shared" si="12"/>
        <v>5000</v>
      </c>
      <c r="U35" s="2"/>
      <c r="V35" s="2">
        <f t="shared" si="7"/>
        <v>16250</v>
      </c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8">
        <f t="shared" si="9"/>
        <v>2036</v>
      </c>
      <c r="B36" s="2"/>
      <c r="C36" s="2"/>
      <c r="D36" s="2"/>
      <c r="E36" s="2"/>
      <c r="F36" s="2">
        <f t="shared" si="11"/>
        <v>0</v>
      </c>
      <c r="G36" s="2">
        <f t="shared" si="11"/>
        <v>0</v>
      </c>
      <c r="H36" s="2">
        <f t="shared" si="11"/>
        <v>0</v>
      </c>
      <c r="I36" s="2">
        <f t="shared" si="11"/>
        <v>0</v>
      </c>
      <c r="J36" s="2">
        <f t="shared" si="11"/>
        <v>0</v>
      </c>
      <c r="K36" s="2">
        <f t="shared" si="11"/>
        <v>0</v>
      </c>
      <c r="L36" s="2">
        <f t="shared" si="11"/>
        <v>0</v>
      </c>
      <c r="M36" s="2"/>
      <c r="N36" s="2"/>
      <c r="O36" s="2"/>
      <c r="P36" s="2"/>
      <c r="Q36" s="2">
        <f>Q$10-SUM(Q$12:Q35)</f>
        <v>1250</v>
      </c>
      <c r="R36" s="2">
        <f t="shared" si="12"/>
        <v>2500</v>
      </c>
      <c r="S36" s="2">
        <f t="shared" si="12"/>
        <v>5000</v>
      </c>
      <c r="T36" s="2">
        <f t="shared" si="12"/>
        <v>5000</v>
      </c>
      <c r="U36" s="2"/>
      <c r="V36" s="2">
        <f t="shared" si="7"/>
        <v>13750</v>
      </c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8">
        <f t="shared" si="9"/>
        <v>2037</v>
      </c>
      <c r="B37" s="2"/>
      <c r="C37" s="2"/>
      <c r="D37" s="2"/>
      <c r="E37" s="2"/>
      <c r="F37" s="2">
        <f t="shared" si="11"/>
        <v>0</v>
      </c>
      <c r="G37" s="2">
        <f t="shared" si="11"/>
        <v>0</v>
      </c>
      <c r="H37" s="2">
        <f t="shared" si="11"/>
        <v>0</v>
      </c>
      <c r="I37" s="2">
        <f t="shared" si="11"/>
        <v>0</v>
      </c>
      <c r="J37" s="2">
        <f t="shared" si="11"/>
        <v>0</v>
      </c>
      <c r="K37" s="2">
        <f t="shared" si="11"/>
        <v>0</v>
      </c>
      <c r="L37" s="2">
        <f t="shared" si="11"/>
        <v>0</v>
      </c>
      <c r="M37" s="2"/>
      <c r="N37" s="2"/>
      <c r="O37" s="2"/>
      <c r="P37" s="2"/>
      <c r="Q37" s="2"/>
      <c r="R37" s="2">
        <f>R$10-SUM(R$12:R36)</f>
        <v>1250</v>
      </c>
      <c r="S37" s="2">
        <f t="shared" si="12"/>
        <v>5000</v>
      </c>
      <c r="T37" s="2">
        <f t="shared" si="12"/>
        <v>5000</v>
      </c>
      <c r="U37" s="2"/>
      <c r="V37" s="2">
        <f t="shared" si="7"/>
        <v>11250</v>
      </c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8">
        <f t="shared" si="9"/>
        <v>2038</v>
      </c>
      <c r="B38" s="2"/>
      <c r="C38" s="2"/>
      <c r="D38" s="2"/>
      <c r="E38" s="2"/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2">
        <f t="shared" si="11"/>
        <v>0</v>
      </c>
      <c r="L38" s="2">
        <f t="shared" si="11"/>
        <v>0</v>
      </c>
      <c r="M38" s="2"/>
      <c r="N38" s="2"/>
      <c r="O38" s="2"/>
      <c r="P38" s="2"/>
      <c r="Q38" s="2"/>
      <c r="R38" s="2"/>
      <c r="S38" s="2">
        <f>S$10-SUM(S$12:S37)</f>
        <v>2500</v>
      </c>
      <c r="T38" s="2">
        <f t="shared" si="12"/>
        <v>5000</v>
      </c>
      <c r="V38" s="2">
        <f t="shared" si="7"/>
        <v>7500</v>
      </c>
    </row>
    <row r="39" spans="1:31" x14ac:dyDescent="0.25">
      <c r="A39" s="8">
        <f t="shared" si="9"/>
        <v>2039</v>
      </c>
      <c r="C39" s="2"/>
      <c r="D39" s="2"/>
      <c r="E39" s="2"/>
      <c r="F39" s="2">
        <f t="shared" si="11"/>
        <v>0</v>
      </c>
      <c r="G39" s="2">
        <f t="shared" si="11"/>
        <v>0</v>
      </c>
      <c r="H39" s="2">
        <f t="shared" si="11"/>
        <v>0</v>
      </c>
      <c r="I39" s="2">
        <f t="shared" si="11"/>
        <v>0</v>
      </c>
      <c r="J39" s="2">
        <f t="shared" si="11"/>
        <v>0</v>
      </c>
      <c r="K39" s="2">
        <f t="shared" si="11"/>
        <v>0</v>
      </c>
      <c r="L39" s="2">
        <f t="shared" si="11"/>
        <v>0</v>
      </c>
      <c r="M39" s="2"/>
      <c r="N39" s="2"/>
      <c r="O39" s="2"/>
      <c r="P39" s="2"/>
      <c r="Q39" s="2"/>
      <c r="R39" s="2"/>
      <c r="S39" s="2"/>
      <c r="T39" s="2">
        <f>T$10-SUM(T$12:T38)</f>
        <v>2500</v>
      </c>
      <c r="V39" s="2">
        <f t="shared" si="7"/>
        <v>2500</v>
      </c>
    </row>
    <row r="40" spans="1:31" x14ac:dyDescent="0.25">
      <c r="A40" s="8">
        <f t="shared" si="9"/>
        <v>2040</v>
      </c>
      <c r="B40" s="2"/>
      <c r="C40" s="2"/>
      <c r="D40" s="2"/>
      <c r="E40" s="2"/>
      <c r="F40" s="2">
        <f t="shared" si="11"/>
        <v>0</v>
      </c>
      <c r="G40" s="2">
        <f t="shared" si="11"/>
        <v>0</v>
      </c>
      <c r="H40" s="2">
        <f t="shared" si="11"/>
        <v>0</v>
      </c>
      <c r="I40" s="2">
        <f t="shared" si="11"/>
        <v>0</v>
      </c>
      <c r="J40" s="2">
        <f t="shared" si="11"/>
        <v>0</v>
      </c>
      <c r="K40" s="2">
        <f t="shared" si="11"/>
        <v>0</v>
      </c>
      <c r="L40" s="2">
        <f t="shared" si="11"/>
        <v>0</v>
      </c>
      <c r="M40" s="2"/>
      <c r="N40" s="2"/>
      <c r="O40" s="2"/>
      <c r="P40" s="2"/>
      <c r="Q40" s="2"/>
      <c r="R40" s="2"/>
      <c r="S40" s="2"/>
      <c r="T40" s="2"/>
      <c r="V40" s="2">
        <f t="shared" si="7"/>
        <v>0</v>
      </c>
    </row>
    <row r="41" spans="1:31" x14ac:dyDescent="0.25">
      <c r="A41" s="8">
        <f t="shared" si="9"/>
        <v>2041</v>
      </c>
      <c r="B41" s="2"/>
      <c r="C41" s="2"/>
      <c r="D41" s="2"/>
      <c r="E41" s="2"/>
      <c r="F41" s="2">
        <f t="shared" si="11"/>
        <v>0</v>
      </c>
      <c r="G41" s="2">
        <f t="shared" si="11"/>
        <v>0</v>
      </c>
      <c r="H41" s="2">
        <f t="shared" si="11"/>
        <v>0</v>
      </c>
      <c r="I41" s="2">
        <f t="shared" si="11"/>
        <v>0</v>
      </c>
      <c r="J41" s="2">
        <f t="shared" si="11"/>
        <v>0</v>
      </c>
      <c r="K41" s="2">
        <f t="shared" si="11"/>
        <v>0</v>
      </c>
      <c r="L41" s="2">
        <f t="shared" si="11"/>
        <v>0</v>
      </c>
      <c r="M41" s="2"/>
      <c r="N41" s="2"/>
      <c r="O41" s="2"/>
      <c r="P41" s="2"/>
      <c r="Q41" s="2"/>
      <c r="R41" s="2"/>
      <c r="S41" s="2"/>
      <c r="T41" s="2"/>
      <c r="V41" s="2">
        <f t="shared" si="7"/>
        <v>0</v>
      </c>
    </row>
    <row r="42" spans="1:31" x14ac:dyDescent="0.25">
      <c r="A42" s="8">
        <f t="shared" si="9"/>
        <v>2042</v>
      </c>
      <c r="B42" s="2"/>
      <c r="C42" s="2"/>
      <c r="D42" s="2"/>
      <c r="E42" s="2"/>
      <c r="F42" s="2">
        <f t="shared" si="11"/>
        <v>0</v>
      </c>
      <c r="G42" s="2">
        <f t="shared" si="11"/>
        <v>0</v>
      </c>
      <c r="H42" s="2">
        <f t="shared" si="11"/>
        <v>0</v>
      </c>
      <c r="I42" s="2">
        <f t="shared" si="11"/>
        <v>0</v>
      </c>
      <c r="J42" s="2">
        <f t="shared" si="11"/>
        <v>0</v>
      </c>
      <c r="K42" s="2">
        <f t="shared" si="11"/>
        <v>0</v>
      </c>
      <c r="L42" s="2">
        <f t="shared" si="11"/>
        <v>0</v>
      </c>
      <c r="M42" s="2"/>
      <c r="N42" s="2"/>
      <c r="O42" s="2"/>
      <c r="P42" s="2"/>
      <c r="Q42" s="2"/>
      <c r="R42" s="2"/>
      <c r="S42" s="2"/>
      <c r="T42" s="2"/>
      <c r="V42" s="2">
        <f t="shared" si="7"/>
        <v>0</v>
      </c>
    </row>
    <row r="43" spans="1:31" x14ac:dyDescent="0.25">
      <c r="A43" s="8">
        <f t="shared" si="9"/>
        <v>2043</v>
      </c>
      <c r="B43" s="2"/>
      <c r="C43" s="2"/>
      <c r="D43" s="2"/>
      <c r="E43" s="2"/>
      <c r="F43" s="2">
        <f>+F$10-SUM(F$12:F42)</f>
        <v>0</v>
      </c>
      <c r="G43" s="2">
        <f t="shared" si="11"/>
        <v>0</v>
      </c>
      <c r="H43" s="2">
        <f t="shared" si="11"/>
        <v>0</v>
      </c>
      <c r="I43" s="2">
        <f t="shared" si="11"/>
        <v>0</v>
      </c>
      <c r="J43" s="2">
        <f t="shared" si="11"/>
        <v>0</v>
      </c>
      <c r="K43" s="2">
        <f t="shared" si="11"/>
        <v>0</v>
      </c>
      <c r="L43" s="2">
        <f t="shared" si="11"/>
        <v>0</v>
      </c>
      <c r="M43" s="2"/>
      <c r="N43" s="2"/>
      <c r="O43" s="2"/>
      <c r="P43" s="2"/>
      <c r="Q43" s="2"/>
      <c r="R43" s="2"/>
      <c r="S43" s="2"/>
      <c r="T43" s="2"/>
      <c r="V43" s="2">
        <f t="shared" si="7"/>
        <v>0</v>
      </c>
    </row>
    <row r="44" spans="1:31" x14ac:dyDescent="0.25">
      <c r="A44" s="8">
        <f t="shared" si="9"/>
        <v>2044</v>
      </c>
      <c r="B44" s="2"/>
      <c r="C44" s="2"/>
      <c r="D44" s="2"/>
      <c r="E44" s="2"/>
      <c r="F44" s="2"/>
      <c r="G44" s="2">
        <f>+G$10-SUM(G$12:G43)</f>
        <v>0</v>
      </c>
      <c r="H44" s="2">
        <f t="shared" ref="H44:L48" si="13">+H$10/H$9</f>
        <v>0</v>
      </c>
      <c r="I44" s="2">
        <f t="shared" si="13"/>
        <v>0</v>
      </c>
      <c r="J44" s="2">
        <f t="shared" si="13"/>
        <v>0</v>
      </c>
      <c r="K44" s="2">
        <f t="shared" si="13"/>
        <v>0</v>
      </c>
      <c r="L44" s="2">
        <f t="shared" si="13"/>
        <v>0</v>
      </c>
      <c r="M44" s="2"/>
      <c r="N44" s="2"/>
      <c r="O44" s="2"/>
      <c r="P44" s="2"/>
      <c r="Q44" s="2"/>
      <c r="R44" s="2"/>
      <c r="S44" s="2"/>
      <c r="T44" s="2"/>
      <c r="V44" s="2">
        <f t="shared" ref="V44:V60" si="14">SUM(B44:U44)</f>
        <v>0</v>
      </c>
    </row>
    <row r="45" spans="1:31" x14ac:dyDescent="0.25">
      <c r="A45" s="8">
        <f t="shared" si="9"/>
        <v>2045</v>
      </c>
      <c r="B45" s="2"/>
      <c r="C45" s="2"/>
      <c r="D45" s="2"/>
      <c r="E45" s="2"/>
      <c r="F45" s="2"/>
      <c r="G45" s="2"/>
      <c r="H45" s="2">
        <f>+H$10-SUM(H$12:H44)</f>
        <v>0</v>
      </c>
      <c r="I45" s="2">
        <f t="shared" si="13"/>
        <v>0</v>
      </c>
      <c r="J45" s="2">
        <f t="shared" si="13"/>
        <v>0</v>
      </c>
      <c r="K45" s="2">
        <f t="shared" si="13"/>
        <v>0</v>
      </c>
      <c r="L45" s="2">
        <f t="shared" si="13"/>
        <v>0</v>
      </c>
      <c r="M45" s="2"/>
      <c r="N45" s="2"/>
      <c r="O45" s="2"/>
      <c r="P45" s="2"/>
      <c r="Q45" s="2"/>
      <c r="R45" s="2"/>
      <c r="S45" s="2"/>
      <c r="T45" s="2"/>
      <c r="V45" s="2">
        <f t="shared" si="14"/>
        <v>0</v>
      </c>
    </row>
    <row r="46" spans="1:31" x14ac:dyDescent="0.25">
      <c r="A46" s="8">
        <f t="shared" si="9"/>
        <v>2046</v>
      </c>
      <c r="B46" s="2"/>
      <c r="C46" s="2"/>
      <c r="D46" s="2"/>
      <c r="E46" s="2"/>
      <c r="F46" s="2"/>
      <c r="G46" s="2"/>
      <c r="H46" s="2"/>
      <c r="I46" s="2">
        <f>+I$10-SUM(I$12:I45)</f>
        <v>0</v>
      </c>
      <c r="J46" s="2">
        <f t="shared" si="13"/>
        <v>0</v>
      </c>
      <c r="K46" s="2">
        <f t="shared" si="13"/>
        <v>0</v>
      </c>
      <c r="L46" s="2">
        <f t="shared" si="13"/>
        <v>0</v>
      </c>
      <c r="M46" s="2"/>
      <c r="N46" s="2"/>
      <c r="O46" s="2"/>
      <c r="P46" s="2"/>
      <c r="Q46" s="2"/>
      <c r="R46" s="2"/>
      <c r="S46" s="2"/>
      <c r="T46" s="2"/>
      <c r="V46" s="2">
        <f t="shared" si="14"/>
        <v>0</v>
      </c>
    </row>
    <row r="47" spans="1:31" x14ac:dyDescent="0.25">
      <c r="A47" s="8">
        <f t="shared" si="9"/>
        <v>2047</v>
      </c>
      <c r="B47" s="2"/>
      <c r="C47" s="2"/>
      <c r="D47" s="2"/>
      <c r="E47" s="2"/>
      <c r="F47" s="2"/>
      <c r="G47" s="2"/>
      <c r="H47" s="2"/>
      <c r="I47" s="2"/>
      <c r="J47" s="2">
        <f>+J$10-SUM(J$12:J46)</f>
        <v>0</v>
      </c>
      <c r="K47" s="2">
        <f t="shared" si="13"/>
        <v>0</v>
      </c>
      <c r="L47" s="2">
        <f t="shared" si="13"/>
        <v>0</v>
      </c>
      <c r="M47" s="2"/>
      <c r="N47" s="2"/>
      <c r="O47" s="2"/>
      <c r="P47" s="2"/>
      <c r="Q47" s="2"/>
      <c r="R47" s="2"/>
      <c r="S47" s="2"/>
      <c r="T47" s="2"/>
      <c r="V47" s="2">
        <f t="shared" si="14"/>
        <v>0</v>
      </c>
    </row>
    <row r="48" spans="1:31" x14ac:dyDescent="0.25">
      <c r="A48" s="8">
        <f t="shared" si="9"/>
        <v>2048</v>
      </c>
      <c r="B48" s="2"/>
      <c r="C48" s="2"/>
      <c r="D48" s="2"/>
      <c r="E48" s="2"/>
      <c r="F48" s="2"/>
      <c r="G48" s="2"/>
      <c r="H48" s="2"/>
      <c r="I48" s="2"/>
      <c r="J48" s="2"/>
      <c r="K48" s="2">
        <f>+K$10-SUM(K$12:K47)</f>
        <v>0</v>
      </c>
      <c r="L48" s="2">
        <f t="shared" si="13"/>
        <v>0</v>
      </c>
      <c r="M48" s="2"/>
      <c r="N48" s="2"/>
      <c r="O48" s="2"/>
      <c r="P48" s="2"/>
      <c r="Q48" s="2"/>
      <c r="R48" s="2"/>
      <c r="S48" s="2"/>
      <c r="T48" s="2"/>
      <c r="V48" s="2">
        <f t="shared" si="14"/>
        <v>0</v>
      </c>
    </row>
    <row r="49" spans="1:22" x14ac:dyDescent="0.25">
      <c r="A49" s="8">
        <f t="shared" si="9"/>
        <v>2049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>+L$10-SUM(L$12:L48)</f>
        <v>0</v>
      </c>
      <c r="M49" s="2"/>
      <c r="N49" s="2"/>
      <c r="O49" s="2"/>
      <c r="P49" s="2"/>
      <c r="Q49" s="2"/>
      <c r="R49" s="2"/>
      <c r="S49" s="2"/>
      <c r="T49" s="2"/>
      <c r="V49" s="2">
        <f t="shared" si="14"/>
        <v>0</v>
      </c>
    </row>
    <row r="50" spans="1:22" x14ac:dyDescent="0.25">
      <c r="A50" s="8">
        <f t="shared" si="9"/>
        <v>2050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V50" s="2">
        <f t="shared" si="14"/>
        <v>0</v>
      </c>
    </row>
    <row r="51" spans="1:22" x14ac:dyDescent="0.25">
      <c r="A51" s="8">
        <f t="shared" si="9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V51" s="2">
        <f t="shared" si="14"/>
        <v>0</v>
      </c>
    </row>
    <row r="52" spans="1:22" x14ac:dyDescent="0.25">
      <c r="A52" s="8">
        <f t="shared" si="9"/>
        <v>2052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V52" s="2">
        <f t="shared" si="14"/>
        <v>0</v>
      </c>
    </row>
    <row r="53" spans="1:22" x14ac:dyDescent="0.25">
      <c r="A53" s="8">
        <f t="shared" si="9"/>
        <v>2053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V53" s="2">
        <f t="shared" si="14"/>
        <v>0</v>
      </c>
    </row>
    <row r="54" spans="1:22" x14ac:dyDescent="0.25">
      <c r="A54" s="8">
        <f t="shared" si="9"/>
        <v>2054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V54" s="2">
        <f t="shared" si="14"/>
        <v>0</v>
      </c>
    </row>
    <row r="55" spans="1:22" x14ac:dyDescent="0.25">
      <c r="A55" s="8">
        <f t="shared" si="9"/>
        <v>2055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V55" s="2">
        <f t="shared" si="14"/>
        <v>0</v>
      </c>
    </row>
    <row r="56" spans="1:22" x14ac:dyDescent="0.25">
      <c r="A56" s="8">
        <f t="shared" si="9"/>
        <v>2056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V56" s="2">
        <f t="shared" si="14"/>
        <v>0</v>
      </c>
    </row>
    <row r="57" spans="1:22" x14ac:dyDescent="0.25">
      <c r="A57" s="8">
        <f t="shared" si="9"/>
        <v>2057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V57" s="2">
        <f t="shared" si="14"/>
        <v>0</v>
      </c>
    </row>
    <row r="58" spans="1:22" x14ac:dyDescent="0.25">
      <c r="A58" s="8">
        <f t="shared" si="9"/>
        <v>2058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V58" s="2">
        <f t="shared" si="14"/>
        <v>0</v>
      </c>
    </row>
    <row r="59" spans="1:22" x14ac:dyDescent="0.25">
      <c r="A59" s="8">
        <f t="shared" si="9"/>
        <v>2059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V59" s="2">
        <f t="shared" si="14"/>
        <v>0</v>
      </c>
    </row>
    <row r="60" spans="1:22" x14ac:dyDescent="0.25">
      <c r="A60" s="8">
        <f t="shared" si="9"/>
        <v>2060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V60" s="2">
        <f t="shared" si="14"/>
        <v>0</v>
      </c>
    </row>
    <row r="65" spans="1:20" x14ac:dyDescent="0.25">
      <c r="A65" s="8" t="s">
        <v>11</v>
      </c>
      <c r="B65" s="4">
        <f t="shared" ref="B65:M65" si="15">+B10-SUM(B12:B60)</f>
        <v>0</v>
      </c>
      <c r="C65" s="4">
        <f t="shared" si="15"/>
        <v>0</v>
      </c>
      <c r="D65" s="4">
        <f t="shared" si="15"/>
        <v>0</v>
      </c>
      <c r="E65" s="4">
        <f t="shared" si="15"/>
        <v>0</v>
      </c>
      <c r="F65" s="4">
        <f t="shared" si="15"/>
        <v>0</v>
      </c>
      <c r="G65" s="4">
        <f t="shared" si="15"/>
        <v>0</v>
      </c>
      <c r="H65" s="4">
        <f t="shared" si="15"/>
        <v>0</v>
      </c>
      <c r="I65" s="4">
        <f t="shared" si="15"/>
        <v>0</v>
      </c>
      <c r="J65" s="4">
        <f t="shared" si="15"/>
        <v>0</v>
      </c>
      <c r="K65" s="4">
        <f t="shared" si="15"/>
        <v>0</v>
      </c>
      <c r="L65" s="4">
        <f t="shared" si="15"/>
        <v>0</v>
      </c>
      <c r="M65" s="4">
        <f t="shared" si="15"/>
        <v>0</v>
      </c>
      <c r="N65" s="4"/>
      <c r="O65" s="4"/>
      <c r="P65" s="4"/>
      <c r="Q65" s="4"/>
      <c r="R65" s="4"/>
      <c r="S65" s="4"/>
      <c r="T65" s="4"/>
    </row>
  </sheetData>
  <mergeCells count="1">
    <mergeCell ref="P6:T6"/>
  </mergeCells>
  <pageMargins left="0.70866141732283472" right="0.70866141732283472" top="0.74803149606299213" bottom="0.74803149606299213" header="0.31496062992125984" footer="0.31496062992125984"/>
  <pageSetup scale="73" orientation="landscape" verticalDpi="0" r:id="rId1"/>
  <headerFooter>
    <oddFooter>&amp;CPage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S65"/>
  <sheetViews>
    <sheetView workbookViewId="0">
      <selection activeCell="B10" sqref="B10"/>
    </sheetView>
  </sheetViews>
  <sheetFormatPr defaultRowHeight="15" x14ac:dyDescent="0.25"/>
  <cols>
    <col min="1" max="1" width="9" style="8"/>
    <col min="2" max="2" width="11.28515625" bestFit="1" customWidth="1"/>
    <col min="3" max="3" width="13.28515625" bestFit="1" customWidth="1"/>
    <col min="4" max="8" width="11.5703125" customWidth="1"/>
    <col min="10" max="11" width="13.28515625" bestFit="1" customWidth="1"/>
    <col min="12" max="12" width="11.5703125" bestFit="1" customWidth="1"/>
  </cols>
  <sheetData>
    <row r="1" spans="1:19" x14ac:dyDescent="0.25">
      <c r="A1" s="8" t="s">
        <v>106</v>
      </c>
      <c r="B1" s="5"/>
    </row>
    <row r="2" spans="1:19" x14ac:dyDescent="0.25">
      <c r="A2" s="8" t="s">
        <v>1</v>
      </c>
      <c r="B2" s="26" t="s">
        <v>104</v>
      </c>
    </row>
    <row r="4" spans="1:19" x14ac:dyDescent="0.25">
      <c r="A4" s="8">
        <v>2011</v>
      </c>
      <c r="B4" t="s">
        <v>2</v>
      </c>
      <c r="C4" s="10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8">
        <v>2011</v>
      </c>
      <c r="B5" t="s">
        <v>3</v>
      </c>
      <c r="C5" s="2">
        <v>0</v>
      </c>
      <c r="D5" s="2" t="s">
        <v>9</v>
      </c>
      <c r="E5" s="3">
        <v>15</v>
      </c>
      <c r="F5" s="2" t="s">
        <v>10</v>
      </c>
      <c r="G5" s="2"/>
      <c r="H5" s="2"/>
      <c r="I5" s="2"/>
      <c r="J5" s="2"/>
      <c r="K5" s="7"/>
      <c r="L5" s="2"/>
      <c r="M5" s="2"/>
      <c r="N5" s="2"/>
      <c r="O5" s="2"/>
      <c r="P5" s="2"/>
      <c r="Q5" s="2"/>
      <c r="R5" s="2"/>
      <c r="S5" s="2"/>
    </row>
    <row r="6" spans="1:19" x14ac:dyDescent="0.25">
      <c r="A6" s="8" t="s">
        <v>4</v>
      </c>
      <c r="C6" s="2">
        <f>+C4-C5</f>
        <v>0</v>
      </c>
      <c r="D6" s="2" t="s">
        <v>8</v>
      </c>
      <c r="E6" s="3"/>
      <c r="F6" s="2"/>
      <c r="G6" s="2"/>
      <c r="H6" s="2"/>
      <c r="I6" s="2"/>
      <c r="J6" s="2"/>
      <c r="K6" s="7"/>
      <c r="L6" s="2"/>
      <c r="M6" s="2"/>
      <c r="N6" s="2"/>
      <c r="O6" s="2"/>
      <c r="P6" s="2"/>
      <c r="Q6" s="2"/>
      <c r="R6" s="2"/>
      <c r="S6" s="2"/>
    </row>
    <row r="7" spans="1:19" x14ac:dyDescent="0.25">
      <c r="C7" s="2"/>
      <c r="D7" s="2"/>
      <c r="E7" s="61" t="s">
        <v>111</v>
      </c>
      <c r="F7" s="61"/>
      <c r="G7" s="61"/>
      <c r="H7" s="61"/>
      <c r="I7" s="61"/>
      <c r="J7" s="2"/>
      <c r="K7" s="7"/>
      <c r="L7" s="2"/>
      <c r="M7" s="2"/>
      <c r="N7" s="2"/>
      <c r="O7" s="2"/>
      <c r="P7" s="2"/>
      <c r="Q7" s="2"/>
      <c r="R7" s="2"/>
      <c r="S7" s="2"/>
    </row>
    <row r="8" spans="1:19" x14ac:dyDescent="0.25">
      <c r="A8" s="8" t="s">
        <v>6</v>
      </c>
      <c r="B8" s="3">
        <v>2012</v>
      </c>
      <c r="C8" s="3">
        <f>+B8+1</f>
        <v>2013</v>
      </c>
      <c r="D8" s="3">
        <f t="shared" ref="D8:I8" si="0">+C8+1</f>
        <v>2014</v>
      </c>
      <c r="E8" s="3">
        <f t="shared" si="0"/>
        <v>2015</v>
      </c>
      <c r="F8" s="3">
        <f t="shared" si="0"/>
        <v>2016</v>
      </c>
      <c r="G8" s="3">
        <f t="shared" si="0"/>
        <v>2017</v>
      </c>
      <c r="H8" s="3">
        <f t="shared" si="0"/>
        <v>2018</v>
      </c>
      <c r="I8" s="3">
        <f t="shared" si="0"/>
        <v>2019</v>
      </c>
      <c r="J8" s="31" t="s">
        <v>5</v>
      </c>
      <c r="K8" s="7"/>
      <c r="L8" s="3"/>
      <c r="M8" s="3"/>
      <c r="N8" s="3"/>
      <c r="O8" s="3"/>
      <c r="P8" s="2"/>
      <c r="Q8" s="2"/>
      <c r="R8" s="2"/>
      <c r="S8" s="2"/>
    </row>
    <row r="9" spans="1:19" x14ac:dyDescent="0.25">
      <c r="A9" s="8" t="s">
        <v>7</v>
      </c>
      <c r="B9" s="49">
        <f>+E5</f>
        <v>15</v>
      </c>
      <c r="C9" s="3">
        <f t="shared" ref="C9:I9" si="1">+B9</f>
        <v>15</v>
      </c>
      <c r="D9" s="3">
        <f t="shared" si="1"/>
        <v>15</v>
      </c>
      <c r="E9" s="3">
        <f t="shared" si="1"/>
        <v>15</v>
      </c>
      <c r="F9" s="3">
        <f t="shared" si="1"/>
        <v>15</v>
      </c>
      <c r="G9" s="3">
        <f t="shared" si="1"/>
        <v>15</v>
      </c>
      <c r="H9" s="3">
        <f t="shared" si="1"/>
        <v>15</v>
      </c>
      <c r="I9" s="3">
        <f t="shared" si="1"/>
        <v>15</v>
      </c>
      <c r="J9" s="3"/>
      <c r="K9" s="7"/>
      <c r="L9" s="3"/>
      <c r="M9" s="3"/>
      <c r="N9" s="3"/>
      <c r="O9" s="3"/>
      <c r="P9" s="2"/>
      <c r="Q9" s="2"/>
      <c r="R9" s="2"/>
      <c r="S9" s="2"/>
    </row>
    <row r="10" spans="1:19" x14ac:dyDescent="0.25">
      <c r="A10" s="8" t="s">
        <v>5</v>
      </c>
      <c r="B10" s="10">
        <f>247806.23+150101.29</f>
        <v>397907.52</v>
      </c>
      <c r="C10" s="2">
        <v>69794.850000000006</v>
      </c>
      <c r="D10" s="2">
        <v>69794.850000000006</v>
      </c>
      <c r="E10" s="2">
        <v>150000</v>
      </c>
      <c r="F10" s="2">
        <v>50000</v>
      </c>
      <c r="G10" s="2">
        <v>0</v>
      </c>
      <c r="H10" s="2">
        <v>0</v>
      </c>
      <c r="I10" s="2">
        <v>0</v>
      </c>
      <c r="J10" s="2">
        <f>SUM(B10:I10)</f>
        <v>737497.22</v>
      </c>
      <c r="K10" s="1"/>
      <c r="L10" s="2"/>
      <c r="M10" s="2"/>
      <c r="N10" s="2"/>
      <c r="O10" s="2"/>
      <c r="P10" s="2"/>
      <c r="Q10" s="2"/>
      <c r="R10" s="2"/>
      <c r="S10" s="2"/>
    </row>
    <row r="11" spans="1:19" x14ac:dyDescent="0.25">
      <c r="B11" s="2"/>
      <c r="C11" s="2"/>
      <c r="D11" s="2"/>
      <c r="E11" s="2"/>
      <c r="F11" s="2"/>
      <c r="G11" s="2"/>
      <c r="H11" s="2"/>
      <c r="I11" s="2"/>
      <c r="J11" s="2"/>
      <c r="K11" s="1"/>
      <c r="L11" s="2"/>
      <c r="M11" s="2"/>
      <c r="N11" s="2"/>
      <c r="O11" s="2"/>
      <c r="P11" s="2"/>
      <c r="Q11" s="2"/>
      <c r="R11" s="2"/>
      <c r="S11" s="2"/>
    </row>
    <row r="12" spans="1:19" x14ac:dyDescent="0.25">
      <c r="A12" s="8">
        <v>2012</v>
      </c>
      <c r="B12" s="2">
        <f t="shared" ref="B12:B16" si="2">ROUND(B$10/B$9,2)</f>
        <v>26527.17</v>
      </c>
      <c r="C12" s="2"/>
      <c r="D12" s="2"/>
      <c r="E12" s="2"/>
      <c r="F12" s="2"/>
      <c r="G12" s="2"/>
      <c r="H12" s="2"/>
      <c r="I12" s="2"/>
      <c r="J12" s="2">
        <f t="shared" ref="J12:J43" si="3">SUM(B12:I12)</f>
        <v>26527.17</v>
      </c>
      <c r="K12" s="1"/>
      <c r="L12" s="2"/>
      <c r="M12" s="2"/>
      <c r="N12" s="2"/>
      <c r="O12" s="2"/>
      <c r="P12" s="2"/>
      <c r="Q12" s="2"/>
      <c r="R12" s="2"/>
      <c r="S12" s="2"/>
    </row>
    <row r="13" spans="1:19" x14ac:dyDescent="0.25">
      <c r="A13" s="8">
        <v>2013</v>
      </c>
      <c r="B13" s="2">
        <f t="shared" si="2"/>
        <v>26527.17</v>
      </c>
      <c r="C13" s="2">
        <f t="shared" ref="C13:I28" si="4">ROUND(C$10/C$9,2)</f>
        <v>4652.99</v>
      </c>
      <c r="D13" s="2"/>
      <c r="E13" s="2"/>
      <c r="F13" s="2"/>
      <c r="G13" s="2"/>
      <c r="H13" s="2"/>
      <c r="I13" s="2"/>
      <c r="J13" s="2">
        <f t="shared" si="3"/>
        <v>31180.159999999996</v>
      </c>
      <c r="K13" s="1"/>
      <c r="L13" s="2"/>
      <c r="M13" s="2"/>
      <c r="N13" s="2"/>
      <c r="O13" s="2"/>
      <c r="P13" s="2"/>
      <c r="Q13" s="2"/>
      <c r="R13" s="2"/>
      <c r="S13" s="2"/>
    </row>
    <row r="14" spans="1:19" x14ac:dyDescent="0.25">
      <c r="A14" s="8">
        <v>2014</v>
      </c>
      <c r="B14" s="2">
        <f t="shared" si="2"/>
        <v>26527.17</v>
      </c>
      <c r="C14" s="2">
        <f t="shared" si="4"/>
        <v>4652.99</v>
      </c>
      <c r="D14" s="2">
        <f t="shared" si="4"/>
        <v>4652.99</v>
      </c>
      <c r="E14" s="2"/>
      <c r="F14" s="2"/>
      <c r="G14" s="2"/>
      <c r="H14" s="2"/>
      <c r="I14" s="2"/>
      <c r="J14" s="2">
        <f t="shared" si="3"/>
        <v>35833.149999999994</v>
      </c>
      <c r="K14" s="1"/>
      <c r="L14" s="2"/>
      <c r="M14" s="2"/>
      <c r="N14" s="2"/>
      <c r="O14" s="2"/>
      <c r="P14" s="2"/>
      <c r="Q14" s="2"/>
      <c r="R14" s="2"/>
      <c r="S14" s="2"/>
    </row>
    <row r="15" spans="1:19" x14ac:dyDescent="0.25">
      <c r="A15" s="8">
        <f>+A14+1</f>
        <v>2015</v>
      </c>
      <c r="B15" s="2">
        <f t="shared" si="2"/>
        <v>26527.17</v>
      </c>
      <c r="C15" s="2">
        <f t="shared" si="4"/>
        <v>4652.99</v>
      </c>
      <c r="D15" s="2">
        <f t="shared" si="4"/>
        <v>4652.99</v>
      </c>
      <c r="E15" s="2">
        <f>ROUND(E$10/E$9,2)*0.5</f>
        <v>5000</v>
      </c>
      <c r="F15" s="2"/>
      <c r="G15" s="2"/>
      <c r="H15" s="2"/>
      <c r="I15" s="2"/>
      <c r="J15" s="2">
        <f t="shared" si="3"/>
        <v>40833.149999999994</v>
      </c>
      <c r="K15" s="1"/>
      <c r="L15" s="2"/>
      <c r="M15" s="2"/>
      <c r="N15" s="2"/>
      <c r="O15" s="2"/>
      <c r="P15" s="2"/>
      <c r="Q15" s="2"/>
      <c r="R15" s="2"/>
      <c r="S15" s="2"/>
    </row>
    <row r="16" spans="1:19" x14ac:dyDescent="0.25">
      <c r="A16" s="8">
        <f t="shared" ref="A16:A60" si="5">+A15+1</f>
        <v>2016</v>
      </c>
      <c r="B16" s="2">
        <f t="shared" si="2"/>
        <v>26527.17</v>
      </c>
      <c r="C16" s="2">
        <f t="shared" si="4"/>
        <v>4652.99</v>
      </c>
      <c r="D16" s="2">
        <f t="shared" si="4"/>
        <v>4652.99</v>
      </c>
      <c r="E16" s="2">
        <f t="shared" si="4"/>
        <v>10000</v>
      </c>
      <c r="F16" s="2">
        <f>ROUND(F$10/F$9,2)*0.5</f>
        <v>1666.665</v>
      </c>
      <c r="G16" s="2"/>
      <c r="H16" s="2"/>
      <c r="I16" s="2"/>
      <c r="J16" s="2">
        <f t="shared" si="3"/>
        <v>47499.814999999995</v>
      </c>
      <c r="K16" s="1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A17" s="8">
        <f t="shared" si="5"/>
        <v>2017</v>
      </c>
      <c r="B17" s="2">
        <f t="shared" ref="B17:B25" si="6">+B$10/B$9</f>
        <v>26527.168000000001</v>
      </c>
      <c r="C17" s="2">
        <f t="shared" si="4"/>
        <v>4652.99</v>
      </c>
      <c r="D17" s="2">
        <f t="shared" si="4"/>
        <v>4652.99</v>
      </c>
      <c r="E17" s="2">
        <f t="shared" si="4"/>
        <v>10000</v>
      </c>
      <c r="F17" s="2">
        <f t="shared" si="4"/>
        <v>3333.33</v>
      </c>
      <c r="G17" s="2">
        <f t="shared" si="4"/>
        <v>0</v>
      </c>
      <c r="H17" s="2"/>
      <c r="I17" s="2"/>
      <c r="J17" s="2">
        <f t="shared" si="3"/>
        <v>49166.478000000003</v>
      </c>
      <c r="K17" s="1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8">
        <f t="shared" si="5"/>
        <v>2018</v>
      </c>
      <c r="B18" s="2">
        <f t="shared" si="6"/>
        <v>26527.168000000001</v>
      </c>
      <c r="C18" s="2">
        <f t="shared" si="4"/>
        <v>4652.99</v>
      </c>
      <c r="D18" s="2">
        <f t="shared" si="4"/>
        <v>4652.99</v>
      </c>
      <c r="E18" s="2">
        <f t="shared" si="4"/>
        <v>10000</v>
      </c>
      <c r="F18" s="2">
        <f t="shared" si="4"/>
        <v>3333.33</v>
      </c>
      <c r="G18" s="2">
        <f t="shared" si="4"/>
        <v>0</v>
      </c>
      <c r="H18" s="2">
        <f t="shared" si="4"/>
        <v>0</v>
      </c>
      <c r="I18" s="2"/>
      <c r="J18" s="2">
        <f t="shared" si="3"/>
        <v>49166.478000000003</v>
      </c>
      <c r="K18" s="1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8">
        <f t="shared" si="5"/>
        <v>2019</v>
      </c>
      <c r="B19" s="2">
        <f t="shared" si="6"/>
        <v>26527.168000000001</v>
      </c>
      <c r="C19" s="2">
        <f t="shared" si="4"/>
        <v>4652.99</v>
      </c>
      <c r="D19" s="2">
        <f t="shared" si="4"/>
        <v>4652.99</v>
      </c>
      <c r="E19" s="2">
        <f t="shared" si="4"/>
        <v>10000</v>
      </c>
      <c r="F19" s="2">
        <f t="shared" si="4"/>
        <v>3333.33</v>
      </c>
      <c r="G19" s="2">
        <f t="shared" si="4"/>
        <v>0</v>
      </c>
      <c r="H19" s="2">
        <f t="shared" si="4"/>
        <v>0</v>
      </c>
      <c r="I19" s="2">
        <f t="shared" si="4"/>
        <v>0</v>
      </c>
      <c r="J19" s="2">
        <f t="shared" si="3"/>
        <v>49166.478000000003</v>
      </c>
      <c r="K19" s="1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A20" s="8">
        <f t="shared" si="5"/>
        <v>2020</v>
      </c>
      <c r="B20" s="2">
        <f t="shared" si="6"/>
        <v>26527.168000000001</v>
      </c>
      <c r="C20" s="2">
        <f t="shared" si="4"/>
        <v>4652.99</v>
      </c>
      <c r="D20" s="2">
        <f t="shared" si="4"/>
        <v>4652.99</v>
      </c>
      <c r="E20" s="2">
        <f t="shared" si="4"/>
        <v>10000</v>
      </c>
      <c r="F20" s="2">
        <f t="shared" si="4"/>
        <v>3333.33</v>
      </c>
      <c r="G20" s="2">
        <f t="shared" si="4"/>
        <v>0</v>
      </c>
      <c r="H20" s="2">
        <f t="shared" si="4"/>
        <v>0</v>
      </c>
      <c r="I20" s="2">
        <f t="shared" si="4"/>
        <v>0</v>
      </c>
      <c r="J20" s="2">
        <f t="shared" si="3"/>
        <v>49166.478000000003</v>
      </c>
      <c r="K20" s="1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A21" s="8">
        <f t="shared" si="5"/>
        <v>2021</v>
      </c>
      <c r="B21" s="2">
        <f t="shared" si="6"/>
        <v>26527.168000000001</v>
      </c>
      <c r="C21" s="2">
        <f t="shared" si="4"/>
        <v>4652.99</v>
      </c>
      <c r="D21" s="2">
        <f t="shared" si="4"/>
        <v>4652.99</v>
      </c>
      <c r="E21" s="2">
        <f t="shared" si="4"/>
        <v>10000</v>
      </c>
      <c r="F21" s="2">
        <f t="shared" si="4"/>
        <v>3333.33</v>
      </c>
      <c r="G21" s="2">
        <f t="shared" si="4"/>
        <v>0</v>
      </c>
      <c r="H21" s="2">
        <f t="shared" si="4"/>
        <v>0</v>
      </c>
      <c r="I21" s="2">
        <f t="shared" si="4"/>
        <v>0</v>
      </c>
      <c r="J21" s="2">
        <f t="shared" si="3"/>
        <v>49166.478000000003</v>
      </c>
      <c r="K21" s="1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8">
        <f t="shared" si="5"/>
        <v>2022</v>
      </c>
      <c r="B22" s="2">
        <f t="shared" si="6"/>
        <v>26527.168000000001</v>
      </c>
      <c r="C22" s="2">
        <f t="shared" si="4"/>
        <v>4652.99</v>
      </c>
      <c r="D22" s="2">
        <f t="shared" si="4"/>
        <v>4652.99</v>
      </c>
      <c r="E22" s="2">
        <f t="shared" si="4"/>
        <v>10000</v>
      </c>
      <c r="F22" s="2">
        <f t="shared" si="4"/>
        <v>3333.33</v>
      </c>
      <c r="G22" s="2">
        <f t="shared" si="4"/>
        <v>0</v>
      </c>
      <c r="H22" s="2">
        <f t="shared" si="4"/>
        <v>0</v>
      </c>
      <c r="I22" s="2">
        <f t="shared" si="4"/>
        <v>0</v>
      </c>
      <c r="J22" s="2">
        <f t="shared" si="3"/>
        <v>49166.478000000003</v>
      </c>
      <c r="K22" s="1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8">
        <f t="shared" si="5"/>
        <v>2023</v>
      </c>
      <c r="B23" s="2">
        <f t="shared" si="6"/>
        <v>26527.168000000001</v>
      </c>
      <c r="C23" s="2">
        <f t="shared" si="4"/>
        <v>4652.99</v>
      </c>
      <c r="D23" s="2">
        <f t="shared" si="4"/>
        <v>4652.99</v>
      </c>
      <c r="E23" s="2">
        <f t="shared" si="4"/>
        <v>10000</v>
      </c>
      <c r="F23" s="2">
        <f t="shared" si="4"/>
        <v>3333.33</v>
      </c>
      <c r="G23" s="2">
        <f t="shared" si="4"/>
        <v>0</v>
      </c>
      <c r="H23" s="2">
        <f t="shared" si="4"/>
        <v>0</v>
      </c>
      <c r="I23" s="2">
        <f t="shared" si="4"/>
        <v>0</v>
      </c>
      <c r="J23" s="2">
        <f t="shared" si="3"/>
        <v>49166.478000000003</v>
      </c>
      <c r="K23" s="1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8">
        <f t="shared" si="5"/>
        <v>2024</v>
      </c>
      <c r="B24" s="2">
        <f t="shared" si="6"/>
        <v>26527.168000000001</v>
      </c>
      <c r="C24" s="2">
        <f t="shared" si="4"/>
        <v>4652.99</v>
      </c>
      <c r="D24" s="2">
        <f t="shared" si="4"/>
        <v>4652.99</v>
      </c>
      <c r="E24" s="2">
        <f t="shared" si="4"/>
        <v>10000</v>
      </c>
      <c r="F24" s="2">
        <f t="shared" si="4"/>
        <v>3333.33</v>
      </c>
      <c r="G24" s="2">
        <f t="shared" si="4"/>
        <v>0</v>
      </c>
      <c r="H24" s="2">
        <f t="shared" si="4"/>
        <v>0</v>
      </c>
      <c r="I24" s="2">
        <f t="shared" si="4"/>
        <v>0</v>
      </c>
      <c r="J24" s="2">
        <f t="shared" si="3"/>
        <v>49166.478000000003</v>
      </c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8">
        <f t="shared" si="5"/>
        <v>2025</v>
      </c>
      <c r="B25" s="2">
        <f t="shared" si="6"/>
        <v>26527.168000000001</v>
      </c>
      <c r="C25" s="2">
        <f t="shared" si="4"/>
        <v>4652.99</v>
      </c>
      <c r="D25" s="2">
        <f t="shared" si="4"/>
        <v>4652.99</v>
      </c>
      <c r="E25" s="2">
        <f t="shared" si="4"/>
        <v>10000</v>
      </c>
      <c r="F25" s="2">
        <f t="shared" si="4"/>
        <v>3333.33</v>
      </c>
      <c r="G25" s="2">
        <f t="shared" si="4"/>
        <v>0</v>
      </c>
      <c r="H25" s="2">
        <f t="shared" si="4"/>
        <v>0</v>
      </c>
      <c r="I25" s="2">
        <f t="shared" si="4"/>
        <v>0</v>
      </c>
      <c r="J25" s="2">
        <f t="shared" si="3"/>
        <v>49166.478000000003</v>
      </c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8">
        <f t="shared" si="5"/>
        <v>2026</v>
      </c>
      <c r="B26" s="2">
        <f>+B$10-SUM(B$12:B25)</f>
        <v>26527.157999999996</v>
      </c>
      <c r="C26" s="2">
        <f t="shared" si="4"/>
        <v>4652.99</v>
      </c>
      <c r="D26" s="2">
        <f t="shared" si="4"/>
        <v>4652.99</v>
      </c>
      <c r="E26" s="2">
        <f t="shared" si="4"/>
        <v>10000</v>
      </c>
      <c r="F26" s="2">
        <f t="shared" si="4"/>
        <v>3333.33</v>
      </c>
      <c r="G26" s="2">
        <f t="shared" si="4"/>
        <v>0</v>
      </c>
      <c r="H26" s="2">
        <f t="shared" si="4"/>
        <v>0</v>
      </c>
      <c r="I26" s="2">
        <f t="shared" si="4"/>
        <v>0</v>
      </c>
      <c r="J26" s="2">
        <f t="shared" si="3"/>
        <v>49166.467999999993</v>
      </c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8">
        <f t="shared" si="5"/>
        <v>2027</v>
      </c>
      <c r="B27" s="2"/>
      <c r="C27" s="2">
        <f>+C$10-SUM(C$12:C26)</f>
        <v>4652.9900000000271</v>
      </c>
      <c r="D27" s="2">
        <f t="shared" si="4"/>
        <v>4652.99</v>
      </c>
      <c r="E27" s="2">
        <f t="shared" si="4"/>
        <v>10000</v>
      </c>
      <c r="F27" s="2">
        <f t="shared" si="4"/>
        <v>3333.33</v>
      </c>
      <c r="G27" s="2">
        <f t="shared" si="4"/>
        <v>0</v>
      </c>
      <c r="H27" s="2">
        <f t="shared" si="4"/>
        <v>0</v>
      </c>
      <c r="I27" s="2">
        <f t="shared" si="4"/>
        <v>0</v>
      </c>
      <c r="J27" s="2">
        <f t="shared" si="3"/>
        <v>22639.310000000027</v>
      </c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8">
        <f t="shared" si="5"/>
        <v>2028</v>
      </c>
      <c r="B28" s="2"/>
      <c r="C28" s="2"/>
      <c r="D28" s="2">
        <f>+D$10-SUM(D$12:D27)</f>
        <v>4652.9900000000271</v>
      </c>
      <c r="E28" s="2">
        <f t="shared" ref="E28:I32" si="7">ROUND(E$10/E$9,2)</f>
        <v>10000</v>
      </c>
      <c r="F28" s="2">
        <f t="shared" si="4"/>
        <v>3333.33</v>
      </c>
      <c r="G28" s="2">
        <f t="shared" si="7"/>
        <v>0</v>
      </c>
      <c r="H28" s="2">
        <f t="shared" si="7"/>
        <v>0</v>
      </c>
      <c r="I28" s="2">
        <f t="shared" si="4"/>
        <v>0</v>
      </c>
      <c r="J28" s="2">
        <f t="shared" si="3"/>
        <v>17986.320000000029</v>
      </c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8">
        <f t="shared" si="5"/>
        <v>2029</v>
      </c>
      <c r="B29" s="2"/>
      <c r="C29" s="2"/>
      <c r="D29" s="2"/>
      <c r="E29" s="2">
        <f t="shared" si="7"/>
        <v>10000</v>
      </c>
      <c r="F29" s="2">
        <f t="shared" si="7"/>
        <v>3333.33</v>
      </c>
      <c r="G29" s="2">
        <f t="shared" si="7"/>
        <v>0</v>
      </c>
      <c r="H29" s="2">
        <f t="shared" si="7"/>
        <v>0</v>
      </c>
      <c r="I29" s="2">
        <f t="shared" si="7"/>
        <v>0</v>
      </c>
      <c r="J29" s="2">
        <f t="shared" si="3"/>
        <v>13333.33</v>
      </c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8">
        <f t="shared" si="5"/>
        <v>2030</v>
      </c>
      <c r="B30" s="2"/>
      <c r="C30" s="2"/>
      <c r="D30" s="2"/>
      <c r="E30" s="2">
        <f>+E$10-SUM(E$12:E29)</f>
        <v>5000</v>
      </c>
      <c r="F30" s="2">
        <f t="shared" si="7"/>
        <v>3333.33</v>
      </c>
      <c r="G30" s="2">
        <f t="shared" si="7"/>
        <v>0</v>
      </c>
      <c r="H30" s="2">
        <f t="shared" si="7"/>
        <v>0</v>
      </c>
      <c r="I30" s="2">
        <f t="shared" si="7"/>
        <v>0</v>
      </c>
      <c r="J30" s="2">
        <f t="shared" si="3"/>
        <v>8333.33</v>
      </c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8">
        <f t="shared" si="5"/>
        <v>2031</v>
      </c>
      <c r="B31" s="2"/>
      <c r="C31" s="2"/>
      <c r="D31" s="2"/>
      <c r="E31" s="2"/>
      <c r="F31" s="2">
        <f>+F$10-SUM(F$12:F30)</f>
        <v>1666.714999999982</v>
      </c>
      <c r="G31" s="2">
        <f>+G$10-SUM(G$12:G30)</f>
        <v>0</v>
      </c>
      <c r="H31" s="2">
        <f t="shared" si="7"/>
        <v>0</v>
      </c>
      <c r="I31" s="2">
        <f t="shared" si="7"/>
        <v>0</v>
      </c>
      <c r="J31" s="2">
        <f t="shared" si="3"/>
        <v>1666.714999999982</v>
      </c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8">
        <f t="shared" si="5"/>
        <v>2032</v>
      </c>
      <c r="B32" s="2"/>
      <c r="C32" s="2"/>
      <c r="D32" s="2"/>
      <c r="E32" s="2"/>
      <c r="F32" s="2"/>
      <c r="G32" s="2"/>
      <c r="H32" s="2">
        <f>+H$10-SUM(H$12:H31)</f>
        <v>0</v>
      </c>
      <c r="I32" s="2">
        <f t="shared" si="7"/>
        <v>0</v>
      </c>
      <c r="J32" s="2">
        <f t="shared" si="3"/>
        <v>0</v>
      </c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8">
        <f t="shared" si="5"/>
        <v>2033</v>
      </c>
      <c r="B33" s="2"/>
      <c r="C33" s="2"/>
      <c r="D33" s="2"/>
      <c r="E33" s="2"/>
      <c r="F33" s="2"/>
      <c r="G33" s="2"/>
      <c r="H33" s="2"/>
      <c r="I33" s="2">
        <f>+I$10-SUM(I$12:I32)</f>
        <v>0</v>
      </c>
      <c r="J33" s="2">
        <f t="shared" si="3"/>
        <v>0</v>
      </c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8">
        <f t="shared" si="5"/>
        <v>2034</v>
      </c>
      <c r="B34" s="2"/>
      <c r="C34" s="2"/>
      <c r="D34" s="2"/>
      <c r="E34" s="2"/>
      <c r="F34" s="2"/>
      <c r="G34" s="2"/>
      <c r="H34" s="2"/>
      <c r="I34" s="2"/>
      <c r="J34" s="2">
        <f t="shared" si="3"/>
        <v>0</v>
      </c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8">
        <f t="shared" si="5"/>
        <v>2035</v>
      </c>
      <c r="B35" s="2"/>
      <c r="C35" s="2"/>
      <c r="D35" s="2"/>
      <c r="E35" s="2"/>
      <c r="F35" s="2"/>
      <c r="G35" s="2"/>
      <c r="H35" s="2"/>
      <c r="I35" s="2"/>
      <c r="J35" s="2">
        <f t="shared" si="3"/>
        <v>0</v>
      </c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8">
        <f t="shared" si="5"/>
        <v>2036</v>
      </c>
      <c r="B36" s="2"/>
      <c r="C36" s="2"/>
      <c r="D36" s="2"/>
      <c r="E36" s="2"/>
      <c r="F36" s="2"/>
      <c r="G36" s="2"/>
      <c r="H36" s="2"/>
      <c r="I36" s="2"/>
      <c r="J36" s="2">
        <f t="shared" si="3"/>
        <v>0</v>
      </c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8">
        <f t="shared" si="5"/>
        <v>2037</v>
      </c>
      <c r="B37" s="2"/>
      <c r="C37" s="2"/>
      <c r="D37" s="2"/>
      <c r="E37" s="2"/>
      <c r="F37" s="2"/>
      <c r="G37" s="2"/>
      <c r="H37" s="2"/>
      <c r="I37" s="2"/>
      <c r="J37" s="2">
        <f t="shared" si="3"/>
        <v>0</v>
      </c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8">
        <f t="shared" si="5"/>
        <v>2038</v>
      </c>
      <c r="B38" s="2"/>
      <c r="C38" s="2"/>
      <c r="D38" s="2"/>
      <c r="E38" s="2"/>
      <c r="F38" s="2"/>
      <c r="G38" s="2"/>
      <c r="H38" s="2"/>
      <c r="J38" s="2">
        <f t="shared" si="3"/>
        <v>0</v>
      </c>
    </row>
    <row r="39" spans="1:19" x14ac:dyDescent="0.25">
      <c r="A39" s="8">
        <f t="shared" si="5"/>
        <v>2039</v>
      </c>
      <c r="C39" s="2"/>
      <c r="D39" s="2"/>
      <c r="E39" s="2"/>
      <c r="F39" s="2"/>
      <c r="G39" s="2"/>
      <c r="H39" s="2"/>
      <c r="J39" s="2">
        <f t="shared" si="3"/>
        <v>0</v>
      </c>
    </row>
    <row r="40" spans="1:19" x14ac:dyDescent="0.25">
      <c r="A40" s="8">
        <f t="shared" si="5"/>
        <v>2040</v>
      </c>
      <c r="B40" s="2"/>
      <c r="C40" s="2"/>
      <c r="D40" s="2"/>
      <c r="E40" s="2"/>
      <c r="F40" s="2"/>
      <c r="G40" s="2"/>
      <c r="H40" s="2"/>
      <c r="J40" s="2">
        <f t="shared" si="3"/>
        <v>0</v>
      </c>
    </row>
    <row r="41" spans="1:19" x14ac:dyDescent="0.25">
      <c r="A41" s="8">
        <f t="shared" si="5"/>
        <v>2041</v>
      </c>
      <c r="B41" s="2"/>
      <c r="C41" s="2"/>
      <c r="D41" s="2"/>
      <c r="E41" s="2"/>
      <c r="F41" s="2"/>
      <c r="G41" s="2"/>
      <c r="H41" s="2"/>
      <c r="J41" s="2">
        <f t="shared" si="3"/>
        <v>0</v>
      </c>
    </row>
    <row r="42" spans="1:19" x14ac:dyDescent="0.25">
      <c r="A42" s="8">
        <f t="shared" si="5"/>
        <v>2042</v>
      </c>
      <c r="B42" s="2"/>
      <c r="C42" s="2"/>
      <c r="D42" s="2"/>
      <c r="E42" s="2"/>
      <c r="F42" s="2"/>
      <c r="G42" s="2"/>
      <c r="H42" s="2"/>
      <c r="J42" s="2">
        <f t="shared" si="3"/>
        <v>0</v>
      </c>
    </row>
    <row r="43" spans="1:19" x14ac:dyDescent="0.25">
      <c r="A43" s="8">
        <f t="shared" si="5"/>
        <v>2043</v>
      </c>
      <c r="B43" s="2"/>
      <c r="C43" s="2"/>
      <c r="D43" s="2"/>
      <c r="E43" s="2"/>
      <c r="F43" s="2"/>
      <c r="G43" s="2"/>
      <c r="H43" s="2"/>
      <c r="J43" s="2">
        <f t="shared" si="3"/>
        <v>0</v>
      </c>
    </row>
    <row r="44" spans="1:19" x14ac:dyDescent="0.25">
      <c r="A44" s="8">
        <f t="shared" si="5"/>
        <v>2044</v>
      </c>
      <c r="B44" s="2"/>
      <c r="C44" s="2"/>
      <c r="D44" s="2"/>
      <c r="E44" s="2"/>
      <c r="F44" s="2"/>
      <c r="G44" s="2"/>
      <c r="H44" s="2"/>
      <c r="J44" s="2">
        <f t="shared" ref="J44:J60" si="8">SUM(B44:I44)</f>
        <v>0</v>
      </c>
    </row>
    <row r="45" spans="1:19" x14ac:dyDescent="0.25">
      <c r="A45" s="8">
        <f t="shared" si="5"/>
        <v>2045</v>
      </c>
      <c r="B45" s="2"/>
      <c r="C45" s="2"/>
      <c r="D45" s="2"/>
      <c r="E45" s="2"/>
      <c r="F45" s="2"/>
      <c r="G45" s="2"/>
      <c r="H45" s="2"/>
      <c r="J45" s="2">
        <f t="shared" si="8"/>
        <v>0</v>
      </c>
    </row>
    <row r="46" spans="1:19" x14ac:dyDescent="0.25">
      <c r="A46" s="8">
        <f t="shared" si="5"/>
        <v>2046</v>
      </c>
      <c r="B46" s="2"/>
      <c r="C46" s="2"/>
      <c r="D46" s="2"/>
      <c r="E46" s="2"/>
      <c r="F46" s="2"/>
      <c r="G46" s="2"/>
      <c r="H46" s="2"/>
      <c r="J46" s="2">
        <f t="shared" si="8"/>
        <v>0</v>
      </c>
    </row>
    <row r="47" spans="1:19" x14ac:dyDescent="0.25">
      <c r="A47" s="8">
        <f t="shared" si="5"/>
        <v>2047</v>
      </c>
      <c r="B47" s="2"/>
      <c r="C47" s="2"/>
      <c r="D47" s="2"/>
      <c r="E47" s="2"/>
      <c r="F47" s="2"/>
      <c r="G47" s="2"/>
      <c r="H47" s="2"/>
      <c r="J47" s="2">
        <f t="shared" si="8"/>
        <v>0</v>
      </c>
    </row>
    <row r="48" spans="1:19" x14ac:dyDescent="0.25">
      <c r="A48" s="8">
        <f t="shared" si="5"/>
        <v>2048</v>
      </c>
      <c r="B48" s="2"/>
      <c r="C48" s="2"/>
      <c r="D48" s="2"/>
      <c r="E48" s="2"/>
      <c r="F48" s="2"/>
      <c r="G48" s="2"/>
      <c r="H48" s="2"/>
      <c r="J48" s="2">
        <f t="shared" si="8"/>
        <v>0</v>
      </c>
    </row>
    <row r="49" spans="1:10" x14ac:dyDescent="0.25">
      <c r="A49" s="8">
        <f t="shared" si="5"/>
        <v>2049</v>
      </c>
      <c r="B49" s="2"/>
      <c r="C49" s="2"/>
      <c r="D49" s="2"/>
      <c r="E49" s="2"/>
      <c r="F49" s="2"/>
      <c r="G49" s="2"/>
      <c r="H49" s="2"/>
      <c r="J49" s="2">
        <f t="shared" si="8"/>
        <v>0</v>
      </c>
    </row>
    <row r="50" spans="1:10" x14ac:dyDescent="0.25">
      <c r="A50" s="8">
        <f t="shared" si="5"/>
        <v>2050</v>
      </c>
      <c r="B50" s="2"/>
      <c r="C50" s="2"/>
      <c r="D50" s="2"/>
      <c r="E50" s="2"/>
      <c r="F50" s="2"/>
      <c r="G50" s="2"/>
      <c r="H50" s="2"/>
      <c r="J50" s="2">
        <f t="shared" si="8"/>
        <v>0</v>
      </c>
    </row>
    <row r="51" spans="1:10" x14ac:dyDescent="0.25">
      <c r="A51" s="8">
        <f t="shared" si="5"/>
        <v>2051</v>
      </c>
      <c r="B51" s="2"/>
      <c r="C51" s="2"/>
      <c r="D51" s="2"/>
      <c r="E51" s="2"/>
      <c r="F51" s="2"/>
      <c r="G51" s="2"/>
      <c r="H51" s="2"/>
      <c r="J51" s="2">
        <f t="shared" si="8"/>
        <v>0</v>
      </c>
    </row>
    <row r="52" spans="1:10" x14ac:dyDescent="0.25">
      <c r="A52" s="8">
        <f t="shared" si="5"/>
        <v>2052</v>
      </c>
      <c r="B52" s="2"/>
      <c r="C52" s="2"/>
      <c r="D52" s="2"/>
      <c r="E52" s="2"/>
      <c r="F52" s="2"/>
      <c r="G52" s="2"/>
      <c r="H52" s="2"/>
      <c r="J52" s="2">
        <f t="shared" si="8"/>
        <v>0</v>
      </c>
    </row>
    <row r="53" spans="1:10" x14ac:dyDescent="0.25">
      <c r="A53" s="8">
        <f t="shared" si="5"/>
        <v>2053</v>
      </c>
      <c r="B53" s="2"/>
      <c r="C53" s="2"/>
      <c r="D53" s="2"/>
      <c r="E53" s="2"/>
      <c r="F53" s="2"/>
      <c r="G53" s="2"/>
      <c r="H53" s="2"/>
      <c r="J53" s="2">
        <f t="shared" si="8"/>
        <v>0</v>
      </c>
    </row>
    <row r="54" spans="1:10" x14ac:dyDescent="0.25">
      <c r="A54" s="8">
        <f t="shared" si="5"/>
        <v>2054</v>
      </c>
      <c r="B54" s="2"/>
      <c r="C54" s="2"/>
      <c r="D54" s="2"/>
      <c r="E54" s="2"/>
      <c r="F54" s="2"/>
      <c r="G54" s="2"/>
      <c r="H54" s="2"/>
      <c r="J54" s="2">
        <f t="shared" si="8"/>
        <v>0</v>
      </c>
    </row>
    <row r="55" spans="1:10" x14ac:dyDescent="0.25">
      <c r="A55" s="8">
        <f t="shared" si="5"/>
        <v>2055</v>
      </c>
      <c r="B55" s="2"/>
      <c r="C55" s="2"/>
      <c r="D55" s="2"/>
      <c r="E55" s="2"/>
      <c r="F55" s="2"/>
      <c r="G55" s="2"/>
      <c r="H55" s="2"/>
      <c r="J55" s="2">
        <f t="shared" si="8"/>
        <v>0</v>
      </c>
    </row>
    <row r="56" spans="1:10" x14ac:dyDescent="0.25">
      <c r="A56" s="8">
        <f t="shared" si="5"/>
        <v>2056</v>
      </c>
      <c r="B56" s="2"/>
      <c r="C56" s="2"/>
      <c r="D56" s="2"/>
      <c r="E56" s="2"/>
      <c r="F56" s="2"/>
      <c r="G56" s="2"/>
      <c r="H56" s="2"/>
      <c r="J56" s="2">
        <f t="shared" si="8"/>
        <v>0</v>
      </c>
    </row>
    <row r="57" spans="1:10" x14ac:dyDescent="0.25">
      <c r="A57" s="8">
        <f t="shared" si="5"/>
        <v>2057</v>
      </c>
      <c r="B57" s="2"/>
      <c r="C57" s="2"/>
      <c r="D57" s="2"/>
      <c r="E57" s="2"/>
      <c r="F57" s="2"/>
      <c r="G57" s="2"/>
      <c r="H57" s="2"/>
      <c r="J57" s="2">
        <f t="shared" si="8"/>
        <v>0</v>
      </c>
    </row>
    <row r="58" spans="1:10" x14ac:dyDescent="0.25">
      <c r="A58" s="8">
        <f t="shared" si="5"/>
        <v>2058</v>
      </c>
      <c r="B58" s="2"/>
      <c r="C58" s="2"/>
      <c r="D58" s="2"/>
      <c r="E58" s="2"/>
      <c r="F58" s="2"/>
      <c r="G58" s="2"/>
      <c r="H58" s="2"/>
      <c r="J58" s="2">
        <f t="shared" si="8"/>
        <v>0</v>
      </c>
    </row>
    <row r="59" spans="1:10" x14ac:dyDescent="0.25">
      <c r="A59" s="8">
        <f t="shared" si="5"/>
        <v>2059</v>
      </c>
      <c r="B59" s="2"/>
      <c r="C59" s="2"/>
      <c r="D59" s="2"/>
      <c r="E59" s="2"/>
      <c r="F59" s="2"/>
      <c r="G59" s="2"/>
      <c r="H59" s="2"/>
      <c r="J59" s="2">
        <f t="shared" si="8"/>
        <v>0</v>
      </c>
    </row>
    <row r="60" spans="1:10" x14ac:dyDescent="0.25">
      <c r="A60" s="8">
        <f t="shared" si="5"/>
        <v>2060</v>
      </c>
      <c r="B60" s="2"/>
      <c r="C60" s="2"/>
      <c r="D60" s="2"/>
      <c r="E60" s="2"/>
      <c r="F60" s="2"/>
      <c r="G60" s="2"/>
      <c r="H60" s="2"/>
      <c r="J60" s="2">
        <f t="shared" si="8"/>
        <v>0</v>
      </c>
    </row>
    <row r="65" spans="1:9" x14ac:dyDescent="0.25">
      <c r="A65" s="8" t="s">
        <v>11</v>
      </c>
      <c r="B65" s="4">
        <f t="shared" ref="B65:H65" si="9">+B10-SUM(B12:B60)</f>
        <v>0</v>
      </c>
      <c r="C65" s="4">
        <f t="shared" si="9"/>
        <v>0</v>
      </c>
      <c r="D65" s="4">
        <f t="shared" si="9"/>
        <v>0</v>
      </c>
      <c r="E65" s="4">
        <f t="shared" si="9"/>
        <v>0</v>
      </c>
      <c r="F65" s="4">
        <f t="shared" si="9"/>
        <v>0</v>
      </c>
      <c r="G65" s="4">
        <f t="shared" si="9"/>
        <v>0</v>
      </c>
      <c r="H65" s="4">
        <f t="shared" si="9"/>
        <v>0</v>
      </c>
      <c r="I65" s="4">
        <f>+I10-SUM(I12:I60)</f>
        <v>0</v>
      </c>
    </row>
  </sheetData>
  <mergeCells count="1">
    <mergeCell ref="E7:I7"/>
  </mergeCells>
  <pageMargins left="0.70866141732283472" right="0.70866141732283472" top="0.74803149606299213" bottom="0.74803149606299213" header="0.31496062992125984" footer="0.31496062992125984"/>
  <pageSetup orientation="landscape" verticalDpi="0" r:id="rId1"/>
  <headerFooter>
    <oddFooter>&amp;CPage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Z69"/>
  <sheetViews>
    <sheetView workbookViewId="0">
      <selection activeCell="G6" sqref="G6:K6"/>
    </sheetView>
  </sheetViews>
  <sheetFormatPr defaultRowHeight="15" x14ac:dyDescent="0.25"/>
  <cols>
    <col min="2" max="2" width="9.140625" style="6"/>
    <col min="3" max="3" width="13.28515625" bestFit="1" customWidth="1"/>
    <col min="4" max="4" width="13.28515625" customWidth="1"/>
    <col min="5" max="5" width="11.5703125" bestFit="1" customWidth="1"/>
    <col min="6" max="6" width="11.85546875" customWidth="1"/>
    <col min="7" max="7" width="13.42578125" bestFit="1" customWidth="1"/>
    <col min="8" max="8" width="11.5703125" bestFit="1" customWidth="1"/>
    <col min="9" max="12" width="11.5703125" customWidth="1"/>
    <col min="13" max="13" width="3.5703125" customWidth="1"/>
    <col min="14" max="14" width="12.28515625" bestFit="1" customWidth="1"/>
    <col min="15" max="15" width="12.5703125" customWidth="1"/>
    <col min="16" max="16" width="11.28515625" bestFit="1" customWidth="1"/>
    <col min="17" max="17" width="13.28515625" bestFit="1" customWidth="1"/>
    <col min="18" max="18" width="13.28515625" customWidth="1"/>
    <col min="19" max="20" width="9" style="44"/>
    <col min="21" max="21" width="13.28515625" style="44" bestFit="1" customWidth="1"/>
  </cols>
  <sheetData>
    <row r="1" spans="1:26" x14ac:dyDescent="0.25">
      <c r="A1" s="5" t="s">
        <v>80</v>
      </c>
      <c r="B1" s="8"/>
      <c r="C1" s="5"/>
    </row>
    <row r="2" spans="1:26" x14ac:dyDescent="0.25">
      <c r="A2" t="s">
        <v>1</v>
      </c>
      <c r="B2" s="27" t="s">
        <v>81</v>
      </c>
    </row>
    <row r="4" spans="1:26" x14ac:dyDescent="0.25">
      <c r="A4">
        <v>2011</v>
      </c>
      <c r="B4" s="6" t="s">
        <v>3</v>
      </c>
      <c r="C4" s="2">
        <v>-955801.89</v>
      </c>
      <c r="D4" s="2" t="s">
        <v>9</v>
      </c>
      <c r="E4" s="3">
        <v>45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45"/>
      <c r="T4" s="45"/>
      <c r="U4" s="45"/>
      <c r="V4" s="2"/>
      <c r="W4" s="2"/>
      <c r="X4" s="2"/>
      <c r="Y4" s="2"/>
      <c r="Z4" s="2"/>
    </row>
    <row r="5" spans="1:26" x14ac:dyDescent="0.25">
      <c r="C5" s="2"/>
      <c r="D5" s="2" t="s">
        <v>8</v>
      </c>
      <c r="E5" s="3">
        <v>40</v>
      </c>
      <c r="F5" s="2"/>
      <c r="G5" s="2"/>
      <c r="H5" s="2"/>
      <c r="I5" s="2"/>
      <c r="J5" s="2"/>
      <c r="K5" s="2"/>
      <c r="L5" s="2"/>
      <c r="M5" s="2"/>
      <c r="N5" s="2"/>
      <c r="O5" s="2"/>
      <c r="Q5" s="1"/>
      <c r="R5" s="1"/>
      <c r="S5" s="45"/>
      <c r="T5" s="45"/>
      <c r="U5" s="45"/>
      <c r="V5" s="2"/>
      <c r="W5" s="2"/>
      <c r="X5" s="2"/>
      <c r="Y5" s="2"/>
      <c r="Z5" s="2"/>
    </row>
    <row r="6" spans="1:26" x14ac:dyDescent="0.25">
      <c r="C6" s="2"/>
      <c r="D6" s="2"/>
      <c r="E6" s="3"/>
      <c r="F6" s="2"/>
      <c r="G6" s="61" t="s">
        <v>111</v>
      </c>
      <c r="H6" s="61"/>
      <c r="I6" s="61"/>
      <c r="J6" s="61"/>
      <c r="K6" s="61"/>
      <c r="L6" s="2"/>
      <c r="M6" s="2"/>
      <c r="N6" s="2"/>
      <c r="O6" s="2"/>
      <c r="Q6" s="1"/>
      <c r="R6" s="1"/>
      <c r="S6" s="45"/>
      <c r="T6" s="45"/>
      <c r="U6" s="45"/>
      <c r="V6" s="2"/>
      <c r="W6" s="2"/>
      <c r="X6" s="2"/>
      <c r="Y6" s="2"/>
      <c r="Z6" s="2"/>
    </row>
    <row r="7" spans="1:26" x14ac:dyDescent="0.25">
      <c r="C7" s="29"/>
      <c r="D7" s="29" t="s">
        <v>84</v>
      </c>
      <c r="E7" s="29"/>
      <c r="F7" s="29"/>
      <c r="G7" s="33"/>
      <c r="H7" s="33"/>
      <c r="I7" s="33"/>
      <c r="J7" s="33"/>
      <c r="K7" s="33"/>
      <c r="L7" s="33"/>
      <c r="M7" s="29"/>
      <c r="N7" s="29"/>
      <c r="O7" s="2"/>
      <c r="P7" s="2"/>
      <c r="Q7" s="1"/>
      <c r="R7" s="1"/>
      <c r="S7" s="45"/>
      <c r="T7" s="45"/>
      <c r="U7" s="45"/>
      <c r="V7" s="2"/>
      <c r="W7" s="2"/>
      <c r="X7" s="2"/>
      <c r="Y7" s="2"/>
      <c r="Z7" s="2"/>
    </row>
    <row r="8" spans="1:26" x14ac:dyDescent="0.25">
      <c r="B8" s="8" t="s">
        <v>6</v>
      </c>
      <c r="C8" s="31">
        <v>2012</v>
      </c>
      <c r="D8" s="31">
        <v>2012</v>
      </c>
      <c r="E8" s="31">
        <v>2013</v>
      </c>
      <c r="F8" s="31">
        <f t="shared" ref="F8" si="0">+E8+1</f>
        <v>2014</v>
      </c>
      <c r="G8" s="31">
        <f t="shared" ref="G8" si="1">+F8+1</f>
        <v>2015</v>
      </c>
      <c r="H8" s="31">
        <f t="shared" ref="H8" si="2">+G8+1</f>
        <v>2016</v>
      </c>
      <c r="I8" s="31">
        <f t="shared" ref="I8" si="3">+H8+1</f>
        <v>2017</v>
      </c>
      <c r="J8" s="31">
        <f t="shared" ref="J8:K8" si="4">+I8+1</f>
        <v>2018</v>
      </c>
      <c r="K8" s="31">
        <f t="shared" si="4"/>
        <v>2019</v>
      </c>
      <c r="L8" s="31"/>
      <c r="M8" s="31"/>
      <c r="N8" s="31" t="s">
        <v>5</v>
      </c>
      <c r="O8" s="3"/>
      <c r="P8" s="3"/>
      <c r="Q8" s="1"/>
      <c r="R8" s="1"/>
      <c r="S8" s="46"/>
      <c r="T8" s="46"/>
      <c r="U8" s="46"/>
      <c r="V8" s="3"/>
      <c r="W8" s="2"/>
      <c r="X8" s="2"/>
      <c r="Y8" s="2"/>
      <c r="Z8" s="2"/>
    </row>
    <row r="9" spans="1:26" x14ac:dyDescent="0.25">
      <c r="B9" s="8" t="s">
        <v>7</v>
      </c>
      <c r="C9" s="49">
        <f>+E5</f>
        <v>40</v>
      </c>
      <c r="D9" s="49">
        <f>+$E$4</f>
        <v>45</v>
      </c>
      <c r="E9" s="49">
        <f t="shared" ref="E9:K9" si="5">+$E$4</f>
        <v>45</v>
      </c>
      <c r="F9" s="49">
        <f t="shared" si="5"/>
        <v>45</v>
      </c>
      <c r="G9" s="49">
        <f t="shared" si="5"/>
        <v>45</v>
      </c>
      <c r="H9" s="49">
        <f t="shared" si="5"/>
        <v>45</v>
      </c>
      <c r="I9" s="49">
        <f t="shared" si="5"/>
        <v>45</v>
      </c>
      <c r="J9" s="49">
        <f t="shared" si="5"/>
        <v>45</v>
      </c>
      <c r="K9" s="49">
        <f t="shared" si="5"/>
        <v>45</v>
      </c>
      <c r="L9" s="49"/>
      <c r="M9" s="3"/>
      <c r="N9" s="24"/>
      <c r="O9" s="3"/>
      <c r="P9" s="3"/>
      <c r="Q9" s="1"/>
      <c r="R9" s="1"/>
      <c r="S9" s="46"/>
      <c r="T9" s="46"/>
      <c r="U9" s="46"/>
      <c r="V9" s="3"/>
      <c r="W9" s="2"/>
      <c r="X9" s="2"/>
      <c r="Y9" s="2"/>
      <c r="Z9" s="2"/>
    </row>
    <row r="10" spans="1:26" x14ac:dyDescent="0.25">
      <c r="B10" s="8" t="s">
        <v>5</v>
      </c>
      <c r="C10" s="10">
        <f>+C4</f>
        <v>-955801.89</v>
      </c>
      <c r="D10" s="10">
        <v>-3954.18</v>
      </c>
      <c r="E10" s="10">
        <v>-10620.18</v>
      </c>
      <c r="F10" s="10">
        <v>-3000</v>
      </c>
      <c r="G10" s="2">
        <f>+F10</f>
        <v>-3000</v>
      </c>
      <c r="H10" s="2">
        <f>+G10</f>
        <v>-3000</v>
      </c>
      <c r="I10" s="2">
        <f>+H10</f>
        <v>-3000</v>
      </c>
      <c r="J10" s="2">
        <f>+I10</f>
        <v>-3000</v>
      </c>
      <c r="K10" s="2">
        <f>+J10</f>
        <v>-3000</v>
      </c>
      <c r="L10" s="2"/>
      <c r="M10" s="10"/>
      <c r="N10" s="21">
        <f>SUM(C10:F10)</f>
        <v>-973376.25000000012</v>
      </c>
      <c r="O10" s="2"/>
      <c r="P10" s="2"/>
      <c r="Q10" s="1"/>
      <c r="R10" s="1"/>
      <c r="S10" s="47"/>
      <c r="T10" s="48"/>
      <c r="U10" s="45"/>
      <c r="V10" s="2"/>
      <c r="W10" s="2"/>
      <c r="X10" s="2"/>
      <c r="Y10" s="2"/>
      <c r="Z10" s="2"/>
    </row>
    <row r="11" spans="1:26" x14ac:dyDescent="0.25">
      <c r="B11" s="8"/>
      <c r="C11" s="2"/>
      <c r="D11" s="2"/>
      <c r="E11" s="2"/>
      <c r="F11" s="2"/>
      <c r="M11" s="2"/>
      <c r="N11" s="2"/>
      <c r="O11" s="2"/>
      <c r="P11" s="2"/>
      <c r="Q11" s="1"/>
      <c r="R11" s="1"/>
      <c r="S11" s="47"/>
      <c r="T11" s="48"/>
      <c r="U11" s="45"/>
      <c r="V11" s="2"/>
      <c r="W11" s="2"/>
      <c r="X11" s="2"/>
      <c r="Y11" s="2"/>
      <c r="Z11" s="2"/>
    </row>
    <row r="12" spans="1:26" x14ac:dyDescent="0.25">
      <c r="B12" s="8">
        <v>2012</v>
      </c>
      <c r="C12" s="2">
        <f t="shared" ref="C12:C50" si="6">ROUND(C$10/C$9,2)</f>
        <v>-23895.05</v>
      </c>
      <c r="D12" s="2">
        <f t="shared" ref="D12:G52" si="7">ROUND(D$10/D$9,2)</f>
        <v>-87.87</v>
      </c>
      <c r="E12" s="2"/>
      <c r="F12" s="2"/>
      <c r="M12" s="2"/>
      <c r="N12" s="2">
        <f t="shared" ref="N12:N43" si="8">SUM(C12:M12)</f>
        <v>-23982.92</v>
      </c>
      <c r="O12" s="2"/>
      <c r="P12" s="2"/>
      <c r="Q12" s="1"/>
      <c r="R12" s="1"/>
      <c r="S12" s="47"/>
      <c r="T12" s="48"/>
      <c r="U12" s="45"/>
      <c r="V12" s="2"/>
      <c r="W12" s="2"/>
      <c r="X12" s="2"/>
      <c r="Y12" s="2"/>
      <c r="Z12" s="2"/>
    </row>
    <row r="13" spans="1:26" x14ac:dyDescent="0.25">
      <c r="B13" s="8">
        <v>2013</v>
      </c>
      <c r="C13" s="2">
        <f t="shared" si="6"/>
        <v>-23895.05</v>
      </c>
      <c r="D13" s="2">
        <f t="shared" si="7"/>
        <v>-87.87</v>
      </c>
      <c r="E13" s="2">
        <f t="shared" si="7"/>
        <v>-236</v>
      </c>
      <c r="F13" s="2"/>
      <c r="M13" s="2"/>
      <c r="N13" s="2">
        <f t="shared" si="8"/>
        <v>-24218.92</v>
      </c>
      <c r="O13" s="2"/>
      <c r="P13" s="2"/>
      <c r="Q13" s="1"/>
      <c r="R13" s="1"/>
      <c r="S13" s="47"/>
      <c r="T13" s="48"/>
      <c r="U13" s="45"/>
      <c r="V13" s="2"/>
      <c r="W13" s="2"/>
      <c r="X13" s="2"/>
      <c r="Y13" s="2"/>
      <c r="Z13" s="2"/>
    </row>
    <row r="14" spans="1:26" x14ac:dyDescent="0.25">
      <c r="B14" s="8">
        <v>2014</v>
      </c>
      <c r="C14" s="2">
        <f t="shared" si="6"/>
        <v>-23895.05</v>
      </c>
      <c r="D14" s="2">
        <f t="shared" si="7"/>
        <v>-87.87</v>
      </c>
      <c r="E14" s="2">
        <f t="shared" si="7"/>
        <v>-236</v>
      </c>
      <c r="F14" s="2">
        <f t="shared" si="7"/>
        <v>-66.67</v>
      </c>
      <c r="M14" s="2"/>
      <c r="N14" s="2">
        <f t="shared" si="8"/>
        <v>-24285.589999999997</v>
      </c>
      <c r="O14" s="2"/>
      <c r="P14" s="2"/>
      <c r="Q14" s="1"/>
      <c r="R14" s="1"/>
      <c r="S14" s="47"/>
      <c r="T14" s="48"/>
      <c r="U14" s="45"/>
      <c r="V14" s="2"/>
      <c r="W14" s="2"/>
      <c r="X14" s="2"/>
      <c r="Y14" s="2"/>
      <c r="Z14" s="2"/>
    </row>
    <row r="15" spans="1:26" x14ac:dyDescent="0.25">
      <c r="B15" s="8">
        <f>+B14+1</f>
        <v>2015</v>
      </c>
      <c r="C15" s="2">
        <f t="shared" si="6"/>
        <v>-23895.05</v>
      </c>
      <c r="D15" s="2">
        <f t="shared" si="7"/>
        <v>-87.87</v>
      </c>
      <c r="E15" s="2">
        <f t="shared" si="7"/>
        <v>-236</v>
      </c>
      <c r="F15" s="2">
        <f t="shared" si="7"/>
        <v>-66.67</v>
      </c>
      <c r="G15" s="2">
        <f>ROUND(G$10/G$9,2)*0.5</f>
        <v>-33.335000000000001</v>
      </c>
      <c r="M15" s="2"/>
      <c r="N15" s="2">
        <f t="shared" si="8"/>
        <v>-24318.924999999996</v>
      </c>
      <c r="O15" s="2"/>
      <c r="P15" s="2"/>
      <c r="Q15" s="1"/>
      <c r="R15" s="1"/>
      <c r="S15" s="47"/>
      <c r="T15" s="48"/>
      <c r="U15" s="45"/>
      <c r="V15" s="2"/>
      <c r="W15" s="2"/>
      <c r="X15" s="2"/>
      <c r="Y15" s="2"/>
      <c r="Z15" s="2"/>
    </row>
    <row r="16" spans="1:26" x14ac:dyDescent="0.25">
      <c r="B16" s="8">
        <f t="shared" ref="B16:B66" si="9">+B15+1</f>
        <v>2016</v>
      </c>
      <c r="C16" s="2">
        <f t="shared" si="6"/>
        <v>-23895.05</v>
      </c>
      <c r="D16" s="2">
        <f t="shared" si="7"/>
        <v>-87.87</v>
      </c>
      <c r="E16" s="2">
        <f t="shared" si="7"/>
        <v>-236</v>
      </c>
      <c r="F16" s="2">
        <f t="shared" si="7"/>
        <v>-66.67</v>
      </c>
      <c r="G16" s="2">
        <f t="shared" si="7"/>
        <v>-66.67</v>
      </c>
      <c r="H16" s="2">
        <f>ROUND(H$10/H$9,2)*0.5</f>
        <v>-33.335000000000001</v>
      </c>
      <c r="M16" s="2"/>
      <c r="N16" s="2">
        <f t="shared" si="8"/>
        <v>-24385.594999999994</v>
      </c>
      <c r="O16" s="2"/>
      <c r="P16" s="2"/>
      <c r="Q16" s="1"/>
      <c r="R16" s="1"/>
      <c r="S16" s="47"/>
      <c r="U16" s="45"/>
      <c r="V16" s="2"/>
      <c r="W16" s="2"/>
      <c r="X16" s="2"/>
      <c r="Y16" s="2"/>
      <c r="Z16" s="2"/>
    </row>
    <row r="17" spans="2:26" x14ac:dyDescent="0.25">
      <c r="B17" s="8">
        <f t="shared" si="9"/>
        <v>2017</v>
      </c>
      <c r="C17" s="2">
        <f t="shared" si="6"/>
        <v>-23895.05</v>
      </c>
      <c r="D17" s="2">
        <f t="shared" si="7"/>
        <v>-87.87</v>
      </c>
      <c r="E17" s="2">
        <f t="shared" si="7"/>
        <v>-236</v>
      </c>
      <c r="F17" s="2">
        <f t="shared" si="7"/>
        <v>-66.67</v>
      </c>
      <c r="G17" s="2">
        <f t="shared" si="7"/>
        <v>-66.67</v>
      </c>
      <c r="H17" s="2">
        <f t="shared" ref="H17:K56" si="10">ROUND(H$10/H$9,2)</f>
        <v>-66.67</v>
      </c>
      <c r="I17" s="2">
        <f>ROUND(I$10/I$9,2)*0.5</f>
        <v>-33.335000000000001</v>
      </c>
      <c r="M17" s="2"/>
      <c r="N17" s="2">
        <f t="shared" si="8"/>
        <v>-24452.264999999992</v>
      </c>
      <c r="O17" s="2"/>
      <c r="P17" s="2"/>
      <c r="Q17" s="1"/>
      <c r="R17" s="1"/>
      <c r="S17" s="47"/>
      <c r="U17" s="45"/>
      <c r="V17" s="2"/>
      <c r="W17" s="2"/>
      <c r="X17" s="2"/>
      <c r="Y17" s="2"/>
      <c r="Z17" s="2"/>
    </row>
    <row r="18" spans="2:26" x14ac:dyDescent="0.25">
      <c r="B18" s="8">
        <f t="shared" si="9"/>
        <v>2018</v>
      </c>
      <c r="C18" s="2">
        <f t="shared" si="6"/>
        <v>-23895.05</v>
      </c>
      <c r="D18" s="2">
        <f t="shared" si="7"/>
        <v>-87.87</v>
      </c>
      <c r="E18" s="2">
        <f t="shared" si="7"/>
        <v>-236</v>
      </c>
      <c r="F18" s="2">
        <f t="shared" si="7"/>
        <v>-66.67</v>
      </c>
      <c r="G18" s="2">
        <f t="shared" si="7"/>
        <v>-66.67</v>
      </c>
      <c r="H18" s="2">
        <f t="shared" si="10"/>
        <v>-66.67</v>
      </c>
      <c r="I18" s="2">
        <f t="shared" si="10"/>
        <v>-66.67</v>
      </c>
      <c r="J18" s="2">
        <f>ROUND(J$10/J$9,2)*0.5</f>
        <v>-33.335000000000001</v>
      </c>
      <c r="K18" s="2"/>
      <c r="L18" s="2"/>
      <c r="M18" s="2"/>
      <c r="N18" s="2">
        <f t="shared" si="8"/>
        <v>-24518.93499999999</v>
      </c>
      <c r="O18" s="2"/>
      <c r="P18" s="2"/>
      <c r="Q18" s="1"/>
      <c r="R18" s="1"/>
      <c r="S18" s="47"/>
      <c r="U18" s="45"/>
      <c r="V18" s="2"/>
      <c r="W18" s="2"/>
      <c r="X18" s="2"/>
      <c r="Y18" s="2"/>
      <c r="Z18" s="2"/>
    </row>
    <row r="19" spans="2:26" x14ac:dyDescent="0.25">
      <c r="B19" s="8">
        <f t="shared" si="9"/>
        <v>2019</v>
      </c>
      <c r="C19" s="2">
        <f t="shared" si="6"/>
        <v>-23895.05</v>
      </c>
      <c r="D19" s="2">
        <f t="shared" si="7"/>
        <v>-87.87</v>
      </c>
      <c r="E19" s="2">
        <f t="shared" si="7"/>
        <v>-236</v>
      </c>
      <c r="F19" s="2">
        <f t="shared" si="7"/>
        <v>-66.67</v>
      </c>
      <c r="G19" s="2">
        <f t="shared" si="7"/>
        <v>-66.67</v>
      </c>
      <c r="H19" s="2">
        <f t="shared" si="10"/>
        <v>-66.67</v>
      </c>
      <c r="I19" s="2">
        <f t="shared" si="10"/>
        <v>-66.67</v>
      </c>
      <c r="J19" s="2">
        <f t="shared" si="10"/>
        <v>-66.67</v>
      </c>
      <c r="K19" s="2">
        <f>ROUND(K$10/K$9,2)*0.5</f>
        <v>-33.335000000000001</v>
      </c>
      <c r="L19" s="2"/>
      <c r="M19" s="2"/>
      <c r="N19" s="2">
        <f t="shared" si="8"/>
        <v>-24585.604999999989</v>
      </c>
      <c r="O19" s="2"/>
      <c r="P19" s="2"/>
      <c r="Q19" s="1"/>
      <c r="R19" s="1"/>
      <c r="S19" s="47"/>
      <c r="U19" s="45"/>
      <c r="V19" s="2"/>
      <c r="W19" s="2"/>
      <c r="X19" s="2"/>
      <c r="Y19" s="2"/>
      <c r="Z19" s="2"/>
    </row>
    <row r="20" spans="2:26" x14ac:dyDescent="0.25">
      <c r="B20" s="8">
        <f t="shared" si="9"/>
        <v>2020</v>
      </c>
      <c r="C20" s="2">
        <f t="shared" si="6"/>
        <v>-23895.05</v>
      </c>
      <c r="D20" s="2">
        <f t="shared" si="7"/>
        <v>-87.87</v>
      </c>
      <c r="E20" s="2">
        <f t="shared" si="7"/>
        <v>-236</v>
      </c>
      <c r="F20" s="2">
        <f t="shared" si="7"/>
        <v>-66.67</v>
      </c>
      <c r="G20" s="2">
        <f t="shared" si="7"/>
        <v>-66.67</v>
      </c>
      <c r="H20" s="2">
        <f t="shared" si="10"/>
        <v>-66.67</v>
      </c>
      <c r="I20" s="2">
        <f t="shared" si="10"/>
        <v>-66.67</v>
      </c>
      <c r="J20" s="2">
        <f t="shared" si="10"/>
        <v>-66.67</v>
      </c>
      <c r="K20" s="2">
        <f t="shared" si="10"/>
        <v>-66.67</v>
      </c>
      <c r="L20" s="2"/>
      <c r="M20" s="2"/>
      <c r="N20" s="2">
        <f t="shared" si="8"/>
        <v>-24618.939999999988</v>
      </c>
      <c r="O20" s="2"/>
      <c r="P20" s="2"/>
      <c r="Q20" s="2"/>
      <c r="R20" s="2"/>
      <c r="S20" s="47"/>
      <c r="U20" s="45"/>
      <c r="V20" s="2"/>
      <c r="W20" s="2"/>
      <c r="X20" s="2"/>
      <c r="Y20" s="2"/>
      <c r="Z20" s="2"/>
    </row>
    <row r="21" spans="2:26" x14ac:dyDescent="0.25">
      <c r="B21" s="8">
        <f t="shared" si="9"/>
        <v>2021</v>
      </c>
      <c r="C21" s="2">
        <f t="shared" si="6"/>
        <v>-23895.05</v>
      </c>
      <c r="D21" s="2">
        <f t="shared" si="7"/>
        <v>-87.87</v>
      </c>
      <c r="E21" s="2">
        <f t="shared" si="7"/>
        <v>-236</v>
      </c>
      <c r="F21" s="2">
        <f t="shared" si="7"/>
        <v>-66.67</v>
      </c>
      <c r="G21" s="2">
        <f t="shared" si="7"/>
        <v>-66.67</v>
      </c>
      <c r="H21" s="2">
        <f t="shared" si="10"/>
        <v>-66.67</v>
      </c>
      <c r="I21" s="2">
        <f t="shared" si="10"/>
        <v>-66.67</v>
      </c>
      <c r="J21" s="2">
        <f t="shared" si="10"/>
        <v>-66.67</v>
      </c>
      <c r="K21" s="2">
        <f t="shared" si="10"/>
        <v>-66.67</v>
      </c>
      <c r="L21" s="2"/>
      <c r="M21" s="2"/>
      <c r="N21" s="2">
        <f t="shared" si="8"/>
        <v>-24618.939999999988</v>
      </c>
      <c r="O21" s="2"/>
      <c r="P21" s="2"/>
      <c r="Q21" s="2"/>
      <c r="R21" s="2"/>
      <c r="S21" s="47"/>
      <c r="U21" s="45"/>
      <c r="V21" s="2"/>
      <c r="W21" s="2"/>
      <c r="X21" s="2"/>
      <c r="Y21" s="2"/>
      <c r="Z21" s="2"/>
    </row>
    <row r="22" spans="2:26" x14ac:dyDescent="0.25">
      <c r="B22" s="8">
        <f t="shared" si="9"/>
        <v>2022</v>
      </c>
      <c r="C22" s="2">
        <f t="shared" si="6"/>
        <v>-23895.05</v>
      </c>
      <c r="D22" s="2">
        <f t="shared" si="7"/>
        <v>-87.87</v>
      </c>
      <c r="E22" s="2">
        <f t="shared" si="7"/>
        <v>-236</v>
      </c>
      <c r="F22" s="2">
        <f t="shared" si="7"/>
        <v>-66.67</v>
      </c>
      <c r="G22" s="2">
        <f t="shared" si="7"/>
        <v>-66.67</v>
      </c>
      <c r="H22" s="2">
        <f t="shared" si="10"/>
        <v>-66.67</v>
      </c>
      <c r="I22" s="2">
        <f t="shared" si="10"/>
        <v>-66.67</v>
      </c>
      <c r="J22" s="2">
        <f t="shared" si="10"/>
        <v>-66.67</v>
      </c>
      <c r="K22" s="2">
        <f t="shared" si="10"/>
        <v>-66.67</v>
      </c>
      <c r="L22" s="2"/>
      <c r="M22" s="2"/>
      <c r="N22" s="2">
        <f t="shared" si="8"/>
        <v>-24618.939999999988</v>
      </c>
      <c r="O22" s="2"/>
      <c r="P22" s="2"/>
      <c r="Q22" s="2"/>
      <c r="R22" s="2"/>
      <c r="S22" s="47"/>
      <c r="U22" s="45"/>
      <c r="V22" s="2"/>
      <c r="W22" s="2"/>
      <c r="X22" s="2"/>
      <c r="Y22" s="2"/>
      <c r="Z22" s="2"/>
    </row>
    <row r="23" spans="2:26" x14ac:dyDescent="0.25">
      <c r="B23" s="8">
        <f t="shared" si="9"/>
        <v>2023</v>
      </c>
      <c r="C23" s="2">
        <f t="shared" si="6"/>
        <v>-23895.05</v>
      </c>
      <c r="D23" s="2">
        <f t="shared" si="7"/>
        <v>-87.87</v>
      </c>
      <c r="E23" s="2">
        <f t="shared" si="7"/>
        <v>-236</v>
      </c>
      <c r="F23" s="2">
        <f t="shared" si="7"/>
        <v>-66.67</v>
      </c>
      <c r="G23" s="2">
        <f t="shared" si="7"/>
        <v>-66.67</v>
      </c>
      <c r="H23" s="2">
        <f t="shared" si="10"/>
        <v>-66.67</v>
      </c>
      <c r="I23" s="2">
        <f t="shared" si="10"/>
        <v>-66.67</v>
      </c>
      <c r="J23" s="2">
        <f t="shared" si="10"/>
        <v>-66.67</v>
      </c>
      <c r="K23" s="2">
        <f t="shared" si="10"/>
        <v>-66.67</v>
      </c>
      <c r="L23" s="2"/>
      <c r="M23" s="2"/>
      <c r="N23" s="2">
        <f t="shared" si="8"/>
        <v>-24618.939999999988</v>
      </c>
      <c r="O23" s="2"/>
      <c r="P23" s="2"/>
      <c r="Q23" s="2"/>
      <c r="R23" s="2"/>
      <c r="U23" s="45"/>
      <c r="V23" s="2"/>
      <c r="W23" s="2"/>
      <c r="X23" s="2"/>
      <c r="Y23" s="2"/>
      <c r="Z23" s="2"/>
    </row>
    <row r="24" spans="2:26" x14ac:dyDescent="0.25">
      <c r="B24" s="8">
        <f t="shared" si="9"/>
        <v>2024</v>
      </c>
      <c r="C24" s="2">
        <f t="shared" si="6"/>
        <v>-23895.05</v>
      </c>
      <c r="D24" s="2">
        <f t="shared" si="7"/>
        <v>-87.87</v>
      </c>
      <c r="E24" s="2">
        <f t="shared" si="7"/>
        <v>-236</v>
      </c>
      <c r="F24" s="2">
        <f t="shared" si="7"/>
        <v>-66.67</v>
      </c>
      <c r="G24" s="2">
        <f t="shared" si="7"/>
        <v>-66.67</v>
      </c>
      <c r="H24" s="2">
        <f t="shared" si="10"/>
        <v>-66.67</v>
      </c>
      <c r="I24" s="2">
        <f t="shared" si="10"/>
        <v>-66.67</v>
      </c>
      <c r="J24" s="2">
        <f t="shared" si="10"/>
        <v>-66.67</v>
      </c>
      <c r="K24" s="2">
        <f t="shared" si="10"/>
        <v>-66.67</v>
      </c>
      <c r="L24" s="2"/>
      <c r="M24" s="2"/>
      <c r="N24" s="2">
        <f t="shared" si="8"/>
        <v>-24618.939999999988</v>
      </c>
      <c r="O24" s="2"/>
      <c r="P24" s="2"/>
      <c r="Q24" s="2"/>
      <c r="R24" s="2"/>
      <c r="S24" s="45"/>
      <c r="T24" s="45"/>
      <c r="U24" s="45"/>
      <c r="V24" s="2"/>
      <c r="W24" s="2"/>
      <c r="X24" s="2"/>
      <c r="Y24" s="2"/>
      <c r="Z24" s="2"/>
    </row>
    <row r="25" spans="2:26" x14ac:dyDescent="0.25">
      <c r="B25" s="8">
        <f t="shared" si="9"/>
        <v>2025</v>
      </c>
      <c r="C25" s="2">
        <f t="shared" si="6"/>
        <v>-23895.05</v>
      </c>
      <c r="D25" s="2">
        <f t="shared" si="7"/>
        <v>-87.87</v>
      </c>
      <c r="E25" s="2">
        <f t="shared" si="7"/>
        <v>-236</v>
      </c>
      <c r="F25" s="2">
        <f t="shared" si="7"/>
        <v>-66.67</v>
      </c>
      <c r="G25" s="2">
        <f t="shared" si="7"/>
        <v>-66.67</v>
      </c>
      <c r="H25" s="2">
        <f t="shared" si="10"/>
        <v>-66.67</v>
      </c>
      <c r="I25" s="2">
        <f t="shared" si="10"/>
        <v>-66.67</v>
      </c>
      <c r="J25" s="2">
        <f t="shared" si="10"/>
        <v>-66.67</v>
      </c>
      <c r="K25" s="2">
        <f t="shared" si="10"/>
        <v>-66.67</v>
      </c>
      <c r="L25" s="2"/>
      <c r="M25" s="2"/>
      <c r="N25" s="2">
        <f t="shared" si="8"/>
        <v>-24618.939999999988</v>
      </c>
      <c r="O25" s="2"/>
      <c r="P25" s="2"/>
      <c r="Q25" s="2"/>
      <c r="R25" s="2"/>
      <c r="S25" s="45"/>
      <c r="T25" s="45"/>
      <c r="U25" s="45"/>
      <c r="V25" s="2"/>
      <c r="W25" s="2"/>
      <c r="X25" s="2"/>
      <c r="Y25" s="2"/>
      <c r="Z25" s="2"/>
    </row>
    <row r="26" spans="2:26" x14ac:dyDescent="0.25">
      <c r="B26" s="8">
        <f t="shared" si="9"/>
        <v>2026</v>
      </c>
      <c r="C26" s="2">
        <f t="shared" si="6"/>
        <v>-23895.05</v>
      </c>
      <c r="D26" s="2">
        <f t="shared" si="7"/>
        <v>-87.87</v>
      </c>
      <c r="E26" s="2">
        <f t="shared" si="7"/>
        <v>-236</v>
      </c>
      <c r="F26" s="2">
        <f t="shared" si="7"/>
        <v>-66.67</v>
      </c>
      <c r="G26" s="2">
        <f t="shared" si="7"/>
        <v>-66.67</v>
      </c>
      <c r="H26" s="2">
        <f t="shared" si="10"/>
        <v>-66.67</v>
      </c>
      <c r="I26" s="2">
        <f t="shared" si="10"/>
        <v>-66.67</v>
      </c>
      <c r="J26" s="2">
        <f t="shared" si="10"/>
        <v>-66.67</v>
      </c>
      <c r="K26" s="2">
        <f t="shared" si="10"/>
        <v>-66.67</v>
      </c>
      <c r="L26" s="2"/>
      <c r="M26" s="2"/>
      <c r="N26" s="2">
        <f t="shared" si="8"/>
        <v>-24618.939999999988</v>
      </c>
      <c r="O26" s="2"/>
      <c r="P26" s="2"/>
      <c r="Q26" s="2"/>
      <c r="R26" s="2"/>
      <c r="S26" s="45"/>
      <c r="T26" s="45"/>
      <c r="U26" s="45"/>
      <c r="V26" s="2"/>
      <c r="W26" s="2"/>
      <c r="X26" s="2"/>
      <c r="Y26" s="2"/>
      <c r="Z26" s="2"/>
    </row>
    <row r="27" spans="2:26" x14ac:dyDescent="0.25">
      <c r="B27" s="8">
        <f t="shared" si="9"/>
        <v>2027</v>
      </c>
      <c r="C27" s="2">
        <f t="shared" si="6"/>
        <v>-23895.05</v>
      </c>
      <c r="D27" s="2">
        <f t="shared" si="7"/>
        <v>-87.87</v>
      </c>
      <c r="E27" s="2">
        <f t="shared" si="7"/>
        <v>-236</v>
      </c>
      <c r="F27" s="2">
        <f t="shared" si="7"/>
        <v>-66.67</v>
      </c>
      <c r="G27" s="2">
        <f t="shared" si="7"/>
        <v>-66.67</v>
      </c>
      <c r="H27" s="2">
        <f t="shared" si="10"/>
        <v>-66.67</v>
      </c>
      <c r="I27" s="2">
        <f t="shared" si="10"/>
        <v>-66.67</v>
      </c>
      <c r="J27" s="2">
        <f t="shared" si="10"/>
        <v>-66.67</v>
      </c>
      <c r="K27" s="2">
        <f t="shared" si="10"/>
        <v>-66.67</v>
      </c>
      <c r="L27" s="2"/>
      <c r="M27" s="2"/>
      <c r="N27" s="2">
        <f t="shared" si="8"/>
        <v>-24618.939999999988</v>
      </c>
      <c r="O27" s="2"/>
      <c r="P27" s="2"/>
      <c r="Q27" s="2"/>
      <c r="R27" s="2"/>
      <c r="S27" s="45"/>
      <c r="T27" s="45"/>
      <c r="U27" s="45"/>
      <c r="V27" s="2"/>
      <c r="W27" s="2"/>
      <c r="X27" s="2"/>
      <c r="Y27" s="2"/>
      <c r="Z27" s="2"/>
    </row>
    <row r="28" spans="2:26" x14ac:dyDescent="0.25">
      <c r="B28" s="8">
        <f t="shared" si="9"/>
        <v>2028</v>
      </c>
      <c r="C28" s="2">
        <f t="shared" si="6"/>
        <v>-23895.05</v>
      </c>
      <c r="D28" s="2">
        <f t="shared" si="7"/>
        <v>-87.87</v>
      </c>
      <c r="E28" s="2">
        <f t="shared" si="7"/>
        <v>-236</v>
      </c>
      <c r="F28" s="2">
        <f t="shared" si="7"/>
        <v>-66.67</v>
      </c>
      <c r="G28" s="2">
        <f t="shared" si="7"/>
        <v>-66.67</v>
      </c>
      <c r="H28" s="2">
        <f t="shared" si="10"/>
        <v>-66.67</v>
      </c>
      <c r="I28" s="2">
        <f t="shared" si="10"/>
        <v>-66.67</v>
      </c>
      <c r="J28" s="2">
        <f t="shared" si="10"/>
        <v>-66.67</v>
      </c>
      <c r="K28" s="2">
        <f t="shared" si="10"/>
        <v>-66.67</v>
      </c>
      <c r="L28" s="2"/>
      <c r="M28" s="2"/>
      <c r="N28" s="2">
        <f t="shared" si="8"/>
        <v>-24618.939999999988</v>
      </c>
      <c r="O28" s="2"/>
      <c r="P28" s="2"/>
      <c r="Q28" s="2"/>
      <c r="R28" s="2"/>
      <c r="S28" s="45"/>
      <c r="T28" s="45"/>
      <c r="U28" s="45"/>
      <c r="V28" s="2"/>
      <c r="W28" s="2"/>
      <c r="X28" s="2"/>
      <c r="Y28" s="2"/>
      <c r="Z28" s="2"/>
    </row>
    <row r="29" spans="2:26" x14ac:dyDescent="0.25">
      <c r="B29" s="8">
        <f t="shared" si="9"/>
        <v>2029</v>
      </c>
      <c r="C29" s="2">
        <f t="shared" si="6"/>
        <v>-23895.05</v>
      </c>
      <c r="D29" s="2">
        <f t="shared" si="7"/>
        <v>-87.87</v>
      </c>
      <c r="E29" s="2">
        <f t="shared" si="7"/>
        <v>-236</v>
      </c>
      <c r="F29" s="2">
        <f t="shared" si="7"/>
        <v>-66.67</v>
      </c>
      <c r="G29" s="2">
        <f t="shared" si="7"/>
        <v>-66.67</v>
      </c>
      <c r="H29" s="2">
        <f t="shared" si="10"/>
        <v>-66.67</v>
      </c>
      <c r="I29" s="2">
        <f t="shared" si="10"/>
        <v>-66.67</v>
      </c>
      <c r="J29" s="2">
        <f t="shared" si="10"/>
        <v>-66.67</v>
      </c>
      <c r="K29" s="2">
        <f t="shared" si="10"/>
        <v>-66.67</v>
      </c>
      <c r="L29" s="2"/>
      <c r="M29" s="2"/>
      <c r="N29" s="2">
        <f t="shared" si="8"/>
        <v>-24618.939999999988</v>
      </c>
      <c r="O29" s="2"/>
      <c r="P29" s="2"/>
      <c r="Q29" s="2"/>
      <c r="R29" s="2"/>
      <c r="S29" s="45"/>
      <c r="T29" s="45"/>
      <c r="U29" s="45"/>
      <c r="V29" s="2"/>
      <c r="W29" s="2"/>
      <c r="X29" s="2"/>
      <c r="Y29" s="2"/>
      <c r="Z29" s="2"/>
    </row>
    <row r="30" spans="2:26" x14ac:dyDescent="0.25">
      <c r="B30" s="8">
        <f t="shared" si="9"/>
        <v>2030</v>
      </c>
      <c r="C30" s="2">
        <f t="shared" si="6"/>
        <v>-23895.05</v>
      </c>
      <c r="D30" s="2">
        <f t="shared" si="7"/>
        <v>-87.87</v>
      </c>
      <c r="E30" s="2">
        <f t="shared" si="7"/>
        <v>-236</v>
      </c>
      <c r="F30" s="2">
        <f t="shared" si="7"/>
        <v>-66.67</v>
      </c>
      <c r="G30" s="2">
        <f t="shared" si="7"/>
        <v>-66.67</v>
      </c>
      <c r="H30" s="2">
        <f t="shared" si="10"/>
        <v>-66.67</v>
      </c>
      <c r="I30" s="2">
        <f t="shared" si="10"/>
        <v>-66.67</v>
      </c>
      <c r="J30" s="2">
        <f t="shared" si="10"/>
        <v>-66.67</v>
      </c>
      <c r="K30" s="2">
        <f t="shared" si="10"/>
        <v>-66.67</v>
      </c>
      <c r="L30" s="2"/>
      <c r="M30" s="2"/>
      <c r="N30" s="2">
        <f t="shared" si="8"/>
        <v>-24618.939999999988</v>
      </c>
      <c r="O30" s="2"/>
      <c r="P30" s="2"/>
      <c r="Q30" s="2"/>
      <c r="R30" s="2"/>
      <c r="S30" s="45"/>
      <c r="T30" s="45"/>
      <c r="U30" s="45"/>
      <c r="V30" s="2"/>
      <c r="W30" s="2"/>
      <c r="X30" s="2"/>
      <c r="Y30" s="2"/>
      <c r="Z30" s="2"/>
    </row>
    <row r="31" spans="2:26" x14ac:dyDescent="0.25">
      <c r="B31" s="8">
        <f t="shared" si="9"/>
        <v>2031</v>
      </c>
      <c r="C31" s="2">
        <f t="shared" si="6"/>
        <v>-23895.05</v>
      </c>
      <c r="D31" s="2">
        <f t="shared" si="7"/>
        <v>-87.87</v>
      </c>
      <c r="E31" s="2">
        <f t="shared" si="7"/>
        <v>-236</v>
      </c>
      <c r="F31" s="2">
        <f t="shared" si="7"/>
        <v>-66.67</v>
      </c>
      <c r="G31" s="2">
        <f t="shared" si="7"/>
        <v>-66.67</v>
      </c>
      <c r="H31" s="2">
        <f t="shared" si="10"/>
        <v>-66.67</v>
      </c>
      <c r="I31" s="2">
        <f t="shared" si="10"/>
        <v>-66.67</v>
      </c>
      <c r="J31" s="2">
        <f t="shared" si="10"/>
        <v>-66.67</v>
      </c>
      <c r="K31" s="2">
        <f t="shared" si="10"/>
        <v>-66.67</v>
      </c>
      <c r="L31" s="2"/>
      <c r="M31" s="2"/>
      <c r="N31" s="2">
        <f t="shared" si="8"/>
        <v>-24618.939999999988</v>
      </c>
      <c r="O31" s="2"/>
      <c r="P31" s="2"/>
      <c r="Q31" s="2"/>
      <c r="R31" s="2"/>
      <c r="S31" s="45"/>
      <c r="T31" s="45"/>
      <c r="U31" s="45"/>
      <c r="V31" s="2"/>
      <c r="W31" s="2"/>
      <c r="X31" s="2"/>
      <c r="Y31" s="2"/>
      <c r="Z31" s="2"/>
    </row>
    <row r="32" spans="2:26" x14ac:dyDescent="0.25">
      <c r="B32" s="8">
        <f t="shared" si="9"/>
        <v>2032</v>
      </c>
      <c r="C32" s="2">
        <f t="shared" si="6"/>
        <v>-23895.05</v>
      </c>
      <c r="D32" s="2">
        <f t="shared" si="7"/>
        <v>-87.87</v>
      </c>
      <c r="E32" s="2">
        <f t="shared" si="7"/>
        <v>-236</v>
      </c>
      <c r="F32" s="2">
        <f t="shared" si="7"/>
        <v>-66.67</v>
      </c>
      <c r="G32" s="2">
        <f t="shared" si="7"/>
        <v>-66.67</v>
      </c>
      <c r="H32" s="2">
        <f t="shared" si="10"/>
        <v>-66.67</v>
      </c>
      <c r="I32" s="2">
        <f t="shared" si="10"/>
        <v>-66.67</v>
      </c>
      <c r="J32" s="2">
        <f t="shared" si="10"/>
        <v>-66.67</v>
      </c>
      <c r="K32" s="2">
        <f t="shared" si="10"/>
        <v>-66.67</v>
      </c>
      <c r="L32" s="2"/>
      <c r="M32" s="2"/>
      <c r="N32" s="2">
        <f t="shared" si="8"/>
        <v>-24618.939999999988</v>
      </c>
      <c r="O32" s="2"/>
      <c r="P32" s="2"/>
      <c r="Q32" s="2"/>
      <c r="R32" s="2"/>
      <c r="S32" s="45"/>
      <c r="T32" s="45"/>
      <c r="U32" s="45"/>
      <c r="V32" s="2"/>
      <c r="W32" s="2"/>
      <c r="X32" s="2"/>
      <c r="Y32" s="2"/>
      <c r="Z32" s="2"/>
    </row>
    <row r="33" spans="2:26" x14ac:dyDescent="0.25">
      <c r="B33" s="8">
        <f t="shared" si="9"/>
        <v>2033</v>
      </c>
      <c r="C33" s="2">
        <f t="shared" si="6"/>
        <v>-23895.05</v>
      </c>
      <c r="D33" s="2">
        <f t="shared" si="7"/>
        <v>-87.87</v>
      </c>
      <c r="E33" s="2">
        <f t="shared" si="7"/>
        <v>-236</v>
      </c>
      <c r="F33" s="2">
        <f t="shared" si="7"/>
        <v>-66.67</v>
      </c>
      <c r="G33" s="2">
        <f t="shared" si="7"/>
        <v>-66.67</v>
      </c>
      <c r="H33" s="2">
        <f t="shared" si="10"/>
        <v>-66.67</v>
      </c>
      <c r="I33" s="2">
        <f t="shared" si="10"/>
        <v>-66.67</v>
      </c>
      <c r="J33" s="2">
        <f t="shared" si="10"/>
        <v>-66.67</v>
      </c>
      <c r="K33" s="2">
        <f t="shared" si="10"/>
        <v>-66.67</v>
      </c>
      <c r="L33" s="2"/>
      <c r="M33" s="2"/>
      <c r="N33" s="2">
        <f t="shared" si="8"/>
        <v>-24618.939999999988</v>
      </c>
      <c r="O33" s="2"/>
      <c r="P33" s="2"/>
      <c r="Q33" s="2"/>
      <c r="R33" s="2"/>
      <c r="S33" s="45"/>
      <c r="T33" s="45"/>
      <c r="U33" s="45"/>
      <c r="V33" s="2"/>
      <c r="W33" s="2"/>
      <c r="X33" s="2"/>
      <c r="Y33" s="2"/>
      <c r="Z33" s="2"/>
    </row>
    <row r="34" spans="2:26" x14ac:dyDescent="0.25">
      <c r="B34" s="8">
        <f t="shared" si="9"/>
        <v>2034</v>
      </c>
      <c r="C34" s="2">
        <f t="shared" si="6"/>
        <v>-23895.05</v>
      </c>
      <c r="D34" s="2">
        <f t="shared" si="7"/>
        <v>-87.87</v>
      </c>
      <c r="E34" s="2">
        <f t="shared" si="7"/>
        <v>-236</v>
      </c>
      <c r="F34" s="2">
        <f t="shared" si="7"/>
        <v>-66.67</v>
      </c>
      <c r="G34" s="2">
        <f t="shared" si="7"/>
        <v>-66.67</v>
      </c>
      <c r="H34" s="2">
        <f t="shared" si="10"/>
        <v>-66.67</v>
      </c>
      <c r="I34" s="2">
        <f t="shared" si="10"/>
        <v>-66.67</v>
      </c>
      <c r="J34" s="2">
        <f t="shared" si="10"/>
        <v>-66.67</v>
      </c>
      <c r="K34" s="2">
        <f t="shared" si="10"/>
        <v>-66.67</v>
      </c>
      <c r="L34" s="2"/>
      <c r="M34" s="2"/>
      <c r="N34" s="2">
        <f t="shared" si="8"/>
        <v>-24618.939999999988</v>
      </c>
      <c r="O34" s="2"/>
      <c r="P34" s="2"/>
      <c r="Q34" s="2"/>
      <c r="R34" s="2"/>
      <c r="S34" s="45"/>
      <c r="T34" s="45"/>
      <c r="U34" s="45"/>
      <c r="V34" s="2"/>
      <c r="W34" s="2"/>
      <c r="X34" s="2"/>
      <c r="Y34" s="2"/>
      <c r="Z34" s="2"/>
    </row>
    <row r="35" spans="2:26" x14ac:dyDescent="0.25">
      <c r="B35" s="8">
        <f t="shared" si="9"/>
        <v>2035</v>
      </c>
      <c r="C35" s="2">
        <f t="shared" si="6"/>
        <v>-23895.05</v>
      </c>
      <c r="D35" s="2">
        <f t="shared" si="7"/>
        <v>-87.87</v>
      </c>
      <c r="E35" s="2">
        <f t="shared" si="7"/>
        <v>-236</v>
      </c>
      <c r="F35" s="2">
        <f t="shared" si="7"/>
        <v>-66.67</v>
      </c>
      <c r="G35" s="2">
        <f t="shared" si="7"/>
        <v>-66.67</v>
      </c>
      <c r="H35" s="2">
        <f t="shared" si="10"/>
        <v>-66.67</v>
      </c>
      <c r="I35" s="2">
        <f t="shared" si="10"/>
        <v>-66.67</v>
      </c>
      <c r="J35" s="2">
        <f t="shared" si="10"/>
        <v>-66.67</v>
      </c>
      <c r="K35" s="2">
        <f t="shared" si="10"/>
        <v>-66.67</v>
      </c>
      <c r="L35" s="2"/>
      <c r="M35" s="2"/>
      <c r="N35" s="2">
        <f t="shared" si="8"/>
        <v>-24618.939999999988</v>
      </c>
      <c r="O35" s="2"/>
      <c r="P35" s="2"/>
      <c r="Q35" s="2"/>
      <c r="R35" s="2"/>
      <c r="S35" s="45"/>
      <c r="T35" s="45"/>
      <c r="U35" s="45"/>
      <c r="V35" s="2"/>
      <c r="W35" s="2"/>
      <c r="X35" s="2"/>
      <c r="Y35" s="2"/>
      <c r="Z35" s="2"/>
    </row>
    <row r="36" spans="2:26" x14ac:dyDescent="0.25">
      <c r="B36" s="8">
        <f t="shared" si="9"/>
        <v>2036</v>
      </c>
      <c r="C36" s="2">
        <f t="shared" si="6"/>
        <v>-23895.05</v>
      </c>
      <c r="D36" s="2">
        <f t="shared" si="7"/>
        <v>-87.87</v>
      </c>
      <c r="E36" s="2">
        <f t="shared" si="7"/>
        <v>-236</v>
      </c>
      <c r="F36" s="2">
        <f t="shared" si="7"/>
        <v>-66.67</v>
      </c>
      <c r="G36" s="2">
        <f t="shared" si="7"/>
        <v>-66.67</v>
      </c>
      <c r="H36" s="2">
        <f t="shared" si="10"/>
        <v>-66.67</v>
      </c>
      <c r="I36" s="2">
        <f t="shared" si="10"/>
        <v>-66.67</v>
      </c>
      <c r="J36" s="2">
        <f t="shared" si="10"/>
        <v>-66.67</v>
      </c>
      <c r="K36" s="2">
        <f t="shared" si="10"/>
        <v>-66.67</v>
      </c>
      <c r="L36" s="2"/>
      <c r="M36" s="2"/>
      <c r="N36" s="2">
        <f t="shared" si="8"/>
        <v>-24618.939999999988</v>
      </c>
      <c r="O36" s="2"/>
      <c r="P36" s="2"/>
      <c r="Q36" s="2"/>
      <c r="R36" s="2"/>
      <c r="S36" s="45"/>
      <c r="T36" s="45"/>
      <c r="U36" s="45"/>
      <c r="V36" s="2"/>
      <c r="W36" s="2"/>
      <c r="X36" s="2"/>
      <c r="Y36" s="2"/>
      <c r="Z36" s="2"/>
    </row>
    <row r="37" spans="2:26" x14ac:dyDescent="0.25">
      <c r="B37" s="8">
        <f t="shared" si="9"/>
        <v>2037</v>
      </c>
      <c r="C37" s="2">
        <f t="shared" si="6"/>
        <v>-23895.05</v>
      </c>
      <c r="D37" s="2">
        <f t="shared" si="7"/>
        <v>-87.87</v>
      </c>
      <c r="E37" s="2">
        <f t="shared" si="7"/>
        <v>-236</v>
      </c>
      <c r="F37" s="2">
        <f t="shared" si="7"/>
        <v>-66.67</v>
      </c>
      <c r="G37" s="2">
        <f t="shared" si="7"/>
        <v>-66.67</v>
      </c>
      <c r="H37" s="2">
        <f t="shared" si="10"/>
        <v>-66.67</v>
      </c>
      <c r="I37" s="2">
        <f t="shared" si="10"/>
        <v>-66.67</v>
      </c>
      <c r="J37" s="2">
        <f t="shared" si="10"/>
        <v>-66.67</v>
      </c>
      <c r="K37" s="2">
        <f t="shared" si="10"/>
        <v>-66.67</v>
      </c>
      <c r="L37" s="2"/>
      <c r="M37" s="2"/>
      <c r="N37" s="2">
        <f t="shared" si="8"/>
        <v>-24618.939999999988</v>
      </c>
      <c r="O37" s="2"/>
      <c r="P37" s="2"/>
      <c r="Q37" s="2"/>
      <c r="R37" s="2"/>
      <c r="S37" s="45"/>
      <c r="T37" s="45"/>
      <c r="U37" s="45"/>
      <c r="V37" s="2"/>
      <c r="W37" s="2"/>
      <c r="X37" s="2"/>
      <c r="Y37" s="2"/>
      <c r="Z37" s="2"/>
    </row>
    <row r="38" spans="2:26" x14ac:dyDescent="0.25">
      <c r="B38" s="8">
        <f t="shared" si="9"/>
        <v>2038</v>
      </c>
      <c r="C38" s="2">
        <f t="shared" si="6"/>
        <v>-23895.05</v>
      </c>
      <c r="D38" s="2">
        <f t="shared" si="7"/>
        <v>-87.87</v>
      </c>
      <c r="E38" s="2">
        <f t="shared" si="7"/>
        <v>-236</v>
      </c>
      <c r="F38" s="2">
        <f t="shared" si="7"/>
        <v>-66.67</v>
      </c>
      <c r="G38" s="2">
        <f t="shared" si="7"/>
        <v>-66.67</v>
      </c>
      <c r="H38" s="2">
        <f t="shared" si="10"/>
        <v>-66.67</v>
      </c>
      <c r="I38" s="2">
        <f t="shared" si="10"/>
        <v>-66.67</v>
      </c>
      <c r="J38" s="2">
        <f t="shared" si="10"/>
        <v>-66.67</v>
      </c>
      <c r="K38" s="2">
        <f t="shared" si="10"/>
        <v>-66.67</v>
      </c>
      <c r="L38" s="2"/>
      <c r="M38" s="2"/>
      <c r="N38" s="2">
        <f t="shared" si="8"/>
        <v>-24618.939999999988</v>
      </c>
    </row>
    <row r="39" spans="2:26" x14ac:dyDescent="0.25">
      <c r="B39" s="8">
        <f t="shared" si="9"/>
        <v>2039</v>
      </c>
      <c r="C39" s="2">
        <f t="shared" si="6"/>
        <v>-23895.05</v>
      </c>
      <c r="D39" s="2">
        <f t="shared" si="7"/>
        <v>-87.87</v>
      </c>
      <c r="E39" s="2">
        <f t="shared" si="7"/>
        <v>-236</v>
      </c>
      <c r="F39" s="2">
        <f t="shared" si="7"/>
        <v>-66.67</v>
      </c>
      <c r="G39" s="2">
        <f t="shared" si="7"/>
        <v>-66.67</v>
      </c>
      <c r="H39" s="2">
        <f t="shared" si="10"/>
        <v>-66.67</v>
      </c>
      <c r="I39" s="2">
        <f t="shared" si="10"/>
        <v>-66.67</v>
      </c>
      <c r="J39" s="2">
        <f t="shared" si="10"/>
        <v>-66.67</v>
      </c>
      <c r="K39" s="2">
        <f t="shared" si="10"/>
        <v>-66.67</v>
      </c>
      <c r="L39" s="2"/>
      <c r="M39" s="2"/>
      <c r="N39" s="2">
        <f t="shared" si="8"/>
        <v>-24618.939999999988</v>
      </c>
    </row>
    <row r="40" spans="2:26" x14ac:dyDescent="0.25">
      <c r="B40" s="8">
        <f t="shared" si="9"/>
        <v>2040</v>
      </c>
      <c r="C40" s="2">
        <f t="shared" si="6"/>
        <v>-23895.05</v>
      </c>
      <c r="D40" s="2">
        <f t="shared" si="7"/>
        <v>-87.87</v>
      </c>
      <c r="E40" s="2">
        <f t="shared" si="7"/>
        <v>-236</v>
      </c>
      <c r="F40" s="2">
        <f t="shared" si="7"/>
        <v>-66.67</v>
      </c>
      <c r="G40" s="2">
        <f t="shared" si="7"/>
        <v>-66.67</v>
      </c>
      <c r="H40" s="2">
        <f t="shared" si="10"/>
        <v>-66.67</v>
      </c>
      <c r="I40" s="2">
        <f t="shared" si="10"/>
        <v>-66.67</v>
      </c>
      <c r="J40" s="2">
        <f t="shared" si="10"/>
        <v>-66.67</v>
      </c>
      <c r="K40" s="2">
        <f t="shared" si="10"/>
        <v>-66.67</v>
      </c>
      <c r="L40" s="2"/>
      <c r="M40" s="2"/>
      <c r="N40" s="2">
        <f t="shared" si="8"/>
        <v>-24618.939999999988</v>
      </c>
    </row>
    <row r="41" spans="2:26" x14ac:dyDescent="0.25">
      <c r="B41" s="8">
        <f t="shared" si="9"/>
        <v>2041</v>
      </c>
      <c r="C41" s="2">
        <f t="shared" si="6"/>
        <v>-23895.05</v>
      </c>
      <c r="D41" s="2">
        <f t="shared" si="7"/>
        <v>-87.87</v>
      </c>
      <c r="E41" s="2">
        <f t="shared" si="7"/>
        <v>-236</v>
      </c>
      <c r="F41" s="2">
        <f t="shared" si="7"/>
        <v>-66.67</v>
      </c>
      <c r="G41" s="2">
        <f t="shared" si="7"/>
        <v>-66.67</v>
      </c>
      <c r="H41" s="2">
        <f t="shared" si="10"/>
        <v>-66.67</v>
      </c>
      <c r="I41" s="2">
        <f t="shared" si="10"/>
        <v>-66.67</v>
      </c>
      <c r="J41" s="2">
        <f t="shared" si="10"/>
        <v>-66.67</v>
      </c>
      <c r="K41" s="2">
        <f t="shared" si="10"/>
        <v>-66.67</v>
      </c>
      <c r="L41" s="2"/>
      <c r="M41" s="2"/>
      <c r="N41" s="2">
        <f t="shared" si="8"/>
        <v>-24618.939999999988</v>
      </c>
    </row>
    <row r="42" spans="2:26" x14ac:dyDescent="0.25">
      <c r="B42" s="8">
        <f t="shared" si="9"/>
        <v>2042</v>
      </c>
      <c r="C42" s="2">
        <f t="shared" si="6"/>
        <v>-23895.05</v>
      </c>
      <c r="D42" s="2">
        <f t="shared" si="7"/>
        <v>-87.87</v>
      </c>
      <c r="E42" s="2">
        <f t="shared" si="7"/>
        <v>-236</v>
      </c>
      <c r="F42" s="2">
        <f t="shared" si="7"/>
        <v>-66.67</v>
      </c>
      <c r="G42" s="2">
        <f t="shared" si="7"/>
        <v>-66.67</v>
      </c>
      <c r="H42" s="2">
        <f t="shared" si="10"/>
        <v>-66.67</v>
      </c>
      <c r="I42" s="2">
        <f t="shared" si="10"/>
        <v>-66.67</v>
      </c>
      <c r="J42" s="2">
        <f t="shared" si="10"/>
        <v>-66.67</v>
      </c>
      <c r="K42" s="2">
        <f t="shared" si="10"/>
        <v>-66.67</v>
      </c>
      <c r="L42" s="2"/>
      <c r="M42" s="2"/>
      <c r="N42" s="2">
        <f t="shared" si="8"/>
        <v>-24618.939999999988</v>
      </c>
    </row>
    <row r="43" spans="2:26" x14ac:dyDescent="0.25">
      <c r="B43" s="8">
        <f t="shared" si="9"/>
        <v>2043</v>
      </c>
      <c r="C43" s="2">
        <f t="shared" si="6"/>
        <v>-23895.05</v>
      </c>
      <c r="D43" s="2">
        <f t="shared" si="7"/>
        <v>-87.87</v>
      </c>
      <c r="E43" s="2">
        <f t="shared" si="7"/>
        <v>-236</v>
      </c>
      <c r="F43" s="2">
        <f t="shared" si="7"/>
        <v>-66.67</v>
      </c>
      <c r="G43" s="2">
        <f t="shared" si="7"/>
        <v>-66.67</v>
      </c>
      <c r="H43" s="2">
        <f t="shared" si="10"/>
        <v>-66.67</v>
      </c>
      <c r="I43" s="2">
        <f t="shared" si="10"/>
        <v>-66.67</v>
      </c>
      <c r="J43" s="2">
        <f t="shared" si="10"/>
        <v>-66.67</v>
      </c>
      <c r="K43" s="2">
        <f t="shared" si="10"/>
        <v>-66.67</v>
      </c>
      <c r="L43" s="2"/>
      <c r="M43" s="2"/>
      <c r="N43" s="2">
        <f t="shared" si="8"/>
        <v>-24618.939999999988</v>
      </c>
    </row>
    <row r="44" spans="2:26" x14ac:dyDescent="0.25">
      <c r="B44" s="8">
        <f t="shared" si="9"/>
        <v>2044</v>
      </c>
      <c r="C44" s="2">
        <f t="shared" si="6"/>
        <v>-23895.05</v>
      </c>
      <c r="D44" s="2">
        <f t="shared" si="7"/>
        <v>-87.87</v>
      </c>
      <c r="E44" s="2">
        <f t="shared" si="7"/>
        <v>-236</v>
      </c>
      <c r="F44" s="2">
        <f t="shared" si="7"/>
        <v>-66.67</v>
      </c>
      <c r="G44" s="2">
        <f t="shared" si="7"/>
        <v>-66.67</v>
      </c>
      <c r="H44" s="2">
        <f t="shared" si="10"/>
        <v>-66.67</v>
      </c>
      <c r="I44" s="2">
        <f t="shared" si="10"/>
        <v>-66.67</v>
      </c>
      <c r="J44" s="2">
        <f t="shared" si="10"/>
        <v>-66.67</v>
      </c>
      <c r="K44" s="2">
        <f t="shared" si="10"/>
        <v>-66.67</v>
      </c>
      <c r="L44" s="2"/>
      <c r="M44" s="2"/>
      <c r="N44" s="2">
        <f t="shared" ref="N44:N66" si="11">SUM(C44:M44)</f>
        <v>-24618.939999999988</v>
      </c>
    </row>
    <row r="45" spans="2:26" x14ac:dyDescent="0.25">
      <c r="B45" s="8">
        <f t="shared" si="9"/>
        <v>2045</v>
      </c>
      <c r="C45" s="2">
        <f t="shared" si="6"/>
        <v>-23895.05</v>
      </c>
      <c r="D45" s="2">
        <f t="shared" si="7"/>
        <v>-87.87</v>
      </c>
      <c r="E45" s="2">
        <f t="shared" si="7"/>
        <v>-236</v>
      </c>
      <c r="F45" s="2">
        <f t="shared" si="7"/>
        <v>-66.67</v>
      </c>
      <c r="G45" s="2">
        <f t="shared" si="7"/>
        <v>-66.67</v>
      </c>
      <c r="H45" s="2">
        <f t="shared" si="10"/>
        <v>-66.67</v>
      </c>
      <c r="I45" s="2">
        <f t="shared" si="10"/>
        <v>-66.67</v>
      </c>
      <c r="J45" s="2">
        <f t="shared" si="10"/>
        <v>-66.67</v>
      </c>
      <c r="K45" s="2">
        <f t="shared" si="10"/>
        <v>-66.67</v>
      </c>
      <c r="L45" s="2"/>
      <c r="M45" s="2"/>
      <c r="N45" s="2">
        <f t="shared" si="11"/>
        <v>-24618.939999999988</v>
      </c>
    </row>
    <row r="46" spans="2:26" x14ac:dyDescent="0.25">
      <c r="B46" s="8">
        <f t="shared" si="9"/>
        <v>2046</v>
      </c>
      <c r="C46" s="2">
        <f t="shared" si="6"/>
        <v>-23895.05</v>
      </c>
      <c r="D46" s="2">
        <f t="shared" si="7"/>
        <v>-87.87</v>
      </c>
      <c r="E46" s="2">
        <f t="shared" si="7"/>
        <v>-236</v>
      </c>
      <c r="F46" s="2">
        <f t="shared" si="7"/>
        <v>-66.67</v>
      </c>
      <c r="G46" s="2">
        <f t="shared" si="7"/>
        <v>-66.67</v>
      </c>
      <c r="H46" s="2">
        <f t="shared" si="10"/>
        <v>-66.67</v>
      </c>
      <c r="I46" s="2">
        <f t="shared" si="10"/>
        <v>-66.67</v>
      </c>
      <c r="J46" s="2">
        <f t="shared" si="10"/>
        <v>-66.67</v>
      </c>
      <c r="K46" s="2">
        <f t="shared" si="10"/>
        <v>-66.67</v>
      </c>
      <c r="L46" s="2"/>
      <c r="M46" s="2"/>
      <c r="N46" s="2">
        <f t="shared" si="11"/>
        <v>-24618.939999999988</v>
      </c>
    </row>
    <row r="47" spans="2:26" x14ac:dyDescent="0.25">
      <c r="B47" s="8">
        <f t="shared" si="9"/>
        <v>2047</v>
      </c>
      <c r="C47" s="2">
        <f t="shared" si="6"/>
        <v>-23895.05</v>
      </c>
      <c r="D47" s="2">
        <f t="shared" si="7"/>
        <v>-87.87</v>
      </c>
      <c r="E47" s="2">
        <f t="shared" si="7"/>
        <v>-236</v>
      </c>
      <c r="F47" s="2">
        <f t="shared" si="7"/>
        <v>-66.67</v>
      </c>
      <c r="G47" s="2">
        <f t="shared" si="7"/>
        <v>-66.67</v>
      </c>
      <c r="H47" s="2">
        <f t="shared" si="10"/>
        <v>-66.67</v>
      </c>
      <c r="I47" s="2">
        <f t="shared" si="10"/>
        <v>-66.67</v>
      </c>
      <c r="J47" s="2">
        <f t="shared" si="10"/>
        <v>-66.67</v>
      </c>
      <c r="K47" s="2">
        <f t="shared" si="10"/>
        <v>-66.67</v>
      </c>
      <c r="L47" s="2"/>
      <c r="M47" s="2"/>
      <c r="N47" s="2">
        <f t="shared" si="11"/>
        <v>-24618.939999999988</v>
      </c>
    </row>
    <row r="48" spans="2:26" x14ac:dyDescent="0.25">
      <c r="B48" s="8">
        <f t="shared" si="9"/>
        <v>2048</v>
      </c>
      <c r="C48" s="2">
        <f t="shared" si="6"/>
        <v>-23895.05</v>
      </c>
      <c r="D48" s="2">
        <f t="shared" si="7"/>
        <v>-87.87</v>
      </c>
      <c r="E48" s="2">
        <f t="shared" si="7"/>
        <v>-236</v>
      </c>
      <c r="F48" s="2">
        <f t="shared" si="7"/>
        <v>-66.67</v>
      </c>
      <c r="G48" s="2">
        <f t="shared" si="7"/>
        <v>-66.67</v>
      </c>
      <c r="H48" s="2">
        <f t="shared" si="10"/>
        <v>-66.67</v>
      </c>
      <c r="I48" s="2">
        <f t="shared" si="10"/>
        <v>-66.67</v>
      </c>
      <c r="J48" s="2">
        <f t="shared" si="10"/>
        <v>-66.67</v>
      </c>
      <c r="K48" s="2">
        <f t="shared" si="10"/>
        <v>-66.67</v>
      </c>
      <c r="L48" s="2"/>
      <c r="M48" s="2"/>
      <c r="N48" s="2">
        <f t="shared" si="11"/>
        <v>-24618.939999999988</v>
      </c>
    </row>
    <row r="49" spans="2:14" x14ac:dyDescent="0.25">
      <c r="B49" s="8">
        <f t="shared" si="9"/>
        <v>2049</v>
      </c>
      <c r="C49" s="2">
        <f t="shared" si="6"/>
        <v>-23895.05</v>
      </c>
      <c r="D49" s="2">
        <f t="shared" si="7"/>
        <v>-87.87</v>
      </c>
      <c r="E49" s="2">
        <f t="shared" si="7"/>
        <v>-236</v>
      </c>
      <c r="F49" s="2">
        <f t="shared" si="7"/>
        <v>-66.67</v>
      </c>
      <c r="G49" s="2">
        <f t="shared" si="7"/>
        <v>-66.67</v>
      </c>
      <c r="H49" s="2">
        <f t="shared" si="10"/>
        <v>-66.67</v>
      </c>
      <c r="I49" s="2">
        <f t="shared" si="10"/>
        <v>-66.67</v>
      </c>
      <c r="J49" s="2">
        <f t="shared" si="10"/>
        <v>-66.67</v>
      </c>
      <c r="K49" s="2">
        <f t="shared" si="10"/>
        <v>-66.67</v>
      </c>
      <c r="L49" s="2"/>
      <c r="M49" s="2"/>
      <c r="N49" s="2">
        <f t="shared" si="11"/>
        <v>-24618.939999999988</v>
      </c>
    </row>
    <row r="50" spans="2:14" x14ac:dyDescent="0.25">
      <c r="B50" s="8">
        <f t="shared" si="9"/>
        <v>2050</v>
      </c>
      <c r="C50" s="2">
        <f t="shared" si="6"/>
        <v>-23895.05</v>
      </c>
      <c r="D50" s="2">
        <f t="shared" si="7"/>
        <v>-87.87</v>
      </c>
      <c r="E50" s="2">
        <f t="shared" si="7"/>
        <v>-236</v>
      </c>
      <c r="F50" s="2">
        <f t="shared" si="7"/>
        <v>-66.67</v>
      </c>
      <c r="G50" s="2">
        <f t="shared" si="7"/>
        <v>-66.67</v>
      </c>
      <c r="H50" s="2">
        <f t="shared" si="10"/>
        <v>-66.67</v>
      </c>
      <c r="I50" s="2">
        <f t="shared" si="10"/>
        <v>-66.67</v>
      </c>
      <c r="J50" s="2">
        <f t="shared" si="10"/>
        <v>-66.67</v>
      </c>
      <c r="K50" s="2">
        <f t="shared" si="10"/>
        <v>-66.67</v>
      </c>
      <c r="L50" s="2"/>
      <c r="M50" s="2"/>
      <c r="N50" s="2">
        <f t="shared" si="11"/>
        <v>-24618.939999999988</v>
      </c>
    </row>
    <row r="51" spans="2:14" x14ac:dyDescent="0.25">
      <c r="B51" s="8">
        <f t="shared" si="9"/>
        <v>2051</v>
      </c>
      <c r="C51" s="2">
        <f>C$10-SUM(C$12:C50)</f>
        <v>-23894.939999999362</v>
      </c>
      <c r="D51" s="2">
        <f t="shared" si="7"/>
        <v>-87.87</v>
      </c>
      <c r="E51" s="2">
        <f t="shared" si="7"/>
        <v>-236</v>
      </c>
      <c r="F51" s="2">
        <f t="shared" si="7"/>
        <v>-66.67</v>
      </c>
      <c r="G51" s="2">
        <f t="shared" si="7"/>
        <v>-66.67</v>
      </c>
      <c r="H51" s="2">
        <f t="shared" si="10"/>
        <v>-66.67</v>
      </c>
      <c r="I51" s="2">
        <f t="shared" si="10"/>
        <v>-66.67</v>
      </c>
      <c r="J51" s="2">
        <f t="shared" si="10"/>
        <v>-66.67</v>
      </c>
      <c r="K51" s="2">
        <f t="shared" si="10"/>
        <v>-66.67</v>
      </c>
      <c r="L51" s="2"/>
      <c r="M51" s="2"/>
      <c r="N51" s="2">
        <f t="shared" si="11"/>
        <v>-24618.829999999351</v>
      </c>
    </row>
    <row r="52" spans="2:14" x14ac:dyDescent="0.25">
      <c r="B52" s="8">
        <f t="shared" si="9"/>
        <v>2052</v>
      </c>
      <c r="C52" s="2"/>
      <c r="D52" s="2">
        <f t="shared" si="7"/>
        <v>-87.87</v>
      </c>
      <c r="E52" s="2">
        <f t="shared" si="7"/>
        <v>-236</v>
      </c>
      <c r="F52" s="2">
        <f t="shared" si="7"/>
        <v>-66.67</v>
      </c>
      <c r="G52" s="2">
        <f t="shared" si="7"/>
        <v>-66.67</v>
      </c>
      <c r="H52" s="2">
        <f t="shared" si="10"/>
        <v>-66.67</v>
      </c>
      <c r="I52" s="2">
        <f t="shared" si="10"/>
        <v>-66.67</v>
      </c>
      <c r="J52" s="2">
        <f t="shared" si="10"/>
        <v>-66.67</v>
      </c>
      <c r="K52" s="2">
        <f t="shared" si="10"/>
        <v>-66.67</v>
      </c>
      <c r="L52" s="2"/>
      <c r="M52" s="2"/>
      <c r="N52" s="2">
        <f t="shared" si="11"/>
        <v>-723.88999999999987</v>
      </c>
    </row>
    <row r="53" spans="2:14" x14ac:dyDescent="0.25">
      <c r="B53" s="8">
        <f t="shared" si="9"/>
        <v>2053</v>
      </c>
      <c r="C53" s="2"/>
      <c r="D53" s="2">
        <f t="shared" ref="D53:K63" si="12">ROUND(D$10/D$9,2)</f>
        <v>-87.87</v>
      </c>
      <c r="E53" s="2">
        <f t="shared" si="12"/>
        <v>-236</v>
      </c>
      <c r="F53" s="2">
        <f t="shared" si="12"/>
        <v>-66.67</v>
      </c>
      <c r="G53" s="2">
        <f t="shared" si="12"/>
        <v>-66.67</v>
      </c>
      <c r="H53" s="2">
        <f t="shared" si="10"/>
        <v>-66.67</v>
      </c>
      <c r="I53" s="2">
        <f t="shared" si="10"/>
        <v>-66.67</v>
      </c>
      <c r="J53" s="2">
        <f t="shared" si="10"/>
        <v>-66.67</v>
      </c>
      <c r="K53" s="2">
        <f t="shared" si="10"/>
        <v>-66.67</v>
      </c>
      <c r="L53" s="2"/>
      <c r="M53" s="2"/>
      <c r="N53" s="2">
        <f t="shared" si="11"/>
        <v>-723.88999999999987</v>
      </c>
    </row>
    <row r="54" spans="2:14" x14ac:dyDescent="0.25">
      <c r="B54" s="8">
        <f t="shared" si="9"/>
        <v>2054</v>
      </c>
      <c r="C54" s="2"/>
      <c r="D54" s="2">
        <f t="shared" si="12"/>
        <v>-87.87</v>
      </c>
      <c r="E54" s="2">
        <f t="shared" si="12"/>
        <v>-236</v>
      </c>
      <c r="F54" s="2">
        <f t="shared" si="12"/>
        <v>-66.67</v>
      </c>
      <c r="G54" s="2">
        <f t="shared" si="12"/>
        <v>-66.67</v>
      </c>
      <c r="H54" s="2">
        <f t="shared" si="12"/>
        <v>-66.67</v>
      </c>
      <c r="I54" s="2">
        <f t="shared" si="10"/>
        <v>-66.67</v>
      </c>
      <c r="J54" s="2">
        <f t="shared" si="10"/>
        <v>-66.67</v>
      </c>
      <c r="K54" s="2">
        <f t="shared" si="10"/>
        <v>-66.67</v>
      </c>
      <c r="L54" s="2"/>
      <c r="M54" s="2"/>
      <c r="N54" s="2">
        <f t="shared" si="11"/>
        <v>-723.88999999999987</v>
      </c>
    </row>
    <row r="55" spans="2:14" x14ac:dyDescent="0.25">
      <c r="B55" s="8">
        <f t="shared" si="9"/>
        <v>2055</v>
      </c>
      <c r="C55" s="2"/>
      <c r="D55" s="2">
        <f t="shared" si="12"/>
        <v>-87.87</v>
      </c>
      <c r="E55" s="2">
        <f t="shared" si="12"/>
        <v>-236</v>
      </c>
      <c r="F55" s="2">
        <f t="shared" si="12"/>
        <v>-66.67</v>
      </c>
      <c r="G55" s="2">
        <f t="shared" si="12"/>
        <v>-66.67</v>
      </c>
      <c r="H55" s="2">
        <f t="shared" si="12"/>
        <v>-66.67</v>
      </c>
      <c r="I55" s="2">
        <f t="shared" si="12"/>
        <v>-66.67</v>
      </c>
      <c r="J55" s="2">
        <f t="shared" si="10"/>
        <v>-66.67</v>
      </c>
      <c r="K55" s="2">
        <f t="shared" si="10"/>
        <v>-66.67</v>
      </c>
      <c r="L55" s="2"/>
      <c r="M55" s="2"/>
      <c r="N55" s="2">
        <f t="shared" si="11"/>
        <v>-723.88999999999987</v>
      </c>
    </row>
    <row r="56" spans="2:14" x14ac:dyDescent="0.25">
      <c r="B56" s="8">
        <f t="shared" si="9"/>
        <v>2056</v>
      </c>
      <c r="D56" s="2">
        <f>D$10-SUM(D$12:D55)</f>
        <v>-87.900000000003274</v>
      </c>
      <c r="E56" s="2">
        <f t="shared" si="12"/>
        <v>-236</v>
      </c>
      <c r="F56" s="2">
        <f t="shared" si="12"/>
        <v>-66.67</v>
      </c>
      <c r="G56" s="2">
        <f t="shared" si="12"/>
        <v>-66.67</v>
      </c>
      <c r="H56" s="2">
        <f t="shared" si="12"/>
        <v>-66.67</v>
      </c>
      <c r="I56" s="2">
        <f t="shared" si="12"/>
        <v>-66.67</v>
      </c>
      <c r="J56" s="2">
        <f t="shared" si="12"/>
        <v>-66.67</v>
      </c>
      <c r="K56" s="2">
        <f t="shared" si="10"/>
        <v>-66.67</v>
      </c>
      <c r="L56" s="2"/>
      <c r="M56" s="2"/>
      <c r="N56" s="2">
        <f t="shared" si="11"/>
        <v>-723.92000000000314</v>
      </c>
    </row>
    <row r="57" spans="2:14" x14ac:dyDescent="0.25">
      <c r="B57" s="8">
        <f t="shared" si="9"/>
        <v>2057</v>
      </c>
      <c r="E57" s="2">
        <f>E$10-SUM(E$12:E56)</f>
        <v>-236.18000000000029</v>
      </c>
      <c r="F57" s="2">
        <f t="shared" si="12"/>
        <v>-66.67</v>
      </c>
      <c r="G57" s="2">
        <f t="shared" si="12"/>
        <v>-66.67</v>
      </c>
      <c r="H57" s="2">
        <f t="shared" si="12"/>
        <v>-66.67</v>
      </c>
      <c r="I57" s="2">
        <f t="shared" si="12"/>
        <v>-66.67</v>
      </c>
      <c r="J57" s="2">
        <f t="shared" si="12"/>
        <v>-66.67</v>
      </c>
      <c r="K57" s="2">
        <f t="shared" si="12"/>
        <v>-66.67</v>
      </c>
      <c r="L57" s="2"/>
      <c r="N57" s="2">
        <f t="shared" si="11"/>
        <v>-636.20000000000027</v>
      </c>
    </row>
    <row r="58" spans="2:14" x14ac:dyDescent="0.25">
      <c r="B58" s="8">
        <f t="shared" si="9"/>
        <v>2058</v>
      </c>
      <c r="F58" s="2">
        <f>F$10-SUM(F$12:F57)</f>
        <v>-66.519999999998163</v>
      </c>
      <c r="G58" s="2">
        <f t="shared" si="12"/>
        <v>-66.67</v>
      </c>
      <c r="H58" s="2">
        <f t="shared" si="12"/>
        <v>-66.67</v>
      </c>
      <c r="I58" s="2">
        <f t="shared" si="12"/>
        <v>-66.67</v>
      </c>
      <c r="J58" s="2">
        <f t="shared" si="12"/>
        <v>-66.67</v>
      </c>
      <c r="K58" s="2">
        <f t="shared" si="12"/>
        <v>-66.67</v>
      </c>
      <c r="L58" s="2"/>
      <c r="N58" s="2">
        <f t="shared" si="11"/>
        <v>-399.86999999999824</v>
      </c>
    </row>
    <row r="59" spans="2:14" x14ac:dyDescent="0.25">
      <c r="B59" s="8">
        <f t="shared" si="9"/>
        <v>2059</v>
      </c>
      <c r="G59" s="2">
        <f t="shared" si="12"/>
        <v>-66.67</v>
      </c>
      <c r="H59" s="2">
        <f t="shared" si="12"/>
        <v>-66.67</v>
      </c>
      <c r="I59" s="2">
        <f t="shared" si="12"/>
        <v>-66.67</v>
      </c>
      <c r="J59" s="2">
        <f t="shared" si="12"/>
        <v>-66.67</v>
      </c>
      <c r="K59" s="2">
        <f t="shared" si="12"/>
        <v>-66.67</v>
      </c>
      <c r="L59" s="2"/>
      <c r="N59" s="2">
        <f t="shared" si="11"/>
        <v>-333.35</v>
      </c>
    </row>
    <row r="60" spans="2:14" x14ac:dyDescent="0.25">
      <c r="B60" s="8">
        <f t="shared" si="9"/>
        <v>2060</v>
      </c>
      <c r="G60" s="2">
        <f>G$10-SUM(G$12:G59)</f>
        <v>-33.184999999998126</v>
      </c>
      <c r="H60" s="2">
        <f t="shared" si="12"/>
        <v>-66.67</v>
      </c>
      <c r="I60" s="2">
        <f t="shared" si="12"/>
        <v>-66.67</v>
      </c>
      <c r="J60" s="2">
        <f t="shared" si="12"/>
        <v>-66.67</v>
      </c>
      <c r="K60" s="2">
        <f t="shared" si="12"/>
        <v>-66.67</v>
      </c>
      <c r="L60" s="2"/>
      <c r="N60" s="2">
        <f t="shared" si="11"/>
        <v>-299.86499999999813</v>
      </c>
    </row>
    <row r="61" spans="2:14" x14ac:dyDescent="0.25">
      <c r="B61" s="8">
        <f t="shared" si="9"/>
        <v>2061</v>
      </c>
      <c r="H61" s="2">
        <f>H$10-SUM(H$12:H60)</f>
        <v>-33.184999999998126</v>
      </c>
      <c r="I61" s="2">
        <f t="shared" si="12"/>
        <v>-66.67</v>
      </c>
      <c r="J61" s="2">
        <f t="shared" si="12"/>
        <v>-66.67</v>
      </c>
      <c r="K61" s="2">
        <f t="shared" si="12"/>
        <v>-66.67</v>
      </c>
      <c r="L61" s="2"/>
      <c r="N61" s="2">
        <f t="shared" si="11"/>
        <v>-233.19499999999812</v>
      </c>
    </row>
    <row r="62" spans="2:14" x14ac:dyDescent="0.25">
      <c r="B62" s="8">
        <f t="shared" si="9"/>
        <v>2062</v>
      </c>
      <c r="I62" s="2">
        <f>I$10-SUM(I$12:I61)</f>
        <v>-33.184999999998126</v>
      </c>
      <c r="J62" s="2">
        <f t="shared" si="12"/>
        <v>-66.67</v>
      </c>
      <c r="K62" s="2">
        <f t="shared" si="12"/>
        <v>-66.67</v>
      </c>
      <c r="L62" s="2"/>
      <c r="N62" s="2">
        <f t="shared" si="11"/>
        <v>-166.52499999999813</v>
      </c>
    </row>
    <row r="63" spans="2:14" x14ac:dyDescent="0.25">
      <c r="B63" s="8">
        <f t="shared" si="9"/>
        <v>2063</v>
      </c>
      <c r="J63" s="2">
        <f>J$10-SUM(J$12:J62)</f>
        <v>-33.184999999998126</v>
      </c>
      <c r="K63" s="2">
        <f t="shared" si="12"/>
        <v>-66.67</v>
      </c>
      <c r="N63" s="2">
        <f t="shared" si="11"/>
        <v>-99.854999999998128</v>
      </c>
    </row>
    <row r="64" spans="2:14" x14ac:dyDescent="0.25">
      <c r="B64" s="8">
        <f t="shared" si="9"/>
        <v>2064</v>
      </c>
      <c r="K64" s="2">
        <f>K$10-SUM(K$12:K63)</f>
        <v>-33.184999999998126</v>
      </c>
      <c r="N64" s="2">
        <f t="shared" si="11"/>
        <v>-33.184999999998126</v>
      </c>
    </row>
    <row r="65" spans="2:14" x14ac:dyDescent="0.25">
      <c r="B65" s="8">
        <f t="shared" si="9"/>
        <v>2065</v>
      </c>
      <c r="N65" s="2">
        <f t="shared" si="11"/>
        <v>0</v>
      </c>
    </row>
    <row r="66" spans="2:14" x14ac:dyDescent="0.25">
      <c r="B66" s="8">
        <f t="shared" si="9"/>
        <v>2066</v>
      </c>
      <c r="N66" s="2">
        <f t="shared" si="11"/>
        <v>0</v>
      </c>
    </row>
    <row r="69" spans="2:14" x14ac:dyDescent="0.25">
      <c r="B69" s="6" t="s">
        <v>11</v>
      </c>
      <c r="C69" s="4">
        <f>C10-SUM(C12:C68)</f>
        <v>0</v>
      </c>
      <c r="D69" s="4">
        <f t="shared" ref="D69:H69" si="13">D10-SUM(D12:D68)</f>
        <v>0</v>
      </c>
      <c r="E69" s="4">
        <f t="shared" si="13"/>
        <v>0</v>
      </c>
      <c r="F69" s="4">
        <f t="shared" si="13"/>
        <v>0</v>
      </c>
      <c r="G69" s="4">
        <f t="shared" si="13"/>
        <v>0</v>
      </c>
      <c r="H69" s="4">
        <f t="shared" si="13"/>
        <v>0</v>
      </c>
      <c r="I69" s="4">
        <f t="shared" ref="I69" si="14">I10-SUM(I12:I68)</f>
        <v>0</v>
      </c>
      <c r="J69" s="4">
        <f t="shared" ref="J69" si="15">J10-SUM(J12:J68)</f>
        <v>0</v>
      </c>
      <c r="K69" s="4"/>
      <c r="L69" s="4"/>
      <c r="M69" s="4"/>
      <c r="N69" s="4">
        <f>N10-SUM(N12:N68)</f>
        <v>14999.999999998254</v>
      </c>
    </row>
  </sheetData>
  <mergeCells count="1">
    <mergeCell ref="G6:K6"/>
  </mergeCells>
  <pageMargins left="0.39370078740157483" right="0.39370078740157483" top="0.39370078740157483" bottom="0.39370078740157483" header="0" footer="0.19685039370078741"/>
  <pageSetup scale="67" orientation="landscape" r:id="rId1"/>
  <headerFooter>
    <oddFooter>&amp;CPage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X85"/>
  <sheetViews>
    <sheetView workbookViewId="0">
      <selection activeCell="G6" sqref="G6:K6"/>
    </sheetView>
  </sheetViews>
  <sheetFormatPr defaultRowHeight="15" x14ac:dyDescent="0.25"/>
  <cols>
    <col min="2" max="2" width="9" style="6"/>
    <col min="3" max="3" width="13.28515625" bestFit="1" customWidth="1"/>
    <col min="4" max="5" width="11.5703125" bestFit="1" customWidth="1"/>
    <col min="6" max="6" width="11.85546875" customWidth="1"/>
    <col min="7" max="8" width="11.5703125" bestFit="1" customWidth="1"/>
    <col min="9" max="9" width="13.28515625" bestFit="1" customWidth="1"/>
    <col min="10" max="10" width="11.5703125" bestFit="1" customWidth="1"/>
    <col min="11" max="12" width="11.5703125" customWidth="1"/>
    <col min="13" max="13" width="3.5703125" customWidth="1"/>
    <col min="14" max="14" width="13.28515625" bestFit="1" customWidth="1"/>
    <col min="16" max="16" width="13.28515625" bestFit="1" customWidth="1"/>
  </cols>
  <sheetData>
    <row r="1" spans="1:24" x14ac:dyDescent="0.25">
      <c r="A1" s="5" t="s">
        <v>82</v>
      </c>
      <c r="B1" s="8"/>
      <c r="C1" s="5"/>
    </row>
    <row r="2" spans="1:24" x14ac:dyDescent="0.25">
      <c r="A2" t="s">
        <v>1</v>
      </c>
      <c r="B2" s="27" t="s">
        <v>83</v>
      </c>
    </row>
    <row r="4" spans="1:24" x14ac:dyDescent="0.25">
      <c r="A4">
        <v>2011</v>
      </c>
      <c r="B4" s="6" t="s">
        <v>3</v>
      </c>
      <c r="C4" s="2">
        <v>-819644.07</v>
      </c>
      <c r="D4" s="2" t="s">
        <v>9</v>
      </c>
      <c r="E4" s="3">
        <v>60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2"/>
      <c r="P4" s="1"/>
      <c r="Q4" s="2"/>
      <c r="R4" s="2"/>
      <c r="S4" s="2"/>
      <c r="T4" s="2"/>
      <c r="U4" s="2"/>
      <c r="V4" s="2"/>
      <c r="W4" s="2"/>
      <c r="X4" s="2"/>
    </row>
    <row r="5" spans="1:24" x14ac:dyDescent="0.25">
      <c r="C5" s="2"/>
      <c r="D5" s="2" t="s">
        <v>8</v>
      </c>
      <c r="E5" s="3">
        <v>55</v>
      </c>
      <c r="F5" s="2">
        <f>+C5/E5</f>
        <v>0</v>
      </c>
      <c r="G5" s="2"/>
      <c r="H5" s="2"/>
      <c r="I5" s="2"/>
      <c r="J5" s="2"/>
      <c r="K5" s="2"/>
      <c r="L5" s="2"/>
      <c r="M5" s="2"/>
      <c r="N5" s="2"/>
      <c r="O5" s="2"/>
      <c r="P5" s="1"/>
      <c r="Q5" s="2"/>
      <c r="R5" s="2"/>
      <c r="S5" s="2"/>
      <c r="T5" s="2"/>
      <c r="U5" s="2"/>
      <c r="V5" s="2"/>
      <c r="W5" s="2"/>
      <c r="X5" s="2"/>
    </row>
    <row r="6" spans="1:24" x14ac:dyDescent="0.25">
      <c r="C6" s="2"/>
      <c r="D6" s="2"/>
      <c r="E6" s="2"/>
      <c r="F6" s="2"/>
      <c r="G6" s="61" t="s">
        <v>111</v>
      </c>
      <c r="H6" s="61"/>
      <c r="I6" s="61"/>
      <c r="J6" s="61"/>
      <c r="K6" s="61"/>
      <c r="L6" s="2"/>
      <c r="M6" s="2"/>
      <c r="N6" s="2"/>
      <c r="O6" s="2"/>
      <c r="P6" s="1"/>
      <c r="Q6" s="2"/>
      <c r="R6" s="2"/>
      <c r="S6" s="2"/>
      <c r="T6" s="2"/>
      <c r="U6" s="2"/>
      <c r="V6" s="2"/>
      <c r="W6" s="2"/>
      <c r="X6" s="2"/>
    </row>
    <row r="7" spans="1:24" x14ac:dyDescent="0.25">
      <c r="C7" s="29"/>
      <c r="D7" s="29" t="s">
        <v>84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"/>
      <c r="P7" s="1"/>
      <c r="Q7" s="2"/>
      <c r="R7" s="2"/>
      <c r="S7" s="2"/>
      <c r="T7" s="2"/>
      <c r="U7" s="2"/>
      <c r="V7" s="2"/>
      <c r="W7" s="2"/>
      <c r="X7" s="2"/>
    </row>
    <row r="8" spans="1:24" x14ac:dyDescent="0.25">
      <c r="B8" s="8" t="s">
        <v>6</v>
      </c>
      <c r="C8" s="31">
        <v>2012</v>
      </c>
      <c r="D8" s="31">
        <v>2012</v>
      </c>
      <c r="E8" s="31">
        <f>+D8+1</f>
        <v>2013</v>
      </c>
      <c r="F8" s="31">
        <f t="shared" ref="F8:K8" si="0">+E8+1</f>
        <v>2014</v>
      </c>
      <c r="G8" s="31">
        <f t="shared" si="0"/>
        <v>2015</v>
      </c>
      <c r="H8" s="31">
        <f t="shared" si="0"/>
        <v>2016</v>
      </c>
      <c r="I8" s="31">
        <f t="shared" si="0"/>
        <v>2017</v>
      </c>
      <c r="J8" s="31">
        <f t="shared" si="0"/>
        <v>2018</v>
      </c>
      <c r="K8" s="31">
        <f t="shared" si="0"/>
        <v>2019</v>
      </c>
      <c r="L8" s="31"/>
      <c r="M8" s="31"/>
      <c r="N8" s="31" t="s">
        <v>5</v>
      </c>
      <c r="O8" s="3"/>
      <c r="P8" s="1"/>
      <c r="Q8" s="3"/>
      <c r="R8" s="3"/>
      <c r="S8" s="3"/>
      <c r="T8" s="3"/>
      <c r="U8" s="2"/>
      <c r="V8" s="2"/>
      <c r="W8" s="2"/>
      <c r="X8" s="2"/>
    </row>
    <row r="9" spans="1:24" x14ac:dyDescent="0.25">
      <c r="B9" s="8" t="s">
        <v>7</v>
      </c>
      <c r="C9" s="49">
        <f>+E5</f>
        <v>55</v>
      </c>
      <c r="D9" s="49">
        <f>+$E$4</f>
        <v>60</v>
      </c>
      <c r="E9" s="49">
        <f t="shared" ref="E9:K9" si="1">+$E$4</f>
        <v>60</v>
      </c>
      <c r="F9" s="49">
        <f t="shared" si="1"/>
        <v>60</v>
      </c>
      <c r="G9" s="49">
        <f t="shared" si="1"/>
        <v>60</v>
      </c>
      <c r="H9" s="49">
        <f t="shared" si="1"/>
        <v>60</v>
      </c>
      <c r="I9" s="49">
        <f t="shared" si="1"/>
        <v>60</v>
      </c>
      <c r="J9" s="49">
        <f t="shared" si="1"/>
        <v>60</v>
      </c>
      <c r="K9" s="49">
        <f t="shared" si="1"/>
        <v>60</v>
      </c>
      <c r="L9" s="49"/>
      <c r="M9" s="49"/>
      <c r="N9" s="3"/>
      <c r="O9" s="3"/>
      <c r="P9" s="1"/>
      <c r="Q9" s="3"/>
      <c r="R9" s="3"/>
      <c r="S9" s="3"/>
      <c r="T9" s="3"/>
      <c r="U9" s="2"/>
      <c r="V9" s="2"/>
      <c r="W9" s="2"/>
      <c r="X9" s="2"/>
    </row>
    <row r="10" spans="1:24" s="22" customFormat="1" x14ac:dyDescent="0.25">
      <c r="B10" s="54" t="s">
        <v>5</v>
      </c>
      <c r="C10" s="10">
        <f>+C4</f>
        <v>-819644.07</v>
      </c>
      <c r="D10" s="10">
        <v>-1524.86</v>
      </c>
      <c r="E10" s="10">
        <v>-6651.3</v>
      </c>
      <c r="F10" s="10">
        <v>-4000</v>
      </c>
      <c r="G10" s="10">
        <f>+F10</f>
        <v>-4000</v>
      </c>
      <c r="H10" s="10">
        <f>+G10</f>
        <v>-4000</v>
      </c>
      <c r="I10" s="10">
        <f>+H10</f>
        <v>-4000</v>
      </c>
      <c r="J10" s="10">
        <f>+I10</f>
        <v>-4000</v>
      </c>
      <c r="K10" s="10">
        <f>+J10</f>
        <v>-4000</v>
      </c>
      <c r="L10" s="10"/>
      <c r="M10" s="10"/>
      <c r="N10" s="10">
        <f>SUM(C10:M10)</f>
        <v>-851820.23</v>
      </c>
      <c r="O10" s="10"/>
      <c r="P10" s="25"/>
      <c r="Q10" s="10"/>
      <c r="R10" s="10"/>
      <c r="S10" s="10"/>
      <c r="T10" s="10"/>
      <c r="U10" s="10"/>
      <c r="V10" s="10"/>
      <c r="W10" s="10"/>
      <c r="X10" s="10"/>
    </row>
    <row r="11" spans="1:24" x14ac:dyDescent="0.25"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B12" s="8">
        <v>2012</v>
      </c>
      <c r="C12" s="2">
        <f t="shared" ref="C12:C43" si="2">ROUND((C$10/C$9),2)</f>
        <v>-14902.62</v>
      </c>
      <c r="D12" s="2">
        <f t="shared" ref="D12:K35" si="3">ROUND((D$10/D$9),2)</f>
        <v>-25.41</v>
      </c>
      <c r="E12" s="2"/>
      <c r="F12" s="2"/>
      <c r="G12" s="2"/>
      <c r="H12" s="2"/>
      <c r="I12" s="2"/>
      <c r="J12" s="2"/>
      <c r="K12" s="2"/>
      <c r="L12" s="2"/>
      <c r="M12" s="2"/>
      <c r="N12" s="2">
        <f t="shared" ref="N12:N43" si="4">SUM(C12:M12)</f>
        <v>-14928.03</v>
      </c>
      <c r="O12" s="2"/>
      <c r="P12" s="1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B13" s="8">
        <v>2013</v>
      </c>
      <c r="C13" s="2">
        <f t="shared" si="2"/>
        <v>-14902.62</v>
      </c>
      <c r="D13" s="2">
        <f t="shared" si="3"/>
        <v>-25.41</v>
      </c>
      <c r="E13" s="2">
        <f t="shared" si="3"/>
        <v>-110.86</v>
      </c>
      <c r="F13" s="2"/>
      <c r="G13" s="2"/>
      <c r="H13" s="2"/>
      <c r="I13" s="2"/>
      <c r="J13" s="2"/>
      <c r="K13" s="2"/>
      <c r="L13" s="2"/>
      <c r="M13" s="2"/>
      <c r="N13" s="2">
        <f t="shared" si="4"/>
        <v>-15038.890000000001</v>
      </c>
      <c r="O13" s="2"/>
      <c r="P13" s="1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B14" s="8">
        <v>2014</v>
      </c>
      <c r="C14" s="2">
        <f t="shared" si="2"/>
        <v>-14902.62</v>
      </c>
      <c r="D14" s="2">
        <f t="shared" si="3"/>
        <v>-25.41</v>
      </c>
      <c r="E14" s="2">
        <f t="shared" si="3"/>
        <v>-110.86</v>
      </c>
      <c r="F14" s="2">
        <f t="shared" si="3"/>
        <v>-66.67</v>
      </c>
      <c r="G14" s="2"/>
      <c r="H14" s="2"/>
      <c r="I14" s="2"/>
      <c r="J14" s="2"/>
      <c r="K14" s="2"/>
      <c r="L14" s="2"/>
      <c r="M14" s="2"/>
      <c r="N14" s="2">
        <f t="shared" si="4"/>
        <v>-15105.560000000001</v>
      </c>
      <c r="O14" s="2"/>
      <c r="P14" s="1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B15" s="8">
        <f>+B14+1</f>
        <v>2015</v>
      </c>
      <c r="C15" s="2">
        <f t="shared" si="2"/>
        <v>-14902.62</v>
      </c>
      <c r="D15" s="2">
        <f t="shared" si="3"/>
        <v>-25.41</v>
      </c>
      <c r="E15" s="2">
        <f t="shared" si="3"/>
        <v>-110.86</v>
      </c>
      <c r="F15" s="2">
        <f t="shared" si="3"/>
        <v>-66.67</v>
      </c>
      <c r="G15" s="2">
        <f>ROUND((G$10/G$9),2)*0.5</f>
        <v>-33.335000000000001</v>
      </c>
      <c r="H15" s="2"/>
      <c r="I15" s="2"/>
      <c r="J15" s="2"/>
      <c r="K15" s="2"/>
      <c r="L15" s="2"/>
      <c r="M15" s="2"/>
      <c r="N15" s="2">
        <f t="shared" si="4"/>
        <v>-15138.895</v>
      </c>
      <c r="O15" s="2"/>
      <c r="P15" s="1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B16" s="8">
        <f t="shared" ref="B16:B79" si="5">+B15+1</f>
        <v>2016</v>
      </c>
      <c r="C16" s="2">
        <f t="shared" si="2"/>
        <v>-14902.62</v>
      </c>
      <c r="D16" s="2">
        <f t="shared" si="3"/>
        <v>-25.41</v>
      </c>
      <c r="E16" s="2">
        <f t="shared" si="3"/>
        <v>-110.86</v>
      </c>
      <c r="F16" s="2">
        <f t="shared" si="3"/>
        <v>-66.67</v>
      </c>
      <c r="G16" s="2">
        <f t="shared" si="3"/>
        <v>-66.67</v>
      </c>
      <c r="H16" s="2">
        <f>ROUND((H$10/H$9),2)*0.5</f>
        <v>-33.335000000000001</v>
      </c>
      <c r="I16" s="2"/>
      <c r="J16" s="2"/>
      <c r="K16" s="2"/>
      <c r="L16" s="2"/>
      <c r="M16" s="2"/>
      <c r="N16" s="2">
        <f t="shared" si="4"/>
        <v>-15205.565000000001</v>
      </c>
      <c r="O16" s="2"/>
      <c r="P16" s="1"/>
      <c r="Q16" s="2"/>
      <c r="R16" s="2"/>
      <c r="S16" s="2"/>
      <c r="T16" s="2"/>
      <c r="U16" s="2"/>
      <c r="V16" s="2"/>
      <c r="W16" s="2"/>
      <c r="X16" s="2"/>
    </row>
    <row r="17" spans="2:24" x14ac:dyDescent="0.25">
      <c r="B17" s="8">
        <f t="shared" si="5"/>
        <v>2017</v>
      </c>
      <c r="C17" s="2">
        <f t="shared" si="2"/>
        <v>-14902.62</v>
      </c>
      <c r="D17" s="2">
        <f t="shared" si="3"/>
        <v>-25.41</v>
      </c>
      <c r="E17" s="2">
        <f t="shared" si="3"/>
        <v>-110.86</v>
      </c>
      <c r="F17" s="2">
        <f t="shared" si="3"/>
        <v>-66.67</v>
      </c>
      <c r="G17" s="2">
        <f t="shared" si="3"/>
        <v>-66.67</v>
      </c>
      <c r="H17" s="2">
        <f t="shared" si="3"/>
        <v>-66.67</v>
      </c>
      <c r="I17" s="2">
        <f>ROUND((I$10/I$9),2)*0.5</f>
        <v>-33.335000000000001</v>
      </c>
      <c r="J17" s="2"/>
      <c r="K17" s="2"/>
      <c r="L17" s="2"/>
      <c r="M17" s="2"/>
      <c r="N17" s="2">
        <f t="shared" si="4"/>
        <v>-15272.235000000001</v>
      </c>
      <c r="O17" s="2"/>
      <c r="P17" s="1"/>
      <c r="Q17" s="2"/>
      <c r="R17" s="2"/>
      <c r="S17" s="2"/>
      <c r="T17" s="2"/>
      <c r="U17" s="2"/>
      <c r="V17" s="2"/>
      <c r="W17" s="2"/>
      <c r="X17" s="2"/>
    </row>
    <row r="18" spans="2:24" x14ac:dyDescent="0.25">
      <c r="B18" s="8">
        <f t="shared" si="5"/>
        <v>2018</v>
      </c>
      <c r="C18" s="2">
        <f t="shared" si="2"/>
        <v>-14902.62</v>
      </c>
      <c r="D18" s="2">
        <f t="shared" si="3"/>
        <v>-25.41</v>
      </c>
      <c r="E18" s="2">
        <f t="shared" si="3"/>
        <v>-110.86</v>
      </c>
      <c r="F18" s="2">
        <f t="shared" si="3"/>
        <v>-66.67</v>
      </c>
      <c r="G18" s="2">
        <f t="shared" si="3"/>
        <v>-66.67</v>
      </c>
      <c r="H18" s="2">
        <f t="shared" si="3"/>
        <v>-66.67</v>
      </c>
      <c r="I18" s="2">
        <f t="shared" si="3"/>
        <v>-66.67</v>
      </c>
      <c r="J18" s="2">
        <f>ROUND((J$10/J$9),2)*0.5</f>
        <v>-33.335000000000001</v>
      </c>
      <c r="K18" s="2"/>
      <c r="L18" s="2"/>
      <c r="M18" s="2"/>
      <c r="N18" s="2">
        <f t="shared" si="4"/>
        <v>-15338.905000000001</v>
      </c>
      <c r="O18" s="2"/>
      <c r="P18" s="1"/>
      <c r="Q18" s="2"/>
      <c r="R18" s="2"/>
      <c r="S18" s="2"/>
      <c r="T18" s="2"/>
      <c r="U18" s="2"/>
      <c r="V18" s="2"/>
      <c r="W18" s="2"/>
      <c r="X18" s="2"/>
    </row>
    <row r="19" spans="2:24" x14ac:dyDescent="0.25">
      <c r="B19" s="8">
        <f t="shared" si="5"/>
        <v>2019</v>
      </c>
      <c r="C19" s="2">
        <f t="shared" si="2"/>
        <v>-14902.62</v>
      </c>
      <c r="D19" s="2">
        <f t="shared" si="3"/>
        <v>-25.41</v>
      </c>
      <c r="E19" s="2">
        <f t="shared" si="3"/>
        <v>-110.86</v>
      </c>
      <c r="F19" s="2">
        <f t="shared" si="3"/>
        <v>-66.67</v>
      </c>
      <c r="G19" s="2">
        <f t="shared" si="3"/>
        <v>-66.67</v>
      </c>
      <c r="H19" s="2">
        <f t="shared" si="3"/>
        <v>-66.67</v>
      </c>
      <c r="I19" s="2">
        <f t="shared" si="3"/>
        <v>-66.67</v>
      </c>
      <c r="J19" s="2">
        <f t="shared" si="3"/>
        <v>-66.67</v>
      </c>
      <c r="K19" s="2">
        <f>ROUND((K$10/K$9),2)*0.5</f>
        <v>-33.335000000000001</v>
      </c>
      <c r="L19" s="2"/>
      <c r="M19" s="2"/>
      <c r="N19" s="2">
        <f t="shared" si="4"/>
        <v>-15405.575000000001</v>
      </c>
      <c r="O19" s="2"/>
      <c r="P19" s="1"/>
      <c r="Q19" s="2"/>
      <c r="R19" s="2"/>
      <c r="S19" s="2"/>
      <c r="T19" s="2"/>
      <c r="U19" s="2"/>
      <c r="V19" s="2"/>
      <c r="W19" s="2"/>
      <c r="X19" s="2"/>
    </row>
    <row r="20" spans="2:24" x14ac:dyDescent="0.25">
      <c r="B20" s="8">
        <f t="shared" si="5"/>
        <v>2020</v>
      </c>
      <c r="C20" s="2">
        <f t="shared" si="2"/>
        <v>-14902.62</v>
      </c>
      <c r="D20" s="2">
        <f t="shared" si="3"/>
        <v>-25.41</v>
      </c>
      <c r="E20" s="2">
        <f t="shared" si="3"/>
        <v>-110.86</v>
      </c>
      <c r="F20" s="2">
        <f t="shared" si="3"/>
        <v>-66.67</v>
      </c>
      <c r="G20" s="2">
        <f t="shared" si="3"/>
        <v>-66.67</v>
      </c>
      <c r="H20" s="2">
        <f t="shared" si="3"/>
        <v>-66.67</v>
      </c>
      <c r="I20" s="2">
        <f t="shared" si="3"/>
        <v>-66.67</v>
      </c>
      <c r="J20" s="2">
        <f t="shared" si="3"/>
        <v>-66.67</v>
      </c>
      <c r="K20" s="2">
        <f t="shared" si="3"/>
        <v>-66.67</v>
      </c>
      <c r="L20" s="2"/>
      <c r="M20" s="2"/>
      <c r="N20" s="2">
        <f t="shared" si="4"/>
        <v>-15438.910000000002</v>
      </c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25">
      <c r="B21" s="8">
        <f t="shared" si="5"/>
        <v>2021</v>
      </c>
      <c r="C21" s="2">
        <f t="shared" si="2"/>
        <v>-14902.62</v>
      </c>
      <c r="D21" s="2">
        <f t="shared" si="3"/>
        <v>-25.41</v>
      </c>
      <c r="E21" s="2">
        <f t="shared" si="3"/>
        <v>-110.86</v>
      </c>
      <c r="F21" s="2">
        <f t="shared" si="3"/>
        <v>-66.67</v>
      </c>
      <c r="G21" s="2">
        <f t="shared" si="3"/>
        <v>-66.67</v>
      </c>
      <c r="H21" s="2">
        <f t="shared" si="3"/>
        <v>-66.67</v>
      </c>
      <c r="I21" s="2">
        <f t="shared" si="3"/>
        <v>-66.67</v>
      </c>
      <c r="J21" s="2">
        <f t="shared" si="3"/>
        <v>-66.67</v>
      </c>
      <c r="K21" s="2">
        <f t="shared" si="3"/>
        <v>-66.67</v>
      </c>
      <c r="L21" s="2"/>
      <c r="M21" s="2"/>
      <c r="N21" s="2">
        <f t="shared" si="4"/>
        <v>-15438.910000000002</v>
      </c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25">
      <c r="B22" s="8">
        <f t="shared" si="5"/>
        <v>2022</v>
      </c>
      <c r="C22" s="2">
        <f t="shared" si="2"/>
        <v>-14902.62</v>
      </c>
      <c r="D22" s="2">
        <f t="shared" si="3"/>
        <v>-25.41</v>
      </c>
      <c r="E22" s="2">
        <f t="shared" si="3"/>
        <v>-110.86</v>
      </c>
      <c r="F22" s="2">
        <f t="shared" si="3"/>
        <v>-66.67</v>
      </c>
      <c r="G22" s="2">
        <f t="shared" si="3"/>
        <v>-66.67</v>
      </c>
      <c r="H22" s="2">
        <f t="shared" si="3"/>
        <v>-66.67</v>
      </c>
      <c r="I22" s="2">
        <f t="shared" si="3"/>
        <v>-66.67</v>
      </c>
      <c r="J22" s="2">
        <f t="shared" si="3"/>
        <v>-66.67</v>
      </c>
      <c r="K22" s="2">
        <f t="shared" si="3"/>
        <v>-66.67</v>
      </c>
      <c r="L22" s="2"/>
      <c r="M22" s="2"/>
      <c r="N22" s="2">
        <f t="shared" si="4"/>
        <v>-15438.910000000002</v>
      </c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25">
      <c r="B23" s="8">
        <f t="shared" si="5"/>
        <v>2023</v>
      </c>
      <c r="C23" s="2">
        <f t="shared" si="2"/>
        <v>-14902.62</v>
      </c>
      <c r="D23" s="2">
        <f t="shared" si="3"/>
        <v>-25.41</v>
      </c>
      <c r="E23" s="2">
        <f t="shared" si="3"/>
        <v>-110.86</v>
      </c>
      <c r="F23" s="2">
        <f t="shared" si="3"/>
        <v>-66.67</v>
      </c>
      <c r="G23" s="2">
        <f t="shared" si="3"/>
        <v>-66.67</v>
      </c>
      <c r="H23" s="2">
        <f t="shared" si="3"/>
        <v>-66.67</v>
      </c>
      <c r="I23" s="2">
        <f t="shared" si="3"/>
        <v>-66.67</v>
      </c>
      <c r="J23" s="2">
        <f t="shared" si="3"/>
        <v>-66.67</v>
      </c>
      <c r="K23" s="2">
        <f t="shared" si="3"/>
        <v>-66.67</v>
      </c>
      <c r="L23" s="2"/>
      <c r="M23" s="2"/>
      <c r="N23" s="2">
        <f t="shared" si="4"/>
        <v>-15438.910000000002</v>
      </c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25">
      <c r="B24" s="8">
        <f t="shared" si="5"/>
        <v>2024</v>
      </c>
      <c r="C24" s="2">
        <f t="shared" si="2"/>
        <v>-14902.62</v>
      </c>
      <c r="D24" s="2">
        <f t="shared" si="3"/>
        <v>-25.41</v>
      </c>
      <c r="E24" s="2">
        <f t="shared" si="3"/>
        <v>-110.86</v>
      </c>
      <c r="F24" s="2">
        <f t="shared" si="3"/>
        <v>-66.67</v>
      </c>
      <c r="G24" s="2">
        <f t="shared" si="3"/>
        <v>-66.67</v>
      </c>
      <c r="H24" s="2">
        <f t="shared" si="3"/>
        <v>-66.67</v>
      </c>
      <c r="I24" s="2">
        <f t="shared" si="3"/>
        <v>-66.67</v>
      </c>
      <c r="J24" s="2">
        <f t="shared" si="3"/>
        <v>-66.67</v>
      </c>
      <c r="K24" s="2">
        <f t="shared" si="3"/>
        <v>-66.67</v>
      </c>
      <c r="L24" s="2"/>
      <c r="M24" s="2"/>
      <c r="N24" s="2">
        <f t="shared" si="4"/>
        <v>-15438.910000000002</v>
      </c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x14ac:dyDescent="0.25">
      <c r="B25" s="8">
        <f t="shared" si="5"/>
        <v>2025</v>
      </c>
      <c r="C25" s="2">
        <f t="shared" si="2"/>
        <v>-14902.62</v>
      </c>
      <c r="D25" s="2">
        <f t="shared" si="3"/>
        <v>-25.41</v>
      </c>
      <c r="E25" s="2">
        <f t="shared" si="3"/>
        <v>-110.86</v>
      </c>
      <c r="F25" s="2">
        <f t="shared" si="3"/>
        <v>-66.67</v>
      </c>
      <c r="G25" s="2">
        <f t="shared" si="3"/>
        <v>-66.67</v>
      </c>
      <c r="H25" s="2">
        <f t="shared" si="3"/>
        <v>-66.67</v>
      </c>
      <c r="I25" s="2">
        <f t="shared" si="3"/>
        <v>-66.67</v>
      </c>
      <c r="J25" s="2">
        <f t="shared" si="3"/>
        <v>-66.67</v>
      </c>
      <c r="K25" s="2">
        <f t="shared" si="3"/>
        <v>-66.67</v>
      </c>
      <c r="L25" s="2"/>
      <c r="M25" s="2"/>
      <c r="N25" s="2">
        <f t="shared" si="4"/>
        <v>-15438.910000000002</v>
      </c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25">
      <c r="B26" s="8">
        <f t="shared" si="5"/>
        <v>2026</v>
      </c>
      <c r="C26" s="2">
        <f t="shared" si="2"/>
        <v>-14902.62</v>
      </c>
      <c r="D26" s="2">
        <f t="shared" si="3"/>
        <v>-25.41</v>
      </c>
      <c r="E26" s="2">
        <f t="shared" si="3"/>
        <v>-110.86</v>
      </c>
      <c r="F26" s="2">
        <f t="shared" si="3"/>
        <v>-66.67</v>
      </c>
      <c r="G26" s="2">
        <f t="shared" si="3"/>
        <v>-66.67</v>
      </c>
      <c r="H26" s="2">
        <f t="shared" si="3"/>
        <v>-66.67</v>
      </c>
      <c r="I26" s="2">
        <f t="shared" si="3"/>
        <v>-66.67</v>
      </c>
      <c r="J26" s="2">
        <f t="shared" si="3"/>
        <v>-66.67</v>
      </c>
      <c r="K26" s="2">
        <f t="shared" si="3"/>
        <v>-66.67</v>
      </c>
      <c r="L26" s="2"/>
      <c r="M26" s="2"/>
      <c r="N26" s="2">
        <f t="shared" si="4"/>
        <v>-15438.910000000002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25">
      <c r="B27" s="8">
        <f t="shared" si="5"/>
        <v>2027</v>
      </c>
      <c r="C27" s="2">
        <f t="shared" si="2"/>
        <v>-14902.62</v>
      </c>
      <c r="D27" s="2">
        <f t="shared" si="3"/>
        <v>-25.41</v>
      </c>
      <c r="E27" s="2">
        <f t="shared" si="3"/>
        <v>-110.86</v>
      </c>
      <c r="F27" s="2">
        <f t="shared" si="3"/>
        <v>-66.67</v>
      </c>
      <c r="G27" s="2">
        <f t="shared" si="3"/>
        <v>-66.67</v>
      </c>
      <c r="H27" s="2">
        <f t="shared" si="3"/>
        <v>-66.67</v>
      </c>
      <c r="I27" s="2">
        <f t="shared" si="3"/>
        <v>-66.67</v>
      </c>
      <c r="J27" s="2">
        <f t="shared" si="3"/>
        <v>-66.67</v>
      </c>
      <c r="K27" s="2">
        <f t="shared" si="3"/>
        <v>-66.67</v>
      </c>
      <c r="L27" s="2"/>
      <c r="M27" s="2"/>
      <c r="N27" s="2">
        <f t="shared" si="4"/>
        <v>-15438.910000000002</v>
      </c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25">
      <c r="B28" s="8">
        <f t="shared" si="5"/>
        <v>2028</v>
      </c>
      <c r="C28" s="2">
        <f t="shared" si="2"/>
        <v>-14902.62</v>
      </c>
      <c r="D28" s="2">
        <f t="shared" si="3"/>
        <v>-25.41</v>
      </c>
      <c r="E28" s="2">
        <f t="shared" si="3"/>
        <v>-110.86</v>
      </c>
      <c r="F28" s="2">
        <f t="shared" si="3"/>
        <v>-66.67</v>
      </c>
      <c r="G28" s="2">
        <f t="shared" si="3"/>
        <v>-66.67</v>
      </c>
      <c r="H28" s="2">
        <f t="shared" si="3"/>
        <v>-66.67</v>
      </c>
      <c r="I28" s="2">
        <f t="shared" si="3"/>
        <v>-66.67</v>
      </c>
      <c r="J28" s="2">
        <f t="shared" si="3"/>
        <v>-66.67</v>
      </c>
      <c r="K28" s="2">
        <f t="shared" si="3"/>
        <v>-66.67</v>
      </c>
      <c r="L28" s="2"/>
      <c r="M28" s="2"/>
      <c r="N28" s="2">
        <f t="shared" si="4"/>
        <v>-15438.910000000002</v>
      </c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25">
      <c r="B29" s="8">
        <f t="shared" si="5"/>
        <v>2029</v>
      </c>
      <c r="C29" s="2">
        <f t="shared" si="2"/>
        <v>-14902.62</v>
      </c>
      <c r="D29" s="2">
        <f t="shared" si="3"/>
        <v>-25.41</v>
      </c>
      <c r="E29" s="2">
        <f t="shared" si="3"/>
        <v>-110.86</v>
      </c>
      <c r="F29" s="2">
        <f t="shared" si="3"/>
        <v>-66.67</v>
      </c>
      <c r="G29" s="2">
        <f t="shared" si="3"/>
        <v>-66.67</v>
      </c>
      <c r="H29" s="2">
        <f t="shared" si="3"/>
        <v>-66.67</v>
      </c>
      <c r="I29" s="2">
        <f t="shared" si="3"/>
        <v>-66.67</v>
      </c>
      <c r="J29" s="2">
        <f t="shared" si="3"/>
        <v>-66.67</v>
      </c>
      <c r="K29" s="2">
        <f t="shared" si="3"/>
        <v>-66.67</v>
      </c>
      <c r="L29" s="2"/>
      <c r="M29" s="2"/>
      <c r="N29" s="2">
        <f t="shared" si="4"/>
        <v>-15438.910000000002</v>
      </c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x14ac:dyDescent="0.25">
      <c r="B30" s="8">
        <f t="shared" si="5"/>
        <v>2030</v>
      </c>
      <c r="C30" s="2">
        <f t="shared" si="2"/>
        <v>-14902.62</v>
      </c>
      <c r="D30" s="2">
        <f t="shared" si="3"/>
        <v>-25.41</v>
      </c>
      <c r="E30" s="2">
        <f t="shared" si="3"/>
        <v>-110.86</v>
      </c>
      <c r="F30" s="2">
        <f t="shared" si="3"/>
        <v>-66.67</v>
      </c>
      <c r="G30" s="2">
        <f t="shared" si="3"/>
        <v>-66.67</v>
      </c>
      <c r="H30" s="2">
        <f t="shared" si="3"/>
        <v>-66.67</v>
      </c>
      <c r="I30" s="2">
        <f t="shared" si="3"/>
        <v>-66.67</v>
      </c>
      <c r="J30" s="2">
        <f t="shared" si="3"/>
        <v>-66.67</v>
      </c>
      <c r="K30" s="2">
        <f t="shared" si="3"/>
        <v>-66.67</v>
      </c>
      <c r="L30" s="2"/>
      <c r="M30" s="2"/>
      <c r="N30" s="2">
        <f t="shared" si="4"/>
        <v>-15438.910000000002</v>
      </c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25">
      <c r="B31" s="8">
        <f t="shared" si="5"/>
        <v>2031</v>
      </c>
      <c r="C31" s="2">
        <f t="shared" si="2"/>
        <v>-14902.62</v>
      </c>
      <c r="D31" s="2">
        <f t="shared" si="3"/>
        <v>-25.41</v>
      </c>
      <c r="E31" s="2">
        <f t="shared" si="3"/>
        <v>-110.86</v>
      </c>
      <c r="F31" s="2">
        <f t="shared" si="3"/>
        <v>-66.67</v>
      </c>
      <c r="G31" s="2">
        <f t="shared" si="3"/>
        <v>-66.67</v>
      </c>
      <c r="H31" s="2">
        <f t="shared" si="3"/>
        <v>-66.67</v>
      </c>
      <c r="I31" s="2">
        <f t="shared" si="3"/>
        <v>-66.67</v>
      </c>
      <c r="J31" s="2">
        <f t="shared" si="3"/>
        <v>-66.67</v>
      </c>
      <c r="K31" s="2">
        <f t="shared" si="3"/>
        <v>-66.67</v>
      </c>
      <c r="L31" s="2"/>
      <c r="M31" s="2"/>
      <c r="N31" s="2">
        <f t="shared" si="4"/>
        <v>-15438.910000000002</v>
      </c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x14ac:dyDescent="0.25">
      <c r="B32" s="8">
        <f t="shared" si="5"/>
        <v>2032</v>
      </c>
      <c r="C32" s="2">
        <f t="shared" si="2"/>
        <v>-14902.62</v>
      </c>
      <c r="D32" s="2">
        <f t="shared" si="3"/>
        <v>-25.41</v>
      </c>
      <c r="E32" s="2">
        <f t="shared" si="3"/>
        <v>-110.86</v>
      </c>
      <c r="F32" s="2">
        <f t="shared" si="3"/>
        <v>-66.67</v>
      </c>
      <c r="G32" s="2">
        <f t="shared" si="3"/>
        <v>-66.67</v>
      </c>
      <c r="H32" s="2">
        <f t="shared" si="3"/>
        <v>-66.67</v>
      </c>
      <c r="I32" s="2">
        <f t="shared" si="3"/>
        <v>-66.67</v>
      </c>
      <c r="J32" s="2">
        <f t="shared" si="3"/>
        <v>-66.67</v>
      </c>
      <c r="K32" s="2">
        <f t="shared" si="3"/>
        <v>-66.67</v>
      </c>
      <c r="L32" s="2"/>
      <c r="M32" s="2"/>
      <c r="N32" s="2">
        <f t="shared" si="4"/>
        <v>-15438.910000000002</v>
      </c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25">
      <c r="B33" s="8">
        <f t="shared" si="5"/>
        <v>2033</v>
      </c>
      <c r="C33" s="2">
        <f t="shared" si="2"/>
        <v>-14902.62</v>
      </c>
      <c r="D33" s="2">
        <f t="shared" si="3"/>
        <v>-25.41</v>
      </c>
      <c r="E33" s="2">
        <f t="shared" si="3"/>
        <v>-110.86</v>
      </c>
      <c r="F33" s="2">
        <f t="shared" si="3"/>
        <v>-66.67</v>
      </c>
      <c r="G33" s="2">
        <f t="shared" si="3"/>
        <v>-66.67</v>
      </c>
      <c r="H33" s="2">
        <f t="shared" si="3"/>
        <v>-66.67</v>
      </c>
      <c r="I33" s="2">
        <f t="shared" si="3"/>
        <v>-66.67</v>
      </c>
      <c r="J33" s="2">
        <f t="shared" si="3"/>
        <v>-66.67</v>
      </c>
      <c r="K33" s="2">
        <f t="shared" si="3"/>
        <v>-66.67</v>
      </c>
      <c r="L33" s="2"/>
      <c r="M33" s="2"/>
      <c r="N33" s="2">
        <f t="shared" si="4"/>
        <v>-15438.910000000002</v>
      </c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25">
      <c r="B34" s="8">
        <f t="shared" si="5"/>
        <v>2034</v>
      </c>
      <c r="C34" s="2">
        <f t="shared" si="2"/>
        <v>-14902.62</v>
      </c>
      <c r="D34" s="2">
        <f t="shared" si="3"/>
        <v>-25.41</v>
      </c>
      <c r="E34" s="2">
        <f t="shared" si="3"/>
        <v>-110.86</v>
      </c>
      <c r="F34" s="2">
        <f t="shared" si="3"/>
        <v>-66.67</v>
      </c>
      <c r="G34" s="2">
        <f t="shared" si="3"/>
        <v>-66.67</v>
      </c>
      <c r="H34" s="2">
        <f t="shared" si="3"/>
        <v>-66.67</v>
      </c>
      <c r="I34" s="2">
        <f t="shared" si="3"/>
        <v>-66.67</v>
      </c>
      <c r="J34" s="2">
        <f t="shared" si="3"/>
        <v>-66.67</v>
      </c>
      <c r="K34" s="2">
        <f t="shared" si="3"/>
        <v>-66.67</v>
      </c>
      <c r="L34" s="2"/>
      <c r="M34" s="2"/>
      <c r="N34" s="2">
        <f t="shared" si="4"/>
        <v>-15438.910000000002</v>
      </c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25">
      <c r="B35" s="8">
        <f t="shared" si="5"/>
        <v>2035</v>
      </c>
      <c r="C35" s="2">
        <f t="shared" si="2"/>
        <v>-14902.62</v>
      </c>
      <c r="D35" s="2">
        <f t="shared" si="3"/>
        <v>-25.41</v>
      </c>
      <c r="E35" s="2">
        <f t="shared" si="3"/>
        <v>-110.86</v>
      </c>
      <c r="F35" s="2">
        <f t="shared" ref="D35:J58" si="6">ROUND((F$10/F$9),2)</f>
        <v>-66.67</v>
      </c>
      <c r="G35" s="2">
        <f t="shared" si="6"/>
        <v>-66.67</v>
      </c>
      <c r="H35" s="2">
        <f t="shared" si="3"/>
        <v>-66.67</v>
      </c>
      <c r="I35" s="2">
        <f t="shared" si="3"/>
        <v>-66.67</v>
      </c>
      <c r="J35" s="2">
        <f t="shared" si="3"/>
        <v>-66.67</v>
      </c>
      <c r="K35" s="2">
        <f t="shared" si="3"/>
        <v>-66.67</v>
      </c>
      <c r="L35" s="2"/>
      <c r="M35" s="2"/>
      <c r="N35" s="2">
        <f t="shared" si="4"/>
        <v>-15438.910000000002</v>
      </c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25">
      <c r="B36" s="8">
        <f t="shared" si="5"/>
        <v>2036</v>
      </c>
      <c r="C36" s="2">
        <f t="shared" si="2"/>
        <v>-14902.62</v>
      </c>
      <c r="D36" s="2">
        <f t="shared" si="6"/>
        <v>-25.41</v>
      </c>
      <c r="E36" s="2">
        <f t="shared" si="6"/>
        <v>-110.86</v>
      </c>
      <c r="F36" s="2">
        <f t="shared" si="6"/>
        <v>-66.67</v>
      </c>
      <c r="G36" s="2">
        <f t="shared" si="6"/>
        <v>-66.67</v>
      </c>
      <c r="H36" s="2">
        <f t="shared" si="6"/>
        <v>-66.67</v>
      </c>
      <c r="I36" s="2">
        <f t="shared" si="6"/>
        <v>-66.67</v>
      </c>
      <c r="J36" s="2">
        <f t="shared" si="6"/>
        <v>-66.67</v>
      </c>
      <c r="K36" s="2">
        <f t="shared" ref="K36:K62" si="7">ROUND((K$10/K$9),2)</f>
        <v>-66.67</v>
      </c>
      <c r="L36" s="2"/>
      <c r="M36" s="2"/>
      <c r="N36" s="2">
        <f t="shared" si="4"/>
        <v>-15438.910000000002</v>
      </c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25">
      <c r="B37" s="8">
        <f t="shared" si="5"/>
        <v>2037</v>
      </c>
      <c r="C37" s="2">
        <f t="shared" si="2"/>
        <v>-14902.62</v>
      </c>
      <c r="D37" s="2">
        <f t="shared" si="6"/>
        <v>-25.41</v>
      </c>
      <c r="E37" s="2">
        <f t="shared" si="6"/>
        <v>-110.86</v>
      </c>
      <c r="F37" s="2">
        <f t="shared" si="6"/>
        <v>-66.67</v>
      </c>
      <c r="G37" s="2">
        <f t="shared" si="6"/>
        <v>-66.67</v>
      </c>
      <c r="H37" s="2">
        <f t="shared" si="6"/>
        <v>-66.67</v>
      </c>
      <c r="I37" s="2">
        <f t="shared" si="6"/>
        <v>-66.67</v>
      </c>
      <c r="J37" s="2">
        <f t="shared" si="6"/>
        <v>-66.67</v>
      </c>
      <c r="K37" s="2">
        <f t="shared" si="7"/>
        <v>-66.67</v>
      </c>
      <c r="L37" s="2"/>
      <c r="M37" s="2"/>
      <c r="N37" s="2">
        <f t="shared" si="4"/>
        <v>-15438.910000000002</v>
      </c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25">
      <c r="B38" s="8">
        <f t="shared" si="5"/>
        <v>2038</v>
      </c>
      <c r="C38" s="2">
        <f t="shared" si="2"/>
        <v>-14902.62</v>
      </c>
      <c r="D38" s="2">
        <f t="shared" si="6"/>
        <v>-25.41</v>
      </c>
      <c r="E38" s="2">
        <f t="shared" si="6"/>
        <v>-110.86</v>
      </c>
      <c r="F38" s="2">
        <f t="shared" si="6"/>
        <v>-66.67</v>
      </c>
      <c r="G38" s="2">
        <f t="shared" si="6"/>
        <v>-66.67</v>
      </c>
      <c r="H38" s="2">
        <f t="shared" si="6"/>
        <v>-66.67</v>
      </c>
      <c r="I38" s="2">
        <f t="shared" si="6"/>
        <v>-66.67</v>
      </c>
      <c r="J38" s="2">
        <f t="shared" si="6"/>
        <v>-66.67</v>
      </c>
      <c r="K38" s="2">
        <f t="shared" si="7"/>
        <v>-66.67</v>
      </c>
      <c r="L38" s="2"/>
      <c r="M38" s="2"/>
      <c r="N38" s="2">
        <f t="shared" si="4"/>
        <v>-15438.910000000002</v>
      </c>
    </row>
    <row r="39" spans="2:24" x14ac:dyDescent="0.25">
      <c r="B39" s="8">
        <f t="shared" si="5"/>
        <v>2039</v>
      </c>
      <c r="C39" s="2">
        <f t="shared" si="2"/>
        <v>-14902.62</v>
      </c>
      <c r="D39" s="2">
        <f t="shared" si="6"/>
        <v>-25.41</v>
      </c>
      <c r="E39" s="2">
        <f t="shared" si="6"/>
        <v>-110.86</v>
      </c>
      <c r="F39" s="2">
        <f t="shared" si="6"/>
        <v>-66.67</v>
      </c>
      <c r="G39" s="2">
        <f t="shared" si="6"/>
        <v>-66.67</v>
      </c>
      <c r="H39" s="2">
        <f t="shared" si="6"/>
        <v>-66.67</v>
      </c>
      <c r="I39" s="2">
        <f t="shared" si="6"/>
        <v>-66.67</v>
      </c>
      <c r="J39" s="2">
        <f t="shared" si="6"/>
        <v>-66.67</v>
      </c>
      <c r="K39" s="2">
        <f t="shared" si="7"/>
        <v>-66.67</v>
      </c>
      <c r="L39" s="2"/>
      <c r="M39" s="2"/>
      <c r="N39" s="2">
        <f t="shared" si="4"/>
        <v>-15438.910000000002</v>
      </c>
    </row>
    <row r="40" spans="2:24" x14ac:dyDescent="0.25">
      <c r="B40" s="8">
        <f t="shared" si="5"/>
        <v>2040</v>
      </c>
      <c r="C40" s="2">
        <f t="shared" si="2"/>
        <v>-14902.62</v>
      </c>
      <c r="D40" s="2">
        <f t="shared" si="6"/>
        <v>-25.41</v>
      </c>
      <c r="E40" s="2">
        <f t="shared" si="6"/>
        <v>-110.86</v>
      </c>
      <c r="F40" s="2">
        <f t="shared" si="6"/>
        <v>-66.67</v>
      </c>
      <c r="G40" s="2">
        <f t="shared" si="6"/>
        <v>-66.67</v>
      </c>
      <c r="H40" s="2">
        <f t="shared" si="6"/>
        <v>-66.67</v>
      </c>
      <c r="I40" s="2">
        <f t="shared" si="6"/>
        <v>-66.67</v>
      </c>
      <c r="J40" s="2">
        <f t="shared" si="6"/>
        <v>-66.67</v>
      </c>
      <c r="K40" s="2">
        <f t="shared" si="7"/>
        <v>-66.67</v>
      </c>
      <c r="L40" s="2"/>
      <c r="M40" s="2"/>
      <c r="N40" s="2">
        <f t="shared" si="4"/>
        <v>-15438.910000000002</v>
      </c>
    </row>
    <row r="41" spans="2:24" x14ac:dyDescent="0.25">
      <c r="B41" s="8">
        <f t="shared" si="5"/>
        <v>2041</v>
      </c>
      <c r="C41" s="2">
        <f t="shared" si="2"/>
        <v>-14902.62</v>
      </c>
      <c r="D41" s="2">
        <f t="shared" si="6"/>
        <v>-25.41</v>
      </c>
      <c r="E41" s="2">
        <f t="shared" si="6"/>
        <v>-110.86</v>
      </c>
      <c r="F41" s="2">
        <f t="shared" si="6"/>
        <v>-66.67</v>
      </c>
      <c r="G41" s="2">
        <f t="shared" si="6"/>
        <v>-66.67</v>
      </c>
      <c r="H41" s="2">
        <f t="shared" si="6"/>
        <v>-66.67</v>
      </c>
      <c r="I41" s="2">
        <f t="shared" si="6"/>
        <v>-66.67</v>
      </c>
      <c r="J41" s="2">
        <f t="shared" si="6"/>
        <v>-66.67</v>
      </c>
      <c r="K41" s="2">
        <f t="shared" si="7"/>
        <v>-66.67</v>
      </c>
      <c r="L41" s="2"/>
      <c r="M41" s="2"/>
      <c r="N41" s="2">
        <f t="shared" si="4"/>
        <v>-15438.910000000002</v>
      </c>
    </row>
    <row r="42" spans="2:24" x14ac:dyDescent="0.25">
      <c r="B42" s="8">
        <f t="shared" si="5"/>
        <v>2042</v>
      </c>
      <c r="C42" s="2">
        <f t="shared" si="2"/>
        <v>-14902.62</v>
      </c>
      <c r="D42" s="2">
        <f t="shared" si="6"/>
        <v>-25.41</v>
      </c>
      <c r="E42" s="2">
        <f t="shared" si="6"/>
        <v>-110.86</v>
      </c>
      <c r="F42" s="2">
        <f t="shared" si="6"/>
        <v>-66.67</v>
      </c>
      <c r="G42" s="2">
        <f t="shared" si="6"/>
        <v>-66.67</v>
      </c>
      <c r="H42" s="2">
        <f t="shared" si="6"/>
        <v>-66.67</v>
      </c>
      <c r="I42" s="2">
        <f t="shared" si="6"/>
        <v>-66.67</v>
      </c>
      <c r="J42" s="2">
        <f t="shared" si="6"/>
        <v>-66.67</v>
      </c>
      <c r="K42" s="2">
        <f t="shared" si="7"/>
        <v>-66.67</v>
      </c>
      <c r="L42" s="2"/>
      <c r="M42" s="2"/>
      <c r="N42" s="2">
        <f t="shared" si="4"/>
        <v>-15438.910000000002</v>
      </c>
    </row>
    <row r="43" spans="2:24" x14ac:dyDescent="0.25">
      <c r="B43" s="8">
        <f t="shared" si="5"/>
        <v>2043</v>
      </c>
      <c r="C43" s="2">
        <f t="shared" si="2"/>
        <v>-14902.62</v>
      </c>
      <c r="D43" s="2">
        <f t="shared" si="6"/>
        <v>-25.41</v>
      </c>
      <c r="E43" s="2">
        <f t="shared" si="6"/>
        <v>-110.86</v>
      </c>
      <c r="F43" s="2">
        <f t="shared" si="6"/>
        <v>-66.67</v>
      </c>
      <c r="G43" s="2">
        <f t="shared" si="6"/>
        <v>-66.67</v>
      </c>
      <c r="H43" s="2">
        <f t="shared" si="6"/>
        <v>-66.67</v>
      </c>
      <c r="I43" s="2">
        <f t="shared" si="6"/>
        <v>-66.67</v>
      </c>
      <c r="J43" s="2">
        <f t="shared" si="6"/>
        <v>-66.67</v>
      </c>
      <c r="K43" s="2">
        <f t="shared" si="7"/>
        <v>-66.67</v>
      </c>
      <c r="L43" s="2"/>
      <c r="M43" s="2"/>
      <c r="N43" s="2">
        <f t="shared" si="4"/>
        <v>-15438.910000000002</v>
      </c>
    </row>
    <row r="44" spans="2:24" x14ac:dyDescent="0.25">
      <c r="B44" s="8">
        <f t="shared" si="5"/>
        <v>2044</v>
      </c>
      <c r="C44" s="2">
        <f t="shared" ref="C44:C65" si="8">ROUND((C$10/C$9),2)</f>
        <v>-14902.62</v>
      </c>
      <c r="D44" s="2">
        <f t="shared" si="6"/>
        <v>-25.41</v>
      </c>
      <c r="E44" s="2">
        <f t="shared" si="6"/>
        <v>-110.86</v>
      </c>
      <c r="F44" s="2">
        <f t="shared" si="6"/>
        <v>-66.67</v>
      </c>
      <c r="G44" s="2">
        <f t="shared" si="6"/>
        <v>-66.67</v>
      </c>
      <c r="H44" s="2">
        <f t="shared" si="6"/>
        <v>-66.67</v>
      </c>
      <c r="I44" s="2">
        <f t="shared" si="6"/>
        <v>-66.67</v>
      </c>
      <c r="J44" s="2">
        <f t="shared" si="6"/>
        <v>-66.67</v>
      </c>
      <c r="K44" s="2">
        <f t="shared" si="7"/>
        <v>-66.67</v>
      </c>
      <c r="L44" s="2"/>
      <c r="M44" s="2"/>
      <c r="N44" s="2">
        <f t="shared" ref="N44:N75" si="9">SUM(C44:M44)</f>
        <v>-15438.910000000002</v>
      </c>
    </row>
    <row r="45" spans="2:24" x14ac:dyDescent="0.25">
      <c r="B45" s="8">
        <f t="shared" si="5"/>
        <v>2045</v>
      </c>
      <c r="C45" s="2">
        <f t="shared" si="8"/>
        <v>-14902.62</v>
      </c>
      <c r="D45" s="2">
        <f t="shared" si="6"/>
        <v>-25.41</v>
      </c>
      <c r="E45" s="2">
        <f t="shared" si="6"/>
        <v>-110.86</v>
      </c>
      <c r="F45" s="2">
        <f t="shared" si="6"/>
        <v>-66.67</v>
      </c>
      <c r="G45" s="2">
        <f t="shared" si="6"/>
        <v>-66.67</v>
      </c>
      <c r="H45" s="2">
        <f t="shared" si="6"/>
        <v>-66.67</v>
      </c>
      <c r="I45" s="2">
        <f t="shared" si="6"/>
        <v>-66.67</v>
      </c>
      <c r="J45" s="2">
        <f t="shared" si="6"/>
        <v>-66.67</v>
      </c>
      <c r="K45" s="2">
        <f t="shared" si="7"/>
        <v>-66.67</v>
      </c>
      <c r="L45" s="2"/>
      <c r="M45" s="2"/>
      <c r="N45" s="2">
        <f t="shared" si="9"/>
        <v>-15438.910000000002</v>
      </c>
    </row>
    <row r="46" spans="2:24" x14ac:dyDescent="0.25">
      <c r="B46" s="8">
        <f t="shared" si="5"/>
        <v>2046</v>
      </c>
      <c r="C46" s="2">
        <f t="shared" si="8"/>
        <v>-14902.62</v>
      </c>
      <c r="D46" s="2">
        <f t="shared" si="6"/>
        <v>-25.41</v>
      </c>
      <c r="E46" s="2">
        <f t="shared" si="6"/>
        <v>-110.86</v>
      </c>
      <c r="F46" s="2">
        <f t="shared" si="6"/>
        <v>-66.67</v>
      </c>
      <c r="G46" s="2">
        <f t="shared" si="6"/>
        <v>-66.67</v>
      </c>
      <c r="H46" s="2">
        <f t="shared" si="6"/>
        <v>-66.67</v>
      </c>
      <c r="I46" s="2">
        <f t="shared" si="6"/>
        <v>-66.67</v>
      </c>
      <c r="J46" s="2">
        <f t="shared" si="6"/>
        <v>-66.67</v>
      </c>
      <c r="K46" s="2">
        <f t="shared" si="7"/>
        <v>-66.67</v>
      </c>
      <c r="L46" s="2"/>
      <c r="M46" s="2"/>
      <c r="N46" s="2">
        <f t="shared" si="9"/>
        <v>-15438.910000000002</v>
      </c>
    </row>
    <row r="47" spans="2:24" x14ac:dyDescent="0.25">
      <c r="B47" s="8">
        <f t="shared" si="5"/>
        <v>2047</v>
      </c>
      <c r="C47" s="2">
        <f t="shared" si="8"/>
        <v>-14902.62</v>
      </c>
      <c r="D47" s="2">
        <f t="shared" si="6"/>
        <v>-25.41</v>
      </c>
      <c r="E47" s="2">
        <f t="shared" si="6"/>
        <v>-110.86</v>
      </c>
      <c r="F47" s="2">
        <f t="shared" si="6"/>
        <v>-66.67</v>
      </c>
      <c r="G47" s="2">
        <f t="shared" si="6"/>
        <v>-66.67</v>
      </c>
      <c r="H47" s="2">
        <f t="shared" si="6"/>
        <v>-66.67</v>
      </c>
      <c r="I47" s="2">
        <f t="shared" si="6"/>
        <v>-66.67</v>
      </c>
      <c r="J47" s="2">
        <f t="shared" si="6"/>
        <v>-66.67</v>
      </c>
      <c r="K47" s="2">
        <f t="shared" si="7"/>
        <v>-66.67</v>
      </c>
      <c r="L47" s="2"/>
      <c r="M47" s="2"/>
      <c r="N47" s="2">
        <f t="shared" si="9"/>
        <v>-15438.910000000002</v>
      </c>
    </row>
    <row r="48" spans="2:24" x14ac:dyDescent="0.25">
      <c r="B48" s="8">
        <f t="shared" si="5"/>
        <v>2048</v>
      </c>
      <c r="C48" s="2">
        <f t="shared" si="8"/>
        <v>-14902.62</v>
      </c>
      <c r="D48" s="2">
        <f t="shared" si="6"/>
        <v>-25.41</v>
      </c>
      <c r="E48" s="2">
        <f t="shared" si="6"/>
        <v>-110.86</v>
      </c>
      <c r="F48" s="2">
        <f t="shared" si="6"/>
        <v>-66.67</v>
      </c>
      <c r="G48" s="2">
        <f t="shared" si="6"/>
        <v>-66.67</v>
      </c>
      <c r="H48" s="2">
        <f t="shared" si="6"/>
        <v>-66.67</v>
      </c>
      <c r="I48" s="2">
        <f t="shared" si="6"/>
        <v>-66.67</v>
      </c>
      <c r="J48" s="2">
        <f t="shared" si="6"/>
        <v>-66.67</v>
      </c>
      <c r="K48" s="2">
        <f t="shared" si="7"/>
        <v>-66.67</v>
      </c>
      <c r="L48" s="2"/>
      <c r="M48" s="2"/>
      <c r="N48" s="2">
        <f t="shared" si="9"/>
        <v>-15438.910000000002</v>
      </c>
    </row>
    <row r="49" spans="2:14" x14ac:dyDescent="0.25">
      <c r="B49" s="8">
        <f t="shared" si="5"/>
        <v>2049</v>
      </c>
      <c r="C49" s="2">
        <f t="shared" si="8"/>
        <v>-14902.62</v>
      </c>
      <c r="D49" s="2">
        <f t="shared" si="6"/>
        <v>-25.41</v>
      </c>
      <c r="E49" s="2">
        <f t="shared" si="6"/>
        <v>-110.86</v>
      </c>
      <c r="F49" s="2">
        <f t="shared" si="6"/>
        <v>-66.67</v>
      </c>
      <c r="G49" s="2">
        <f t="shared" si="6"/>
        <v>-66.67</v>
      </c>
      <c r="H49" s="2">
        <f t="shared" si="6"/>
        <v>-66.67</v>
      </c>
      <c r="I49" s="2">
        <f t="shared" si="6"/>
        <v>-66.67</v>
      </c>
      <c r="J49" s="2">
        <f t="shared" si="6"/>
        <v>-66.67</v>
      </c>
      <c r="K49" s="2">
        <f t="shared" si="7"/>
        <v>-66.67</v>
      </c>
      <c r="L49" s="2"/>
      <c r="M49" s="2"/>
      <c r="N49" s="2">
        <f t="shared" si="9"/>
        <v>-15438.910000000002</v>
      </c>
    </row>
    <row r="50" spans="2:14" x14ac:dyDescent="0.25">
      <c r="B50" s="8">
        <f t="shared" si="5"/>
        <v>2050</v>
      </c>
      <c r="C50" s="2">
        <f t="shared" si="8"/>
        <v>-14902.62</v>
      </c>
      <c r="D50" s="2">
        <f t="shared" si="6"/>
        <v>-25.41</v>
      </c>
      <c r="E50" s="2">
        <f t="shared" si="6"/>
        <v>-110.86</v>
      </c>
      <c r="F50" s="2">
        <f t="shared" si="6"/>
        <v>-66.67</v>
      </c>
      <c r="G50" s="2">
        <f t="shared" si="6"/>
        <v>-66.67</v>
      </c>
      <c r="H50" s="2">
        <f t="shared" si="6"/>
        <v>-66.67</v>
      </c>
      <c r="I50" s="2">
        <f t="shared" si="6"/>
        <v>-66.67</v>
      </c>
      <c r="J50" s="2">
        <f t="shared" si="6"/>
        <v>-66.67</v>
      </c>
      <c r="K50" s="2">
        <f t="shared" si="7"/>
        <v>-66.67</v>
      </c>
      <c r="L50" s="2"/>
      <c r="M50" s="2"/>
      <c r="N50" s="2">
        <f t="shared" si="9"/>
        <v>-15438.910000000002</v>
      </c>
    </row>
    <row r="51" spans="2:14" x14ac:dyDescent="0.25">
      <c r="B51" s="8">
        <f t="shared" si="5"/>
        <v>2051</v>
      </c>
      <c r="C51" s="2">
        <f t="shared" si="8"/>
        <v>-14902.62</v>
      </c>
      <c r="D51" s="2">
        <f t="shared" si="6"/>
        <v>-25.41</v>
      </c>
      <c r="E51" s="2">
        <f t="shared" si="6"/>
        <v>-110.86</v>
      </c>
      <c r="F51" s="2">
        <f t="shared" si="6"/>
        <v>-66.67</v>
      </c>
      <c r="G51" s="2">
        <f t="shared" si="6"/>
        <v>-66.67</v>
      </c>
      <c r="H51" s="2">
        <f t="shared" si="6"/>
        <v>-66.67</v>
      </c>
      <c r="I51" s="2">
        <f t="shared" si="6"/>
        <v>-66.67</v>
      </c>
      <c r="J51" s="2">
        <f t="shared" si="6"/>
        <v>-66.67</v>
      </c>
      <c r="K51" s="2">
        <f t="shared" si="7"/>
        <v>-66.67</v>
      </c>
      <c r="L51" s="2"/>
      <c r="M51" s="2"/>
      <c r="N51" s="2">
        <f t="shared" si="9"/>
        <v>-15438.910000000002</v>
      </c>
    </row>
    <row r="52" spans="2:14" x14ac:dyDescent="0.25">
      <c r="B52" s="8">
        <f t="shared" si="5"/>
        <v>2052</v>
      </c>
      <c r="C52" s="2">
        <f t="shared" si="8"/>
        <v>-14902.62</v>
      </c>
      <c r="D52" s="2">
        <f t="shared" si="6"/>
        <v>-25.41</v>
      </c>
      <c r="E52" s="2">
        <f t="shared" si="6"/>
        <v>-110.86</v>
      </c>
      <c r="F52" s="2">
        <f t="shared" si="6"/>
        <v>-66.67</v>
      </c>
      <c r="G52" s="2">
        <f t="shared" si="6"/>
        <v>-66.67</v>
      </c>
      <c r="H52" s="2">
        <f t="shared" si="6"/>
        <v>-66.67</v>
      </c>
      <c r="I52" s="2">
        <f t="shared" si="6"/>
        <v>-66.67</v>
      </c>
      <c r="J52" s="2">
        <f t="shared" si="6"/>
        <v>-66.67</v>
      </c>
      <c r="K52" s="2">
        <f t="shared" si="7"/>
        <v>-66.67</v>
      </c>
      <c r="L52" s="2"/>
      <c r="M52" s="2"/>
      <c r="N52" s="2">
        <f t="shared" si="9"/>
        <v>-15438.910000000002</v>
      </c>
    </row>
    <row r="53" spans="2:14" x14ac:dyDescent="0.25">
      <c r="B53" s="8">
        <f t="shared" si="5"/>
        <v>2053</v>
      </c>
      <c r="C53" s="2">
        <f t="shared" si="8"/>
        <v>-14902.62</v>
      </c>
      <c r="D53" s="2">
        <f t="shared" si="6"/>
        <v>-25.41</v>
      </c>
      <c r="E53" s="2">
        <f t="shared" si="6"/>
        <v>-110.86</v>
      </c>
      <c r="F53" s="2">
        <f t="shared" si="6"/>
        <v>-66.67</v>
      </c>
      <c r="G53" s="2">
        <f t="shared" si="6"/>
        <v>-66.67</v>
      </c>
      <c r="H53" s="2">
        <f t="shared" si="6"/>
        <v>-66.67</v>
      </c>
      <c r="I53" s="2">
        <f t="shared" si="6"/>
        <v>-66.67</v>
      </c>
      <c r="J53" s="2">
        <f t="shared" si="6"/>
        <v>-66.67</v>
      </c>
      <c r="K53" s="2">
        <f t="shared" si="7"/>
        <v>-66.67</v>
      </c>
      <c r="L53" s="2"/>
      <c r="M53" s="2"/>
      <c r="N53" s="2">
        <f t="shared" si="9"/>
        <v>-15438.910000000002</v>
      </c>
    </row>
    <row r="54" spans="2:14" x14ac:dyDescent="0.25">
      <c r="B54" s="8">
        <f t="shared" si="5"/>
        <v>2054</v>
      </c>
      <c r="C54" s="2">
        <f t="shared" si="8"/>
        <v>-14902.62</v>
      </c>
      <c r="D54" s="2">
        <f t="shared" si="6"/>
        <v>-25.41</v>
      </c>
      <c r="E54" s="2">
        <f t="shared" si="6"/>
        <v>-110.86</v>
      </c>
      <c r="F54" s="2">
        <f t="shared" si="6"/>
        <v>-66.67</v>
      </c>
      <c r="G54" s="2">
        <f t="shared" si="6"/>
        <v>-66.67</v>
      </c>
      <c r="H54" s="2">
        <f t="shared" si="6"/>
        <v>-66.67</v>
      </c>
      <c r="I54" s="2">
        <f t="shared" si="6"/>
        <v>-66.67</v>
      </c>
      <c r="J54" s="2">
        <f t="shared" si="6"/>
        <v>-66.67</v>
      </c>
      <c r="K54" s="2">
        <f t="shared" si="7"/>
        <v>-66.67</v>
      </c>
      <c r="L54" s="2"/>
      <c r="M54" s="2"/>
      <c r="N54" s="2">
        <f t="shared" si="9"/>
        <v>-15438.910000000002</v>
      </c>
    </row>
    <row r="55" spans="2:14" x14ac:dyDescent="0.25">
      <c r="B55" s="8">
        <f t="shared" si="5"/>
        <v>2055</v>
      </c>
      <c r="C55" s="2">
        <f t="shared" si="8"/>
        <v>-14902.62</v>
      </c>
      <c r="D55" s="2">
        <f t="shared" si="6"/>
        <v>-25.41</v>
      </c>
      <c r="E55" s="2">
        <f t="shared" si="6"/>
        <v>-110.86</v>
      </c>
      <c r="F55" s="2">
        <f t="shared" si="6"/>
        <v>-66.67</v>
      </c>
      <c r="G55" s="2">
        <f t="shared" si="6"/>
        <v>-66.67</v>
      </c>
      <c r="H55" s="2">
        <f t="shared" si="6"/>
        <v>-66.67</v>
      </c>
      <c r="I55" s="2">
        <f t="shared" si="6"/>
        <v>-66.67</v>
      </c>
      <c r="J55" s="2">
        <f t="shared" si="6"/>
        <v>-66.67</v>
      </c>
      <c r="K55" s="2">
        <f t="shared" si="7"/>
        <v>-66.67</v>
      </c>
      <c r="L55" s="2"/>
      <c r="M55" s="2"/>
      <c r="N55" s="2">
        <f t="shared" si="9"/>
        <v>-15438.910000000002</v>
      </c>
    </row>
    <row r="56" spans="2:14" x14ac:dyDescent="0.25">
      <c r="B56" s="8">
        <f t="shared" si="5"/>
        <v>2056</v>
      </c>
      <c r="C56" s="2">
        <f t="shared" si="8"/>
        <v>-14902.62</v>
      </c>
      <c r="D56" s="2">
        <f t="shared" si="6"/>
        <v>-25.41</v>
      </c>
      <c r="E56" s="2">
        <f t="shared" si="6"/>
        <v>-110.86</v>
      </c>
      <c r="F56" s="2">
        <f t="shared" si="6"/>
        <v>-66.67</v>
      </c>
      <c r="G56" s="2">
        <f t="shared" si="6"/>
        <v>-66.67</v>
      </c>
      <c r="H56" s="2">
        <f t="shared" si="6"/>
        <v>-66.67</v>
      </c>
      <c r="I56" s="2">
        <f t="shared" si="6"/>
        <v>-66.67</v>
      </c>
      <c r="J56" s="2">
        <f t="shared" si="6"/>
        <v>-66.67</v>
      </c>
      <c r="K56" s="2">
        <f t="shared" si="7"/>
        <v>-66.67</v>
      </c>
      <c r="L56" s="2"/>
      <c r="M56" s="2"/>
      <c r="N56" s="2">
        <f t="shared" si="9"/>
        <v>-15438.910000000002</v>
      </c>
    </row>
    <row r="57" spans="2:14" x14ac:dyDescent="0.25">
      <c r="B57" s="8">
        <f t="shared" si="5"/>
        <v>2057</v>
      </c>
      <c r="C57" s="2">
        <f t="shared" si="8"/>
        <v>-14902.62</v>
      </c>
      <c r="D57" s="2">
        <f t="shared" si="6"/>
        <v>-25.41</v>
      </c>
      <c r="E57" s="2">
        <f t="shared" si="6"/>
        <v>-110.86</v>
      </c>
      <c r="F57" s="2">
        <f t="shared" si="6"/>
        <v>-66.67</v>
      </c>
      <c r="G57" s="2">
        <f t="shared" si="6"/>
        <v>-66.67</v>
      </c>
      <c r="H57" s="2">
        <f t="shared" si="6"/>
        <v>-66.67</v>
      </c>
      <c r="I57" s="2">
        <f t="shared" si="6"/>
        <v>-66.67</v>
      </c>
      <c r="J57" s="2">
        <f t="shared" si="6"/>
        <v>-66.67</v>
      </c>
      <c r="K57" s="2">
        <f t="shared" si="7"/>
        <v>-66.67</v>
      </c>
      <c r="L57" s="2"/>
      <c r="M57" s="2"/>
      <c r="N57" s="2">
        <f t="shared" si="9"/>
        <v>-15438.910000000002</v>
      </c>
    </row>
    <row r="58" spans="2:14" x14ac:dyDescent="0.25">
      <c r="B58" s="8">
        <f t="shared" si="5"/>
        <v>2058</v>
      </c>
      <c r="C58" s="2">
        <f t="shared" si="8"/>
        <v>-14902.62</v>
      </c>
      <c r="D58" s="2">
        <f t="shared" si="6"/>
        <v>-25.41</v>
      </c>
      <c r="E58" s="2">
        <f t="shared" si="6"/>
        <v>-110.86</v>
      </c>
      <c r="F58" s="2">
        <f t="shared" si="6"/>
        <v>-66.67</v>
      </c>
      <c r="G58" s="2">
        <f t="shared" si="6"/>
        <v>-66.67</v>
      </c>
      <c r="H58" s="2">
        <f t="shared" si="6"/>
        <v>-66.67</v>
      </c>
      <c r="I58" s="2">
        <f t="shared" si="6"/>
        <v>-66.67</v>
      </c>
      <c r="J58" s="2">
        <f t="shared" si="6"/>
        <v>-66.67</v>
      </c>
      <c r="K58" s="2">
        <f t="shared" si="7"/>
        <v>-66.67</v>
      </c>
      <c r="L58" s="2"/>
      <c r="M58" s="2"/>
      <c r="N58" s="2">
        <f t="shared" si="9"/>
        <v>-15438.910000000002</v>
      </c>
    </row>
    <row r="59" spans="2:14" x14ac:dyDescent="0.25">
      <c r="B59" s="8">
        <f t="shared" si="5"/>
        <v>2059</v>
      </c>
      <c r="C59" s="2">
        <f t="shared" si="8"/>
        <v>-14902.62</v>
      </c>
      <c r="D59" s="2">
        <f t="shared" ref="D59:K74" si="10">ROUND((D$10/D$9),2)</f>
        <v>-25.41</v>
      </c>
      <c r="E59" s="2">
        <f t="shared" si="10"/>
        <v>-110.86</v>
      </c>
      <c r="F59" s="2">
        <f t="shared" si="10"/>
        <v>-66.67</v>
      </c>
      <c r="G59" s="2">
        <f t="shared" si="10"/>
        <v>-66.67</v>
      </c>
      <c r="H59" s="2">
        <f t="shared" si="10"/>
        <v>-66.67</v>
      </c>
      <c r="I59" s="2">
        <f t="shared" si="10"/>
        <v>-66.67</v>
      </c>
      <c r="J59" s="2">
        <f t="shared" si="10"/>
        <v>-66.67</v>
      </c>
      <c r="K59" s="2">
        <f t="shared" si="7"/>
        <v>-66.67</v>
      </c>
      <c r="L59" s="2"/>
      <c r="M59" s="2"/>
      <c r="N59" s="2">
        <f t="shared" si="9"/>
        <v>-15438.910000000002</v>
      </c>
    </row>
    <row r="60" spans="2:14" x14ac:dyDescent="0.25">
      <c r="B60" s="8">
        <f t="shared" si="5"/>
        <v>2060</v>
      </c>
      <c r="C60" s="2">
        <f t="shared" si="8"/>
        <v>-14902.62</v>
      </c>
      <c r="D60" s="2">
        <f t="shared" si="10"/>
        <v>-25.41</v>
      </c>
      <c r="E60" s="2">
        <f t="shared" si="10"/>
        <v>-110.86</v>
      </c>
      <c r="F60" s="2">
        <f t="shared" si="10"/>
        <v>-66.67</v>
      </c>
      <c r="G60" s="2">
        <f t="shared" si="10"/>
        <v>-66.67</v>
      </c>
      <c r="H60" s="2">
        <f t="shared" si="10"/>
        <v>-66.67</v>
      </c>
      <c r="I60" s="2">
        <f t="shared" si="10"/>
        <v>-66.67</v>
      </c>
      <c r="J60" s="2">
        <f t="shared" si="10"/>
        <v>-66.67</v>
      </c>
      <c r="K60" s="2">
        <f t="shared" si="7"/>
        <v>-66.67</v>
      </c>
      <c r="L60" s="2"/>
      <c r="M60" s="2"/>
      <c r="N60" s="2">
        <f t="shared" si="9"/>
        <v>-15438.910000000002</v>
      </c>
    </row>
    <row r="61" spans="2:14" x14ac:dyDescent="0.25">
      <c r="B61" s="8">
        <f t="shared" si="5"/>
        <v>2061</v>
      </c>
      <c r="C61" s="2">
        <f t="shared" si="8"/>
        <v>-14902.62</v>
      </c>
      <c r="D61" s="2">
        <f t="shared" si="10"/>
        <v>-25.41</v>
      </c>
      <c r="E61" s="2">
        <f t="shared" si="10"/>
        <v>-110.86</v>
      </c>
      <c r="F61" s="2">
        <f t="shared" si="10"/>
        <v>-66.67</v>
      </c>
      <c r="G61" s="2">
        <f t="shared" si="10"/>
        <v>-66.67</v>
      </c>
      <c r="H61" s="2">
        <f t="shared" si="10"/>
        <v>-66.67</v>
      </c>
      <c r="I61" s="2">
        <f t="shared" si="10"/>
        <v>-66.67</v>
      </c>
      <c r="J61" s="2">
        <f t="shared" si="10"/>
        <v>-66.67</v>
      </c>
      <c r="K61" s="2">
        <f t="shared" si="7"/>
        <v>-66.67</v>
      </c>
      <c r="L61" s="2"/>
      <c r="M61" s="2"/>
      <c r="N61" s="2">
        <f t="shared" si="9"/>
        <v>-15438.910000000002</v>
      </c>
    </row>
    <row r="62" spans="2:14" x14ac:dyDescent="0.25">
      <c r="B62" s="8">
        <f t="shared" si="5"/>
        <v>2062</v>
      </c>
      <c r="C62" s="2">
        <f t="shared" si="8"/>
        <v>-14902.62</v>
      </c>
      <c r="D62" s="2">
        <f t="shared" si="10"/>
        <v>-25.41</v>
      </c>
      <c r="E62" s="2">
        <f t="shared" si="10"/>
        <v>-110.86</v>
      </c>
      <c r="F62" s="2">
        <f t="shared" si="10"/>
        <v>-66.67</v>
      </c>
      <c r="G62" s="2">
        <f t="shared" si="10"/>
        <v>-66.67</v>
      </c>
      <c r="H62" s="2">
        <f t="shared" si="10"/>
        <v>-66.67</v>
      </c>
      <c r="I62" s="2">
        <f t="shared" si="10"/>
        <v>-66.67</v>
      </c>
      <c r="J62" s="2">
        <f t="shared" si="10"/>
        <v>-66.67</v>
      </c>
      <c r="K62" s="2">
        <f t="shared" si="7"/>
        <v>-66.67</v>
      </c>
      <c r="L62" s="2"/>
      <c r="M62" s="2"/>
      <c r="N62" s="2">
        <f t="shared" si="9"/>
        <v>-15438.910000000002</v>
      </c>
    </row>
    <row r="63" spans="2:14" x14ac:dyDescent="0.25">
      <c r="B63" s="8">
        <f t="shared" si="5"/>
        <v>2063</v>
      </c>
      <c r="C63" s="2">
        <f t="shared" si="8"/>
        <v>-14902.62</v>
      </c>
      <c r="D63" s="2">
        <f t="shared" si="10"/>
        <v>-25.41</v>
      </c>
      <c r="E63" s="2">
        <f t="shared" si="10"/>
        <v>-110.86</v>
      </c>
      <c r="F63" s="2">
        <f t="shared" si="10"/>
        <v>-66.67</v>
      </c>
      <c r="G63" s="2">
        <f t="shared" si="10"/>
        <v>-66.67</v>
      </c>
      <c r="H63" s="2">
        <f t="shared" si="10"/>
        <v>-66.67</v>
      </c>
      <c r="I63" s="2">
        <f t="shared" si="10"/>
        <v>-66.67</v>
      </c>
      <c r="J63" s="2">
        <f t="shared" si="10"/>
        <v>-66.67</v>
      </c>
      <c r="K63" s="2">
        <f t="shared" si="10"/>
        <v>-66.67</v>
      </c>
      <c r="L63" s="2"/>
      <c r="M63" s="2"/>
      <c r="N63" s="2">
        <f t="shared" si="9"/>
        <v>-15438.910000000002</v>
      </c>
    </row>
    <row r="64" spans="2:14" x14ac:dyDescent="0.25">
      <c r="B64" s="8">
        <f t="shared" si="5"/>
        <v>2064</v>
      </c>
      <c r="C64" s="2">
        <f t="shared" si="8"/>
        <v>-14902.62</v>
      </c>
      <c r="D64" s="2">
        <f t="shared" si="10"/>
        <v>-25.41</v>
      </c>
      <c r="E64" s="2">
        <f t="shared" si="10"/>
        <v>-110.86</v>
      </c>
      <c r="F64" s="2">
        <f t="shared" si="10"/>
        <v>-66.67</v>
      </c>
      <c r="G64" s="2">
        <f t="shared" si="10"/>
        <v>-66.67</v>
      </c>
      <c r="H64" s="2">
        <f t="shared" si="10"/>
        <v>-66.67</v>
      </c>
      <c r="I64" s="2">
        <f t="shared" si="10"/>
        <v>-66.67</v>
      </c>
      <c r="J64" s="2">
        <f t="shared" si="10"/>
        <v>-66.67</v>
      </c>
      <c r="K64" s="2">
        <f t="shared" si="10"/>
        <v>-66.67</v>
      </c>
      <c r="L64" s="2"/>
      <c r="M64" s="2"/>
      <c r="N64" s="2">
        <f t="shared" si="9"/>
        <v>-15438.910000000002</v>
      </c>
    </row>
    <row r="65" spans="2:14" x14ac:dyDescent="0.25">
      <c r="B65" s="8">
        <f t="shared" si="5"/>
        <v>2065</v>
      </c>
      <c r="C65" s="2">
        <f t="shared" si="8"/>
        <v>-14902.62</v>
      </c>
      <c r="D65" s="2">
        <f t="shared" si="10"/>
        <v>-25.41</v>
      </c>
      <c r="E65" s="2">
        <f t="shared" si="10"/>
        <v>-110.86</v>
      </c>
      <c r="F65" s="2">
        <f t="shared" si="10"/>
        <v>-66.67</v>
      </c>
      <c r="G65" s="2">
        <f t="shared" si="10"/>
        <v>-66.67</v>
      </c>
      <c r="H65" s="2">
        <f t="shared" si="10"/>
        <v>-66.67</v>
      </c>
      <c r="I65" s="2">
        <f t="shared" si="10"/>
        <v>-66.67</v>
      </c>
      <c r="J65" s="2">
        <f t="shared" si="10"/>
        <v>-66.67</v>
      </c>
      <c r="K65" s="2">
        <f t="shared" si="10"/>
        <v>-66.67</v>
      </c>
      <c r="L65" s="2"/>
      <c r="M65" s="2"/>
      <c r="N65" s="2">
        <f t="shared" si="9"/>
        <v>-15438.910000000002</v>
      </c>
    </row>
    <row r="66" spans="2:14" x14ac:dyDescent="0.25">
      <c r="B66" s="8">
        <f t="shared" si="5"/>
        <v>2066</v>
      </c>
      <c r="C66" s="2">
        <f>C$10-SUM(C$12:C65)</f>
        <v>-14902.590000000084</v>
      </c>
      <c r="D66" s="2">
        <f t="shared" si="10"/>
        <v>-25.41</v>
      </c>
      <c r="E66" s="2">
        <f t="shared" si="10"/>
        <v>-110.86</v>
      </c>
      <c r="F66" s="2">
        <f t="shared" si="10"/>
        <v>-66.67</v>
      </c>
      <c r="G66" s="2">
        <f t="shared" si="10"/>
        <v>-66.67</v>
      </c>
      <c r="H66" s="2">
        <f t="shared" si="10"/>
        <v>-66.67</v>
      </c>
      <c r="I66" s="2">
        <f t="shared" si="10"/>
        <v>-66.67</v>
      </c>
      <c r="J66" s="2">
        <f t="shared" si="10"/>
        <v>-66.67</v>
      </c>
      <c r="K66" s="2">
        <f t="shared" si="10"/>
        <v>-66.67</v>
      </c>
      <c r="L66" s="2"/>
      <c r="M66" s="2"/>
      <c r="N66" s="2">
        <f t="shared" si="9"/>
        <v>-15438.880000000085</v>
      </c>
    </row>
    <row r="67" spans="2:14" x14ac:dyDescent="0.25">
      <c r="B67" s="8">
        <f t="shared" si="5"/>
        <v>2067</v>
      </c>
      <c r="C67" s="2"/>
      <c r="D67" s="2">
        <f t="shared" si="10"/>
        <v>-25.41</v>
      </c>
      <c r="E67" s="2">
        <f t="shared" si="10"/>
        <v>-110.86</v>
      </c>
      <c r="F67" s="2">
        <f t="shared" si="10"/>
        <v>-66.67</v>
      </c>
      <c r="G67" s="2">
        <f t="shared" si="10"/>
        <v>-66.67</v>
      </c>
      <c r="H67" s="2">
        <f t="shared" si="10"/>
        <v>-66.67</v>
      </c>
      <c r="I67" s="2">
        <f t="shared" si="10"/>
        <v>-66.67</v>
      </c>
      <c r="J67" s="2">
        <f t="shared" si="10"/>
        <v>-66.67</v>
      </c>
      <c r="K67" s="2">
        <f t="shared" si="10"/>
        <v>-66.67</v>
      </c>
      <c r="L67" s="2"/>
      <c r="M67" s="2"/>
      <c r="N67" s="2">
        <f t="shared" si="9"/>
        <v>-536.29000000000008</v>
      </c>
    </row>
    <row r="68" spans="2:14" x14ac:dyDescent="0.25">
      <c r="B68" s="8">
        <f t="shared" si="5"/>
        <v>2068</v>
      </c>
      <c r="C68" s="2"/>
      <c r="D68" s="2">
        <f t="shared" si="10"/>
        <v>-25.41</v>
      </c>
      <c r="E68" s="2">
        <f t="shared" si="10"/>
        <v>-110.86</v>
      </c>
      <c r="F68" s="2">
        <f t="shared" si="10"/>
        <v>-66.67</v>
      </c>
      <c r="G68" s="2">
        <f t="shared" si="10"/>
        <v>-66.67</v>
      </c>
      <c r="H68" s="2">
        <f t="shared" si="10"/>
        <v>-66.67</v>
      </c>
      <c r="I68" s="2">
        <f t="shared" si="10"/>
        <v>-66.67</v>
      </c>
      <c r="J68" s="2">
        <f t="shared" si="10"/>
        <v>-66.67</v>
      </c>
      <c r="K68" s="2">
        <f t="shared" si="10"/>
        <v>-66.67</v>
      </c>
      <c r="L68" s="2"/>
      <c r="M68" s="2"/>
      <c r="N68" s="2">
        <f t="shared" si="9"/>
        <v>-536.29000000000008</v>
      </c>
    </row>
    <row r="69" spans="2:14" x14ac:dyDescent="0.25">
      <c r="B69" s="8">
        <f t="shared" si="5"/>
        <v>2069</v>
      </c>
      <c r="C69" s="2"/>
      <c r="D69" s="2">
        <f t="shared" si="10"/>
        <v>-25.41</v>
      </c>
      <c r="E69" s="2">
        <f t="shared" si="10"/>
        <v>-110.86</v>
      </c>
      <c r="F69" s="2">
        <f t="shared" si="10"/>
        <v>-66.67</v>
      </c>
      <c r="G69" s="2">
        <f t="shared" si="10"/>
        <v>-66.67</v>
      </c>
      <c r="H69" s="2">
        <f t="shared" si="10"/>
        <v>-66.67</v>
      </c>
      <c r="I69" s="2">
        <f t="shared" si="10"/>
        <v>-66.67</v>
      </c>
      <c r="J69" s="2">
        <f t="shared" si="10"/>
        <v>-66.67</v>
      </c>
      <c r="K69" s="2">
        <f t="shared" si="10"/>
        <v>-66.67</v>
      </c>
      <c r="L69" s="2"/>
      <c r="M69" s="2"/>
      <c r="N69" s="2">
        <f t="shared" si="9"/>
        <v>-536.29000000000008</v>
      </c>
    </row>
    <row r="70" spans="2:14" x14ac:dyDescent="0.25">
      <c r="B70" s="8">
        <f t="shared" si="5"/>
        <v>2070</v>
      </c>
      <c r="C70" s="2"/>
      <c r="D70" s="2">
        <f t="shared" si="10"/>
        <v>-25.41</v>
      </c>
      <c r="E70" s="2">
        <f t="shared" si="10"/>
        <v>-110.86</v>
      </c>
      <c r="F70" s="2">
        <f t="shared" si="10"/>
        <v>-66.67</v>
      </c>
      <c r="G70" s="2">
        <f t="shared" si="10"/>
        <v>-66.67</v>
      </c>
      <c r="H70" s="2">
        <f t="shared" si="10"/>
        <v>-66.67</v>
      </c>
      <c r="I70" s="2">
        <f t="shared" si="10"/>
        <v>-66.67</v>
      </c>
      <c r="J70" s="2">
        <f t="shared" si="10"/>
        <v>-66.67</v>
      </c>
      <c r="K70" s="2">
        <f t="shared" si="10"/>
        <v>-66.67</v>
      </c>
      <c r="L70" s="2"/>
      <c r="M70" s="2"/>
      <c r="N70" s="2">
        <f t="shared" si="9"/>
        <v>-536.29000000000008</v>
      </c>
    </row>
    <row r="71" spans="2:14" x14ac:dyDescent="0.25">
      <c r="B71" s="8">
        <f t="shared" si="5"/>
        <v>2071</v>
      </c>
      <c r="C71" s="2"/>
      <c r="D71" s="2">
        <f>D$10-SUM(D$12:D70)</f>
        <v>-25.669999999998709</v>
      </c>
      <c r="E71" s="2">
        <f t="shared" si="10"/>
        <v>-110.86</v>
      </c>
      <c r="F71" s="2">
        <f t="shared" si="10"/>
        <v>-66.67</v>
      </c>
      <c r="G71" s="2">
        <f t="shared" si="10"/>
        <v>-66.67</v>
      </c>
      <c r="H71" s="2">
        <f t="shared" si="10"/>
        <v>-66.67</v>
      </c>
      <c r="I71" s="2">
        <f t="shared" si="10"/>
        <v>-66.67</v>
      </c>
      <c r="J71" s="2">
        <f t="shared" si="10"/>
        <v>-66.67</v>
      </c>
      <c r="K71" s="2">
        <f t="shared" si="10"/>
        <v>-66.67</v>
      </c>
      <c r="L71" s="2"/>
      <c r="M71" s="2"/>
      <c r="N71" s="2">
        <f t="shared" si="9"/>
        <v>-536.54999999999882</v>
      </c>
    </row>
    <row r="72" spans="2:14" x14ac:dyDescent="0.25">
      <c r="B72" s="8">
        <f t="shared" si="5"/>
        <v>2072</v>
      </c>
      <c r="C72" s="2"/>
      <c r="D72" s="2"/>
      <c r="E72" s="2">
        <f>E$10-SUM(E$12:E71)</f>
        <v>-110.56000000000586</v>
      </c>
      <c r="F72" s="2">
        <f t="shared" si="10"/>
        <v>-66.67</v>
      </c>
      <c r="G72" s="2">
        <f t="shared" si="10"/>
        <v>-66.67</v>
      </c>
      <c r="H72" s="2">
        <f t="shared" si="10"/>
        <v>-66.67</v>
      </c>
      <c r="I72" s="2">
        <f t="shared" si="10"/>
        <v>-66.67</v>
      </c>
      <c r="J72" s="2">
        <f t="shared" si="10"/>
        <v>-66.67</v>
      </c>
      <c r="K72" s="2">
        <f t="shared" si="10"/>
        <v>-66.67</v>
      </c>
      <c r="L72" s="2"/>
      <c r="M72" s="2"/>
      <c r="N72" s="2">
        <f t="shared" si="9"/>
        <v>-510.58000000000595</v>
      </c>
    </row>
    <row r="73" spans="2:14" x14ac:dyDescent="0.25">
      <c r="B73" s="8">
        <f t="shared" si="5"/>
        <v>2073</v>
      </c>
      <c r="C73" s="2"/>
      <c r="D73" s="2"/>
      <c r="F73" s="2">
        <f>F$10-SUM(F$12:F72)</f>
        <v>-66.469999999997071</v>
      </c>
      <c r="G73" s="2">
        <f t="shared" si="10"/>
        <v>-66.67</v>
      </c>
      <c r="H73" s="2">
        <f t="shared" si="10"/>
        <v>-66.67</v>
      </c>
      <c r="I73" s="2">
        <f t="shared" si="10"/>
        <v>-66.67</v>
      </c>
      <c r="J73" s="2">
        <f t="shared" si="10"/>
        <v>-66.67</v>
      </c>
      <c r="K73" s="2">
        <f t="shared" si="10"/>
        <v>-66.67</v>
      </c>
      <c r="L73" s="2"/>
      <c r="M73" s="2"/>
      <c r="N73" s="2">
        <f t="shared" si="9"/>
        <v>-399.81999999999715</v>
      </c>
    </row>
    <row r="74" spans="2:14" x14ac:dyDescent="0.25">
      <c r="B74" s="8">
        <f t="shared" si="5"/>
        <v>2074</v>
      </c>
      <c r="C74" s="2"/>
      <c r="D74" s="2"/>
      <c r="G74" s="2">
        <f t="shared" si="10"/>
        <v>-66.67</v>
      </c>
      <c r="H74" s="2">
        <f t="shared" si="10"/>
        <v>-66.67</v>
      </c>
      <c r="I74" s="2">
        <f t="shared" si="10"/>
        <v>-66.67</v>
      </c>
      <c r="J74" s="2">
        <f t="shared" si="10"/>
        <v>-66.67</v>
      </c>
      <c r="K74" s="2">
        <f t="shared" si="10"/>
        <v>-66.67</v>
      </c>
      <c r="L74" s="2"/>
      <c r="M74" s="2"/>
      <c r="N74" s="2">
        <f t="shared" si="9"/>
        <v>-333.35</v>
      </c>
    </row>
    <row r="75" spans="2:14" x14ac:dyDescent="0.25">
      <c r="B75" s="8">
        <f t="shared" si="5"/>
        <v>2075</v>
      </c>
      <c r="C75" s="2"/>
      <c r="D75" s="2"/>
      <c r="G75" s="2">
        <f>G$10-SUM(G$12:G74)</f>
        <v>-33.134999999997035</v>
      </c>
      <c r="H75" s="2">
        <f t="shared" ref="H75:K78" si="11">ROUND((H$10/H$9),2)</f>
        <v>-66.67</v>
      </c>
      <c r="I75" s="2">
        <f t="shared" si="11"/>
        <v>-66.67</v>
      </c>
      <c r="J75" s="2">
        <f t="shared" si="11"/>
        <v>-66.67</v>
      </c>
      <c r="K75" s="2">
        <f t="shared" si="11"/>
        <v>-66.67</v>
      </c>
      <c r="L75" s="2"/>
      <c r="M75" s="2"/>
      <c r="N75" s="2">
        <f t="shared" si="9"/>
        <v>-299.81499999999704</v>
      </c>
    </row>
    <row r="76" spans="2:14" x14ac:dyDescent="0.25">
      <c r="B76" s="8">
        <f t="shared" si="5"/>
        <v>2076</v>
      </c>
      <c r="C76" s="2"/>
      <c r="D76" s="2"/>
      <c r="G76" s="2"/>
      <c r="H76" s="2">
        <f>H$10-SUM(H$12:H75)</f>
        <v>-33.134999999997035</v>
      </c>
      <c r="I76" s="2">
        <f t="shared" si="11"/>
        <v>-66.67</v>
      </c>
      <c r="J76" s="2">
        <f t="shared" si="11"/>
        <v>-66.67</v>
      </c>
      <c r="K76" s="2">
        <f t="shared" si="11"/>
        <v>-66.67</v>
      </c>
      <c r="L76" s="2"/>
      <c r="M76" s="2"/>
      <c r="N76" s="2">
        <f t="shared" ref="N76:N82" si="12">SUM(C76:M76)</f>
        <v>-233.14499999999703</v>
      </c>
    </row>
    <row r="77" spans="2:14" x14ac:dyDescent="0.25">
      <c r="B77" s="8">
        <f t="shared" si="5"/>
        <v>2077</v>
      </c>
      <c r="C77" s="2"/>
      <c r="D77" s="2"/>
      <c r="G77" s="2"/>
      <c r="I77" s="2">
        <f>I$10-SUM(I$12:I76)</f>
        <v>-33.134999999997035</v>
      </c>
      <c r="J77" s="2">
        <f t="shared" si="11"/>
        <v>-66.67</v>
      </c>
      <c r="K77" s="2">
        <f t="shared" si="11"/>
        <v>-66.67</v>
      </c>
      <c r="L77" s="2"/>
      <c r="M77" s="2"/>
      <c r="N77" s="2">
        <f t="shared" si="12"/>
        <v>-166.47499999999704</v>
      </c>
    </row>
    <row r="78" spans="2:14" x14ac:dyDescent="0.25">
      <c r="B78" s="8">
        <f t="shared" si="5"/>
        <v>2078</v>
      </c>
      <c r="C78" s="2"/>
      <c r="D78" s="2"/>
      <c r="G78" s="2"/>
      <c r="J78" s="2">
        <f>J$10-SUM(J$12:J77)</f>
        <v>-33.134999999997035</v>
      </c>
      <c r="K78" s="2">
        <f t="shared" si="11"/>
        <v>-66.67</v>
      </c>
      <c r="N78" s="2">
        <f t="shared" si="12"/>
        <v>-99.804999999997037</v>
      </c>
    </row>
    <row r="79" spans="2:14" x14ac:dyDescent="0.25">
      <c r="B79" s="8">
        <f t="shared" si="5"/>
        <v>2079</v>
      </c>
      <c r="C79" s="2"/>
      <c r="D79" s="2"/>
      <c r="G79" s="2"/>
      <c r="K79" s="2">
        <f>K$10-SUM(K$12:K78)</f>
        <v>-33.134999999997035</v>
      </c>
      <c r="N79" s="2">
        <f t="shared" si="12"/>
        <v>-33.134999999997035</v>
      </c>
    </row>
    <row r="80" spans="2:14" x14ac:dyDescent="0.25">
      <c r="B80" s="8">
        <f t="shared" ref="B80:B82" si="13">+B79+1</f>
        <v>2080</v>
      </c>
      <c r="C80" s="2"/>
      <c r="D80" s="2"/>
      <c r="G80" s="2"/>
      <c r="N80" s="2">
        <f t="shared" si="12"/>
        <v>0</v>
      </c>
    </row>
    <row r="81" spans="2:14" x14ac:dyDescent="0.25">
      <c r="B81" s="8">
        <f t="shared" si="13"/>
        <v>2081</v>
      </c>
      <c r="C81" s="2"/>
      <c r="D81" s="2"/>
      <c r="G81" s="2"/>
      <c r="N81" s="2">
        <f t="shared" si="12"/>
        <v>0</v>
      </c>
    </row>
    <row r="82" spans="2:14" x14ac:dyDescent="0.25">
      <c r="B82" s="8">
        <f t="shared" si="13"/>
        <v>2082</v>
      </c>
      <c r="G82" s="2"/>
      <c r="N82" s="2">
        <f t="shared" si="12"/>
        <v>0</v>
      </c>
    </row>
    <row r="83" spans="2:14" x14ac:dyDescent="0.25">
      <c r="G83" s="2"/>
    </row>
    <row r="85" spans="2:14" x14ac:dyDescent="0.25">
      <c r="B85" s="6" t="s">
        <v>11</v>
      </c>
      <c r="C85" s="4">
        <f>C10-SUM(C12:C84)</f>
        <v>0</v>
      </c>
      <c r="D85" s="4">
        <f t="shared" ref="D85:J85" si="14">+D10-SUM(D12:D84)</f>
        <v>0</v>
      </c>
      <c r="E85" s="4">
        <f t="shared" si="14"/>
        <v>0</v>
      </c>
      <c r="F85" s="4">
        <f t="shared" si="14"/>
        <v>0</v>
      </c>
      <c r="G85" s="4">
        <f t="shared" si="14"/>
        <v>0</v>
      </c>
      <c r="H85" s="4">
        <f t="shared" si="14"/>
        <v>0</v>
      </c>
      <c r="I85" s="4">
        <f t="shared" si="14"/>
        <v>0</v>
      </c>
      <c r="J85" s="4">
        <f t="shared" si="14"/>
        <v>0</v>
      </c>
      <c r="K85" s="4"/>
      <c r="L85" s="4"/>
      <c r="M85" s="4"/>
      <c r="N85" s="4">
        <f>+N10-SUM(N12:N84)</f>
        <v>0</v>
      </c>
    </row>
  </sheetData>
  <mergeCells count="1">
    <mergeCell ref="G6:K6"/>
  </mergeCells>
  <pageMargins left="0.39370078740157483" right="0.39370078740157483" top="0.39370078740157483" bottom="0.39370078740157483" header="0" footer="0.19685039370078741"/>
  <pageSetup scale="46" orientation="landscape" verticalDpi="0" r:id="rId1"/>
  <headerFooter>
    <oddFooter>&amp;CPage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W65"/>
  <sheetViews>
    <sheetView topLeftCell="A3" workbookViewId="0">
      <selection activeCell="G6" sqref="G6:K6"/>
    </sheetView>
  </sheetViews>
  <sheetFormatPr defaultRowHeight="15" x14ac:dyDescent="0.25"/>
  <cols>
    <col min="2" max="2" width="9" style="6"/>
    <col min="3" max="3" width="13.28515625" bestFit="1" customWidth="1"/>
    <col min="4" max="4" width="11.5703125" bestFit="1" customWidth="1"/>
    <col min="5" max="5" width="12.28515625" bestFit="1" customWidth="1"/>
    <col min="6" max="6" width="11.85546875" customWidth="1"/>
    <col min="7" max="7" width="11.5703125" bestFit="1" customWidth="1"/>
    <col min="8" max="9" width="11.5703125" customWidth="1"/>
    <col min="10" max="10" width="11.5703125" bestFit="1" customWidth="1"/>
    <col min="11" max="11" width="11.5703125" customWidth="1"/>
    <col min="12" max="12" width="3.5703125" customWidth="1"/>
    <col min="13" max="13" width="13.28515625" bestFit="1" customWidth="1"/>
    <col min="15" max="15" width="13.28515625" bestFit="1" customWidth="1"/>
  </cols>
  <sheetData>
    <row r="1" spans="1:23" x14ac:dyDescent="0.25">
      <c r="A1" s="5" t="s">
        <v>85</v>
      </c>
      <c r="B1" s="8"/>
      <c r="C1" s="5"/>
    </row>
    <row r="2" spans="1:23" x14ac:dyDescent="0.25">
      <c r="A2" t="s">
        <v>1</v>
      </c>
      <c r="B2" s="27" t="s">
        <v>86</v>
      </c>
    </row>
    <row r="4" spans="1:23" x14ac:dyDescent="0.25">
      <c r="A4">
        <v>2011</v>
      </c>
      <c r="B4" s="6" t="s">
        <v>3</v>
      </c>
      <c r="C4" s="2">
        <v>-544844.67000000004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1"/>
      <c r="P4" s="2"/>
      <c r="Q4" s="2"/>
      <c r="R4" s="2"/>
      <c r="S4" s="2"/>
      <c r="T4" s="2"/>
      <c r="U4" s="2"/>
      <c r="V4" s="2"/>
      <c r="W4" s="2"/>
    </row>
    <row r="5" spans="1:23" x14ac:dyDescent="0.25">
      <c r="C5" s="2"/>
      <c r="D5" s="2" t="s">
        <v>8</v>
      </c>
      <c r="E5" s="3">
        <v>29</v>
      </c>
      <c r="F5" s="2">
        <f>+C5/E5</f>
        <v>0</v>
      </c>
      <c r="G5" s="2"/>
      <c r="H5" s="2"/>
      <c r="I5" s="2"/>
      <c r="J5" s="2"/>
      <c r="K5" s="2"/>
      <c r="L5" s="2"/>
      <c r="M5" s="2"/>
      <c r="N5" s="2"/>
      <c r="O5" s="1"/>
      <c r="P5" s="2"/>
      <c r="Q5" s="2"/>
      <c r="R5" s="2"/>
      <c r="S5" s="2"/>
      <c r="T5" s="2"/>
      <c r="U5" s="2"/>
      <c r="V5" s="2"/>
      <c r="W5" s="2"/>
    </row>
    <row r="6" spans="1:23" x14ac:dyDescent="0.25">
      <c r="C6" s="2"/>
      <c r="D6" s="2"/>
      <c r="E6" s="3"/>
      <c r="F6" s="2"/>
      <c r="G6" s="61" t="s">
        <v>111</v>
      </c>
      <c r="H6" s="61"/>
      <c r="I6" s="61"/>
      <c r="J6" s="61"/>
      <c r="K6" s="61"/>
      <c r="L6" s="2"/>
      <c r="M6" s="2"/>
      <c r="N6" s="2"/>
      <c r="O6" s="1"/>
      <c r="P6" s="2"/>
      <c r="Q6" s="2"/>
      <c r="R6" s="2"/>
      <c r="S6" s="2"/>
      <c r="T6" s="2"/>
      <c r="U6" s="2"/>
      <c r="V6" s="2"/>
      <c r="W6" s="2"/>
    </row>
    <row r="7" spans="1:23" x14ac:dyDescent="0.25">
      <c r="C7" s="29"/>
      <c r="D7" s="29" t="s">
        <v>84</v>
      </c>
      <c r="E7" s="29"/>
      <c r="F7" s="29"/>
      <c r="G7" s="29"/>
      <c r="H7" s="29"/>
      <c r="I7" s="29"/>
      <c r="J7" s="29"/>
      <c r="K7" s="29"/>
      <c r="L7" s="29"/>
      <c r="M7" s="2"/>
      <c r="N7" s="2"/>
      <c r="O7" s="1"/>
      <c r="P7" s="2"/>
      <c r="Q7" s="2"/>
      <c r="R7" s="2"/>
      <c r="S7" s="2"/>
      <c r="T7" s="2"/>
      <c r="U7" s="2"/>
      <c r="V7" s="2"/>
      <c r="W7" s="2"/>
    </row>
    <row r="8" spans="1:23" x14ac:dyDescent="0.25">
      <c r="B8" s="8" t="s">
        <v>6</v>
      </c>
      <c r="C8" s="31">
        <v>2012</v>
      </c>
      <c r="D8" s="31">
        <v>2012</v>
      </c>
      <c r="E8" s="31">
        <f t="shared" ref="E8:G8" si="0">+D8+1</f>
        <v>2013</v>
      </c>
      <c r="F8" s="31">
        <f t="shared" si="0"/>
        <v>2014</v>
      </c>
      <c r="G8" s="31">
        <f t="shared" si="0"/>
        <v>2015</v>
      </c>
      <c r="H8" s="31">
        <f t="shared" ref="H8" si="1">+G8+1</f>
        <v>2016</v>
      </c>
      <c r="I8" s="31">
        <f t="shared" ref="I8" si="2">+H8+1</f>
        <v>2017</v>
      </c>
      <c r="J8" s="31">
        <f t="shared" ref="J8:K8" si="3">+I8+1</f>
        <v>2018</v>
      </c>
      <c r="K8" s="31">
        <f t="shared" si="3"/>
        <v>2019</v>
      </c>
      <c r="L8" s="31"/>
      <c r="M8" s="31" t="s">
        <v>5</v>
      </c>
      <c r="N8" s="3"/>
      <c r="O8" s="1"/>
      <c r="P8" s="3"/>
      <c r="Q8" s="3"/>
      <c r="R8" s="3"/>
      <c r="S8" s="3"/>
      <c r="T8" s="2"/>
      <c r="U8" s="2"/>
      <c r="V8" s="2"/>
      <c r="W8" s="2"/>
    </row>
    <row r="9" spans="1:23" x14ac:dyDescent="0.25">
      <c r="B9" s="8" t="s">
        <v>7</v>
      </c>
      <c r="C9" s="3">
        <f>+E5</f>
        <v>29</v>
      </c>
      <c r="D9" s="3">
        <f>+$E$4</f>
        <v>40</v>
      </c>
      <c r="E9" s="3">
        <f t="shared" ref="E9:K9" si="4">+$E$4</f>
        <v>40</v>
      </c>
      <c r="F9" s="3">
        <f t="shared" si="4"/>
        <v>40</v>
      </c>
      <c r="G9" s="3">
        <f t="shared" si="4"/>
        <v>40</v>
      </c>
      <c r="H9" s="3">
        <f t="shared" si="4"/>
        <v>40</v>
      </c>
      <c r="I9" s="3">
        <f t="shared" si="4"/>
        <v>40</v>
      </c>
      <c r="J9" s="3">
        <f t="shared" si="4"/>
        <v>40</v>
      </c>
      <c r="K9" s="3">
        <f t="shared" si="4"/>
        <v>40</v>
      </c>
      <c r="L9" s="3"/>
      <c r="M9" s="3"/>
      <c r="N9" s="3"/>
      <c r="O9" s="1"/>
      <c r="P9" s="3"/>
      <c r="Q9" s="3"/>
      <c r="R9" s="3"/>
      <c r="S9" s="3"/>
      <c r="T9" s="2"/>
      <c r="U9" s="2"/>
      <c r="V9" s="2"/>
      <c r="W9" s="2"/>
    </row>
    <row r="10" spans="1:23" x14ac:dyDescent="0.25">
      <c r="B10" s="8" t="s">
        <v>5</v>
      </c>
      <c r="C10" s="10">
        <f>+C4</f>
        <v>-544844.67000000004</v>
      </c>
      <c r="D10" s="10">
        <f>-31706.76-10931.14</f>
        <v>-42637.899999999994</v>
      </c>
      <c r="E10" s="2">
        <v>-130564.84</v>
      </c>
      <c r="F10" s="2">
        <v>-22000</v>
      </c>
      <c r="G10" s="2">
        <f>+F10</f>
        <v>-22000</v>
      </c>
      <c r="H10" s="2">
        <f>+G10</f>
        <v>-22000</v>
      </c>
      <c r="I10" s="2">
        <f>+H10</f>
        <v>-22000</v>
      </c>
      <c r="J10" s="2">
        <f>+I10</f>
        <v>-22000</v>
      </c>
      <c r="K10" s="2">
        <f>+J10</f>
        <v>-22000</v>
      </c>
      <c r="L10" s="2"/>
      <c r="M10" s="2">
        <f>SUM(C10:L10)</f>
        <v>-850047.41</v>
      </c>
      <c r="N10" s="2"/>
      <c r="O10" s="1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B12" s="8">
        <v>2012</v>
      </c>
      <c r="C12" s="2">
        <f>ROUND((C$10/C$9),2)</f>
        <v>-18787.75</v>
      </c>
      <c r="D12" s="2">
        <f>ROUND((D$10/D$9),2)</f>
        <v>-1065.95</v>
      </c>
      <c r="E12" s="2"/>
      <c r="F12" s="2"/>
      <c r="G12" s="2"/>
      <c r="H12" s="2"/>
      <c r="I12" s="2"/>
      <c r="J12" s="2"/>
      <c r="K12" s="2"/>
      <c r="L12" s="2"/>
      <c r="M12" s="2">
        <f t="shared" ref="M12:M43" si="5">SUM(C12:L12)</f>
        <v>-19853.7</v>
      </c>
      <c r="N12" s="2"/>
      <c r="O12" s="1"/>
      <c r="P12" s="2"/>
      <c r="Q12" s="2"/>
      <c r="R12" s="2"/>
      <c r="S12" s="2"/>
      <c r="T12" s="2"/>
      <c r="U12" s="2"/>
      <c r="V12" s="2"/>
      <c r="W12" s="2"/>
    </row>
    <row r="13" spans="1:23" x14ac:dyDescent="0.25">
      <c r="B13" s="8">
        <v>2013</v>
      </c>
      <c r="C13" s="2">
        <f t="shared" ref="C13:C39" si="6">ROUND((C$10/C$9),2)</f>
        <v>-18787.75</v>
      </c>
      <c r="D13" s="2">
        <f t="shared" ref="D13:K50" si="7">ROUND((D$10/D$9),2)</f>
        <v>-1065.95</v>
      </c>
      <c r="E13" s="2">
        <f t="shared" ref="E13:E28" si="8">ROUND((E$10/E$9),2)</f>
        <v>-3264.12</v>
      </c>
      <c r="F13" s="2"/>
      <c r="G13" s="2"/>
      <c r="H13" s="2"/>
      <c r="I13" s="2"/>
      <c r="J13" s="2"/>
      <c r="K13" s="2"/>
      <c r="L13" s="2"/>
      <c r="M13" s="2">
        <f t="shared" si="5"/>
        <v>-23117.82</v>
      </c>
      <c r="N13" s="2"/>
      <c r="O13" s="1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B14" s="8">
        <v>2014</v>
      </c>
      <c r="C14" s="2">
        <f t="shared" si="6"/>
        <v>-18787.75</v>
      </c>
      <c r="D14" s="2">
        <f t="shared" si="7"/>
        <v>-1065.95</v>
      </c>
      <c r="E14" s="2">
        <f t="shared" si="8"/>
        <v>-3264.12</v>
      </c>
      <c r="F14" s="2">
        <f t="shared" ref="F14:F29" si="9">ROUND((F$10/F$9),2)</f>
        <v>-550</v>
      </c>
      <c r="G14" s="2"/>
      <c r="H14" s="2"/>
      <c r="I14" s="2"/>
      <c r="J14" s="2"/>
      <c r="K14" s="2"/>
      <c r="L14" s="2"/>
      <c r="M14" s="2">
        <f t="shared" si="5"/>
        <v>-23667.82</v>
      </c>
      <c r="N14" s="2"/>
      <c r="O14" s="1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B15" s="8">
        <f>+B14+1</f>
        <v>2015</v>
      </c>
      <c r="C15" s="2">
        <f t="shared" si="6"/>
        <v>-18787.75</v>
      </c>
      <c r="D15" s="2">
        <f t="shared" si="7"/>
        <v>-1065.95</v>
      </c>
      <c r="E15" s="2">
        <f t="shared" si="8"/>
        <v>-3264.12</v>
      </c>
      <c r="F15" s="2">
        <f t="shared" si="9"/>
        <v>-550</v>
      </c>
      <c r="G15" s="2">
        <f>ROUND((G$10/G$9),2)*0.5</f>
        <v>-275</v>
      </c>
      <c r="H15" s="2"/>
      <c r="I15" s="2"/>
      <c r="J15" s="2"/>
      <c r="K15" s="2"/>
      <c r="L15" s="2"/>
      <c r="M15" s="2">
        <f t="shared" si="5"/>
        <v>-23942.82</v>
      </c>
      <c r="N15" s="2"/>
      <c r="O15" s="1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B16" s="8">
        <f t="shared" ref="B16:B60" si="10">+B15+1</f>
        <v>2016</v>
      </c>
      <c r="C16" s="2">
        <f t="shared" si="6"/>
        <v>-18787.75</v>
      </c>
      <c r="D16" s="2">
        <f t="shared" si="7"/>
        <v>-1065.95</v>
      </c>
      <c r="E16" s="2">
        <f t="shared" si="8"/>
        <v>-3264.12</v>
      </c>
      <c r="F16" s="2">
        <f t="shared" si="9"/>
        <v>-550</v>
      </c>
      <c r="G16" s="2">
        <f t="shared" ref="G16:K30" si="11">ROUND((G$10/G$9),2)</f>
        <v>-550</v>
      </c>
      <c r="H16" s="2">
        <f>ROUND((H$10/H$9),2)*0.5</f>
        <v>-275</v>
      </c>
      <c r="I16" s="2"/>
      <c r="J16" s="2"/>
      <c r="K16" s="2"/>
      <c r="L16" s="2"/>
      <c r="M16" s="2">
        <f t="shared" si="5"/>
        <v>-24492.82</v>
      </c>
      <c r="N16" s="2"/>
      <c r="O16" s="1"/>
      <c r="P16" s="2"/>
      <c r="Q16" s="2"/>
      <c r="R16" s="2"/>
      <c r="S16" s="2"/>
      <c r="T16" s="2"/>
      <c r="U16" s="2"/>
      <c r="V16" s="2"/>
      <c r="W16" s="2"/>
    </row>
    <row r="17" spans="2:23" x14ac:dyDescent="0.25">
      <c r="B17" s="8">
        <f t="shared" si="10"/>
        <v>2017</v>
      </c>
      <c r="C17" s="2">
        <f t="shared" si="6"/>
        <v>-18787.75</v>
      </c>
      <c r="D17" s="2">
        <f t="shared" si="7"/>
        <v>-1065.95</v>
      </c>
      <c r="E17" s="2">
        <f t="shared" si="8"/>
        <v>-3264.12</v>
      </c>
      <c r="F17" s="2">
        <f t="shared" si="9"/>
        <v>-550</v>
      </c>
      <c r="G17" s="2">
        <f t="shared" si="11"/>
        <v>-550</v>
      </c>
      <c r="H17" s="2">
        <f t="shared" si="11"/>
        <v>-550</v>
      </c>
      <c r="I17" s="2">
        <f>ROUND((I$10/I$9),2)*0.5</f>
        <v>-275</v>
      </c>
      <c r="J17" s="2"/>
      <c r="K17" s="2"/>
      <c r="L17" s="2"/>
      <c r="M17" s="2">
        <f t="shared" si="5"/>
        <v>-25042.82</v>
      </c>
      <c r="N17" s="2"/>
      <c r="O17" s="1"/>
      <c r="P17" s="2"/>
      <c r="Q17" s="2"/>
      <c r="R17" s="2"/>
      <c r="S17" s="2"/>
      <c r="T17" s="2"/>
      <c r="U17" s="2"/>
      <c r="V17" s="2"/>
      <c r="W17" s="2"/>
    </row>
    <row r="18" spans="2:23" x14ac:dyDescent="0.25">
      <c r="B18" s="8">
        <f t="shared" si="10"/>
        <v>2018</v>
      </c>
      <c r="C18" s="2">
        <f t="shared" si="6"/>
        <v>-18787.75</v>
      </c>
      <c r="D18" s="2">
        <f t="shared" si="7"/>
        <v>-1065.95</v>
      </c>
      <c r="E18" s="2">
        <f t="shared" si="8"/>
        <v>-3264.12</v>
      </c>
      <c r="F18" s="2">
        <f t="shared" si="9"/>
        <v>-550</v>
      </c>
      <c r="G18" s="2">
        <f t="shared" si="11"/>
        <v>-550</v>
      </c>
      <c r="H18" s="2">
        <f t="shared" si="11"/>
        <v>-550</v>
      </c>
      <c r="I18" s="2">
        <f t="shared" si="11"/>
        <v>-550</v>
      </c>
      <c r="J18" s="2">
        <f>ROUND((J$10/J$9),2)*0.5</f>
        <v>-275</v>
      </c>
      <c r="K18" s="2"/>
      <c r="L18" s="2"/>
      <c r="M18" s="2">
        <f t="shared" si="5"/>
        <v>-25592.82</v>
      </c>
      <c r="N18" s="2"/>
      <c r="O18" s="1"/>
      <c r="P18" s="2"/>
      <c r="Q18" s="2"/>
      <c r="R18" s="2"/>
      <c r="S18" s="2"/>
      <c r="T18" s="2"/>
      <c r="U18" s="2"/>
      <c r="V18" s="2"/>
      <c r="W18" s="2"/>
    </row>
    <row r="19" spans="2:23" x14ac:dyDescent="0.25">
      <c r="B19" s="8">
        <f t="shared" si="10"/>
        <v>2019</v>
      </c>
      <c r="C19" s="2">
        <f t="shared" si="6"/>
        <v>-18787.75</v>
      </c>
      <c r="D19" s="2">
        <f t="shared" si="7"/>
        <v>-1065.95</v>
      </c>
      <c r="E19" s="2">
        <f t="shared" si="8"/>
        <v>-3264.12</v>
      </c>
      <c r="F19" s="2">
        <f t="shared" si="9"/>
        <v>-550</v>
      </c>
      <c r="G19" s="2">
        <f t="shared" si="11"/>
        <v>-550</v>
      </c>
      <c r="H19" s="2">
        <f t="shared" si="11"/>
        <v>-550</v>
      </c>
      <c r="I19" s="2">
        <f t="shared" si="11"/>
        <v>-550</v>
      </c>
      <c r="J19" s="2">
        <f t="shared" si="11"/>
        <v>-550</v>
      </c>
      <c r="K19" s="2">
        <f>ROUND((K$10/K$9),2)*0.5</f>
        <v>-275</v>
      </c>
      <c r="L19" s="2"/>
      <c r="M19" s="2">
        <f t="shared" si="5"/>
        <v>-26142.82</v>
      </c>
      <c r="N19" s="2"/>
      <c r="O19" s="1"/>
      <c r="P19" s="2"/>
      <c r="Q19" s="2"/>
      <c r="R19" s="2"/>
      <c r="S19" s="2"/>
      <c r="T19" s="2"/>
      <c r="U19" s="2"/>
      <c r="V19" s="2"/>
      <c r="W19" s="2"/>
    </row>
    <row r="20" spans="2:23" x14ac:dyDescent="0.25">
      <c r="B20" s="8">
        <f t="shared" si="10"/>
        <v>2020</v>
      </c>
      <c r="C20" s="2">
        <f t="shared" si="6"/>
        <v>-18787.75</v>
      </c>
      <c r="D20" s="2">
        <f t="shared" si="7"/>
        <v>-1065.95</v>
      </c>
      <c r="E20" s="2">
        <f t="shared" si="8"/>
        <v>-3264.12</v>
      </c>
      <c r="F20" s="2">
        <f t="shared" si="9"/>
        <v>-550</v>
      </c>
      <c r="G20" s="2">
        <f t="shared" si="11"/>
        <v>-550</v>
      </c>
      <c r="H20" s="2">
        <f t="shared" si="11"/>
        <v>-550</v>
      </c>
      <c r="I20" s="2">
        <f t="shared" si="11"/>
        <v>-550</v>
      </c>
      <c r="J20" s="2">
        <f t="shared" si="11"/>
        <v>-550</v>
      </c>
      <c r="K20" s="2">
        <f t="shared" si="11"/>
        <v>-550</v>
      </c>
      <c r="L20" s="2"/>
      <c r="M20" s="2">
        <f t="shared" si="5"/>
        <v>-26417.82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 x14ac:dyDescent="0.25">
      <c r="B21" s="8">
        <f t="shared" si="10"/>
        <v>2021</v>
      </c>
      <c r="C21" s="2">
        <f t="shared" si="6"/>
        <v>-18787.75</v>
      </c>
      <c r="D21" s="2">
        <f t="shared" si="7"/>
        <v>-1065.95</v>
      </c>
      <c r="E21" s="2">
        <f t="shared" si="8"/>
        <v>-3264.12</v>
      </c>
      <c r="F21" s="2">
        <f t="shared" si="9"/>
        <v>-550</v>
      </c>
      <c r="G21" s="2">
        <f t="shared" si="11"/>
        <v>-550</v>
      </c>
      <c r="H21" s="2">
        <f t="shared" si="11"/>
        <v>-550</v>
      </c>
      <c r="I21" s="2">
        <f t="shared" si="11"/>
        <v>-550</v>
      </c>
      <c r="J21" s="2">
        <f t="shared" si="11"/>
        <v>-550</v>
      </c>
      <c r="K21" s="2">
        <f t="shared" si="11"/>
        <v>-550</v>
      </c>
      <c r="L21" s="2"/>
      <c r="M21" s="2">
        <f t="shared" si="5"/>
        <v>-26417.82</v>
      </c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2:23" x14ac:dyDescent="0.25">
      <c r="B22" s="8">
        <f t="shared" si="10"/>
        <v>2022</v>
      </c>
      <c r="C22" s="2">
        <f t="shared" si="6"/>
        <v>-18787.75</v>
      </c>
      <c r="D22" s="2">
        <f t="shared" si="7"/>
        <v>-1065.95</v>
      </c>
      <c r="E22" s="2">
        <f t="shared" si="8"/>
        <v>-3264.12</v>
      </c>
      <c r="F22" s="2">
        <f t="shared" si="9"/>
        <v>-550</v>
      </c>
      <c r="G22" s="2">
        <f t="shared" si="11"/>
        <v>-550</v>
      </c>
      <c r="H22" s="2">
        <f t="shared" si="11"/>
        <v>-550</v>
      </c>
      <c r="I22" s="2">
        <f t="shared" si="11"/>
        <v>-550</v>
      </c>
      <c r="J22" s="2">
        <f t="shared" si="11"/>
        <v>-550</v>
      </c>
      <c r="K22" s="2">
        <f t="shared" si="11"/>
        <v>-550</v>
      </c>
      <c r="L22" s="2"/>
      <c r="M22" s="2">
        <f t="shared" si="5"/>
        <v>-26417.82</v>
      </c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2:23" x14ac:dyDescent="0.25">
      <c r="B23" s="8">
        <f t="shared" si="10"/>
        <v>2023</v>
      </c>
      <c r="C23" s="2">
        <f t="shared" si="6"/>
        <v>-18787.75</v>
      </c>
      <c r="D23" s="2">
        <f t="shared" si="7"/>
        <v>-1065.95</v>
      </c>
      <c r="E23" s="2">
        <f t="shared" si="8"/>
        <v>-3264.12</v>
      </c>
      <c r="F23" s="2">
        <f t="shared" si="9"/>
        <v>-550</v>
      </c>
      <c r="G23" s="2">
        <f t="shared" si="11"/>
        <v>-550</v>
      </c>
      <c r="H23" s="2">
        <f t="shared" si="11"/>
        <v>-550</v>
      </c>
      <c r="I23" s="2">
        <f t="shared" si="11"/>
        <v>-550</v>
      </c>
      <c r="J23" s="2">
        <f t="shared" si="11"/>
        <v>-550</v>
      </c>
      <c r="K23" s="2">
        <f t="shared" si="11"/>
        <v>-550</v>
      </c>
      <c r="L23" s="2"/>
      <c r="M23" s="2">
        <f t="shared" si="5"/>
        <v>-26417.82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2:23" x14ac:dyDescent="0.25">
      <c r="B24" s="8">
        <f t="shared" si="10"/>
        <v>2024</v>
      </c>
      <c r="C24" s="2">
        <f t="shared" si="6"/>
        <v>-18787.75</v>
      </c>
      <c r="D24" s="2">
        <f t="shared" si="7"/>
        <v>-1065.95</v>
      </c>
      <c r="E24" s="2">
        <f t="shared" si="8"/>
        <v>-3264.12</v>
      </c>
      <c r="F24" s="2">
        <f t="shared" si="9"/>
        <v>-550</v>
      </c>
      <c r="G24" s="2">
        <f t="shared" si="11"/>
        <v>-550</v>
      </c>
      <c r="H24" s="2">
        <f t="shared" si="11"/>
        <v>-550</v>
      </c>
      <c r="I24" s="2">
        <f t="shared" si="11"/>
        <v>-550</v>
      </c>
      <c r="J24" s="2">
        <f t="shared" si="11"/>
        <v>-550</v>
      </c>
      <c r="K24" s="2">
        <f t="shared" si="11"/>
        <v>-550</v>
      </c>
      <c r="L24" s="2"/>
      <c r="M24" s="2">
        <f t="shared" si="5"/>
        <v>-26417.82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x14ac:dyDescent="0.25">
      <c r="B25" s="8">
        <f t="shared" si="10"/>
        <v>2025</v>
      </c>
      <c r="C25" s="2">
        <f t="shared" si="6"/>
        <v>-18787.75</v>
      </c>
      <c r="D25" s="2">
        <f t="shared" si="7"/>
        <v>-1065.95</v>
      </c>
      <c r="E25" s="2">
        <f t="shared" si="8"/>
        <v>-3264.12</v>
      </c>
      <c r="F25" s="2">
        <f t="shared" si="9"/>
        <v>-550</v>
      </c>
      <c r="G25" s="2">
        <f t="shared" si="11"/>
        <v>-550</v>
      </c>
      <c r="H25" s="2">
        <f t="shared" si="11"/>
        <v>-550</v>
      </c>
      <c r="I25" s="2">
        <f t="shared" si="11"/>
        <v>-550</v>
      </c>
      <c r="J25" s="2">
        <f t="shared" si="11"/>
        <v>-550</v>
      </c>
      <c r="K25" s="2">
        <f t="shared" si="11"/>
        <v>-550</v>
      </c>
      <c r="L25" s="2"/>
      <c r="M25" s="2">
        <f t="shared" si="5"/>
        <v>-26417.82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 x14ac:dyDescent="0.25">
      <c r="B26" s="8">
        <f t="shared" si="10"/>
        <v>2026</v>
      </c>
      <c r="C26" s="2">
        <f t="shared" si="6"/>
        <v>-18787.75</v>
      </c>
      <c r="D26" s="2">
        <f t="shared" si="7"/>
        <v>-1065.95</v>
      </c>
      <c r="E26" s="2">
        <f t="shared" si="8"/>
        <v>-3264.12</v>
      </c>
      <c r="F26" s="2">
        <f t="shared" si="9"/>
        <v>-550</v>
      </c>
      <c r="G26" s="2">
        <f t="shared" si="11"/>
        <v>-550</v>
      </c>
      <c r="H26" s="2">
        <f t="shared" si="11"/>
        <v>-550</v>
      </c>
      <c r="I26" s="2">
        <f t="shared" si="11"/>
        <v>-550</v>
      </c>
      <c r="J26" s="2">
        <f t="shared" si="11"/>
        <v>-550</v>
      </c>
      <c r="K26" s="2">
        <f t="shared" si="11"/>
        <v>-550</v>
      </c>
      <c r="L26" s="2"/>
      <c r="M26" s="2">
        <f t="shared" si="5"/>
        <v>-26417.82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x14ac:dyDescent="0.25">
      <c r="B27" s="8">
        <f t="shared" si="10"/>
        <v>2027</v>
      </c>
      <c r="C27" s="2">
        <f t="shared" si="6"/>
        <v>-18787.75</v>
      </c>
      <c r="D27" s="2">
        <f t="shared" si="7"/>
        <v>-1065.95</v>
      </c>
      <c r="E27" s="2">
        <f t="shared" si="8"/>
        <v>-3264.12</v>
      </c>
      <c r="F27" s="2">
        <f t="shared" si="9"/>
        <v>-550</v>
      </c>
      <c r="G27" s="2">
        <f t="shared" si="11"/>
        <v>-550</v>
      </c>
      <c r="H27" s="2">
        <f t="shared" si="11"/>
        <v>-550</v>
      </c>
      <c r="I27" s="2">
        <f t="shared" si="11"/>
        <v>-550</v>
      </c>
      <c r="J27" s="2">
        <f t="shared" si="11"/>
        <v>-550</v>
      </c>
      <c r="K27" s="2">
        <f t="shared" si="11"/>
        <v>-550</v>
      </c>
      <c r="L27" s="2"/>
      <c r="M27" s="2">
        <f t="shared" si="5"/>
        <v>-26417.82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x14ac:dyDescent="0.25">
      <c r="B28" s="8">
        <f t="shared" si="10"/>
        <v>2028</v>
      </c>
      <c r="C28" s="2">
        <f t="shared" si="6"/>
        <v>-18787.75</v>
      </c>
      <c r="D28" s="2">
        <f t="shared" si="7"/>
        <v>-1065.95</v>
      </c>
      <c r="E28" s="2">
        <f t="shared" si="8"/>
        <v>-3264.12</v>
      </c>
      <c r="F28" s="2">
        <f t="shared" si="9"/>
        <v>-550</v>
      </c>
      <c r="G28" s="2">
        <f t="shared" si="11"/>
        <v>-550</v>
      </c>
      <c r="H28" s="2">
        <f t="shared" si="11"/>
        <v>-550</v>
      </c>
      <c r="I28" s="2">
        <f t="shared" si="11"/>
        <v>-550</v>
      </c>
      <c r="J28" s="2">
        <f t="shared" si="11"/>
        <v>-550</v>
      </c>
      <c r="K28" s="2">
        <f t="shared" si="11"/>
        <v>-550</v>
      </c>
      <c r="L28" s="2"/>
      <c r="M28" s="2">
        <f t="shared" si="5"/>
        <v>-26417.82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2:23" x14ac:dyDescent="0.25">
      <c r="B29" s="8">
        <f t="shared" si="10"/>
        <v>2029</v>
      </c>
      <c r="C29" s="2">
        <f t="shared" si="6"/>
        <v>-18787.75</v>
      </c>
      <c r="D29" s="2">
        <f t="shared" si="7"/>
        <v>-1065.95</v>
      </c>
      <c r="E29" s="2">
        <f t="shared" si="7"/>
        <v>-3264.12</v>
      </c>
      <c r="F29" s="2">
        <f t="shared" si="9"/>
        <v>-550</v>
      </c>
      <c r="G29" s="2">
        <f t="shared" si="11"/>
        <v>-550</v>
      </c>
      <c r="H29" s="2">
        <f t="shared" si="11"/>
        <v>-550</v>
      </c>
      <c r="I29" s="2">
        <f t="shared" si="11"/>
        <v>-550</v>
      </c>
      <c r="J29" s="2">
        <f t="shared" si="11"/>
        <v>-550</v>
      </c>
      <c r="K29" s="2">
        <f t="shared" si="11"/>
        <v>-550</v>
      </c>
      <c r="L29" s="2"/>
      <c r="M29" s="2">
        <f t="shared" si="5"/>
        <v>-26417.82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x14ac:dyDescent="0.25">
      <c r="B30" s="8">
        <f t="shared" si="10"/>
        <v>2030</v>
      </c>
      <c r="C30" s="2">
        <f t="shared" si="6"/>
        <v>-18787.75</v>
      </c>
      <c r="D30" s="2">
        <f t="shared" si="7"/>
        <v>-1065.95</v>
      </c>
      <c r="E30" s="2">
        <f t="shared" si="7"/>
        <v>-3264.12</v>
      </c>
      <c r="F30" s="2">
        <f t="shared" si="7"/>
        <v>-550</v>
      </c>
      <c r="G30" s="2">
        <f t="shared" si="7"/>
        <v>-550</v>
      </c>
      <c r="H30" s="2">
        <f t="shared" si="11"/>
        <v>-550</v>
      </c>
      <c r="I30" s="2">
        <f t="shared" si="11"/>
        <v>-550</v>
      </c>
      <c r="J30" s="2">
        <f t="shared" si="11"/>
        <v>-550</v>
      </c>
      <c r="K30" s="2">
        <f t="shared" si="11"/>
        <v>-550</v>
      </c>
      <c r="L30" s="2"/>
      <c r="M30" s="2">
        <f t="shared" si="5"/>
        <v>-26417.82</v>
      </c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x14ac:dyDescent="0.25">
      <c r="B31" s="8">
        <f t="shared" si="10"/>
        <v>2031</v>
      </c>
      <c r="C31" s="2">
        <f t="shared" si="6"/>
        <v>-18787.75</v>
      </c>
      <c r="D31" s="2">
        <f t="shared" si="7"/>
        <v>-1065.95</v>
      </c>
      <c r="E31" s="2">
        <f t="shared" si="7"/>
        <v>-3264.12</v>
      </c>
      <c r="F31" s="2">
        <f t="shared" si="7"/>
        <v>-550</v>
      </c>
      <c r="G31" s="2">
        <f t="shared" si="7"/>
        <v>-550</v>
      </c>
      <c r="H31" s="2">
        <f t="shared" si="7"/>
        <v>-550</v>
      </c>
      <c r="I31" s="2">
        <f t="shared" si="7"/>
        <v>-550</v>
      </c>
      <c r="J31" s="2">
        <f t="shared" si="7"/>
        <v>-550</v>
      </c>
      <c r="K31" s="2">
        <f t="shared" si="7"/>
        <v>-550</v>
      </c>
      <c r="L31" s="2"/>
      <c r="M31" s="2">
        <f t="shared" si="5"/>
        <v>-26417.82</v>
      </c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x14ac:dyDescent="0.25">
      <c r="B32" s="8">
        <f t="shared" si="10"/>
        <v>2032</v>
      </c>
      <c r="C32" s="2">
        <f t="shared" si="6"/>
        <v>-18787.75</v>
      </c>
      <c r="D32" s="2">
        <f t="shared" si="7"/>
        <v>-1065.95</v>
      </c>
      <c r="E32" s="2">
        <f t="shared" si="7"/>
        <v>-3264.12</v>
      </c>
      <c r="F32" s="2">
        <f t="shared" si="7"/>
        <v>-550</v>
      </c>
      <c r="G32" s="2">
        <f t="shared" si="7"/>
        <v>-550</v>
      </c>
      <c r="H32" s="2">
        <f t="shared" si="7"/>
        <v>-550</v>
      </c>
      <c r="I32" s="2">
        <f t="shared" si="7"/>
        <v>-550</v>
      </c>
      <c r="J32" s="2">
        <f t="shared" si="7"/>
        <v>-550</v>
      </c>
      <c r="K32" s="2">
        <f t="shared" si="7"/>
        <v>-550</v>
      </c>
      <c r="L32" s="2"/>
      <c r="M32" s="2">
        <f t="shared" si="5"/>
        <v>-26417.82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x14ac:dyDescent="0.25">
      <c r="B33" s="8">
        <f t="shared" si="10"/>
        <v>2033</v>
      </c>
      <c r="C33" s="2">
        <f t="shared" si="6"/>
        <v>-18787.75</v>
      </c>
      <c r="D33" s="2">
        <f t="shared" si="7"/>
        <v>-1065.95</v>
      </c>
      <c r="E33" s="2">
        <f t="shared" si="7"/>
        <v>-3264.12</v>
      </c>
      <c r="F33" s="2">
        <f t="shared" si="7"/>
        <v>-550</v>
      </c>
      <c r="G33" s="2">
        <f t="shared" si="7"/>
        <v>-550</v>
      </c>
      <c r="H33" s="2">
        <f t="shared" si="7"/>
        <v>-550</v>
      </c>
      <c r="I33" s="2">
        <f t="shared" si="7"/>
        <v>-550</v>
      </c>
      <c r="J33" s="2">
        <f t="shared" si="7"/>
        <v>-550</v>
      </c>
      <c r="K33" s="2">
        <f t="shared" si="7"/>
        <v>-550</v>
      </c>
      <c r="L33" s="2"/>
      <c r="M33" s="2">
        <f t="shared" si="5"/>
        <v>-26417.82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25">
      <c r="B34" s="8">
        <f t="shared" si="10"/>
        <v>2034</v>
      </c>
      <c r="C34" s="2">
        <f t="shared" si="6"/>
        <v>-18787.75</v>
      </c>
      <c r="D34" s="2">
        <f t="shared" si="7"/>
        <v>-1065.95</v>
      </c>
      <c r="E34" s="2">
        <f t="shared" si="7"/>
        <v>-3264.12</v>
      </c>
      <c r="F34" s="2">
        <f t="shared" si="7"/>
        <v>-550</v>
      </c>
      <c r="G34" s="2">
        <f t="shared" si="7"/>
        <v>-550</v>
      </c>
      <c r="H34" s="2">
        <f t="shared" si="7"/>
        <v>-550</v>
      </c>
      <c r="I34" s="2">
        <f t="shared" si="7"/>
        <v>-550</v>
      </c>
      <c r="J34" s="2">
        <f t="shared" si="7"/>
        <v>-550</v>
      </c>
      <c r="K34" s="2">
        <f t="shared" si="7"/>
        <v>-550</v>
      </c>
      <c r="L34" s="2"/>
      <c r="M34" s="2">
        <f t="shared" si="5"/>
        <v>-26417.82</v>
      </c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x14ac:dyDescent="0.25">
      <c r="B35" s="8">
        <f t="shared" si="10"/>
        <v>2035</v>
      </c>
      <c r="C35" s="2">
        <f t="shared" si="6"/>
        <v>-18787.75</v>
      </c>
      <c r="D35" s="2">
        <f t="shared" si="7"/>
        <v>-1065.95</v>
      </c>
      <c r="E35" s="2">
        <f t="shared" si="7"/>
        <v>-3264.12</v>
      </c>
      <c r="F35" s="2">
        <f t="shared" si="7"/>
        <v>-550</v>
      </c>
      <c r="G35" s="2">
        <f t="shared" si="7"/>
        <v>-550</v>
      </c>
      <c r="H35" s="2">
        <f t="shared" si="7"/>
        <v>-550</v>
      </c>
      <c r="I35" s="2">
        <f t="shared" si="7"/>
        <v>-550</v>
      </c>
      <c r="J35" s="2">
        <f t="shared" si="7"/>
        <v>-550</v>
      </c>
      <c r="K35" s="2">
        <f t="shared" si="7"/>
        <v>-550</v>
      </c>
      <c r="L35" s="2"/>
      <c r="M35" s="2">
        <f t="shared" si="5"/>
        <v>-26417.82</v>
      </c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x14ac:dyDescent="0.25">
      <c r="B36" s="8">
        <f t="shared" si="10"/>
        <v>2036</v>
      </c>
      <c r="C36" s="2">
        <f t="shared" si="6"/>
        <v>-18787.75</v>
      </c>
      <c r="D36" s="2">
        <f t="shared" si="7"/>
        <v>-1065.95</v>
      </c>
      <c r="E36" s="2">
        <f t="shared" si="7"/>
        <v>-3264.12</v>
      </c>
      <c r="F36" s="2">
        <f t="shared" si="7"/>
        <v>-550</v>
      </c>
      <c r="G36" s="2">
        <f t="shared" si="7"/>
        <v>-550</v>
      </c>
      <c r="H36" s="2">
        <f t="shared" si="7"/>
        <v>-550</v>
      </c>
      <c r="I36" s="2">
        <f t="shared" si="7"/>
        <v>-550</v>
      </c>
      <c r="J36" s="2">
        <f t="shared" si="7"/>
        <v>-550</v>
      </c>
      <c r="K36" s="2">
        <f t="shared" si="7"/>
        <v>-550</v>
      </c>
      <c r="L36" s="2"/>
      <c r="M36" s="2">
        <f t="shared" si="5"/>
        <v>-26417.82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x14ac:dyDescent="0.25">
      <c r="B37" s="8">
        <f t="shared" si="10"/>
        <v>2037</v>
      </c>
      <c r="C37" s="2">
        <f t="shared" si="6"/>
        <v>-18787.75</v>
      </c>
      <c r="D37" s="2">
        <f t="shared" si="7"/>
        <v>-1065.95</v>
      </c>
      <c r="E37" s="2">
        <f t="shared" si="7"/>
        <v>-3264.12</v>
      </c>
      <c r="F37" s="2">
        <f t="shared" si="7"/>
        <v>-550</v>
      </c>
      <c r="G37" s="2">
        <f t="shared" si="7"/>
        <v>-550</v>
      </c>
      <c r="H37" s="2">
        <f t="shared" si="7"/>
        <v>-550</v>
      </c>
      <c r="I37" s="2">
        <f t="shared" si="7"/>
        <v>-550</v>
      </c>
      <c r="J37" s="2">
        <f t="shared" si="7"/>
        <v>-550</v>
      </c>
      <c r="K37" s="2">
        <f t="shared" si="7"/>
        <v>-550</v>
      </c>
      <c r="L37" s="2"/>
      <c r="M37" s="2">
        <f t="shared" si="5"/>
        <v>-26417.82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x14ac:dyDescent="0.25">
      <c r="B38" s="8">
        <f t="shared" si="10"/>
        <v>2038</v>
      </c>
      <c r="C38" s="2">
        <f t="shared" si="6"/>
        <v>-18787.75</v>
      </c>
      <c r="D38" s="2">
        <f t="shared" si="7"/>
        <v>-1065.95</v>
      </c>
      <c r="E38" s="2">
        <f t="shared" si="7"/>
        <v>-3264.12</v>
      </c>
      <c r="F38" s="2">
        <f t="shared" si="7"/>
        <v>-550</v>
      </c>
      <c r="G38" s="2">
        <f t="shared" si="7"/>
        <v>-550</v>
      </c>
      <c r="H38" s="2">
        <f t="shared" si="7"/>
        <v>-550</v>
      </c>
      <c r="I38" s="2">
        <f t="shared" si="7"/>
        <v>-550</v>
      </c>
      <c r="J38" s="2">
        <f t="shared" si="7"/>
        <v>-550</v>
      </c>
      <c r="K38" s="2">
        <f t="shared" si="7"/>
        <v>-550</v>
      </c>
      <c r="L38" s="2"/>
      <c r="M38" s="2">
        <f t="shared" si="5"/>
        <v>-26417.82</v>
      </c>
    </row>
    <row r="39" spans="2:23" x14ac:dyDescent="0.25">
      <c r="B39" s="8">
        <f t="shared" si="10"/>
        <v>2039</v>
      </c>
      <c r="C39" s="2">
        <f t="shared" si="6"/>
        <v>-18787.75</v>
      </c>
      <c r="D39" s="2">
        <f t="shared" si="7"/>
        <v>-1065.95</v>
      </c>
      <c r="E39" s="2">
        <f t="shared" si="7"/>
        <v>-3264.12</v>
      </c>
      <c r="F39" s="2">
        <f t="shared" si="7"/>
        <v>-550</v>
      </c>
      <c r="G39" s="2">
        <f t="shared" si="7"/>
        <v>-550</v>
      </c>
      <c r="H39" s="2">
        <f t="shared" si="7"/>
        <v>-550</v>
      </c>
      <c r="I39" s="2">
        <f t="shared" si="7"/>
        <v>-550</v>
      </c>
      <c r="J39" s="2">
        <f t="shared" si="7"/>
        <v>-550</v>
      </c>
      <c r="K39" s="2">
        <f t="shared" si="7"/>
        <v>-550</v>
      </c>
      <c r="L39" s="2"/>
      <c r="M39" s="2">
        <f t="shared" si="5"/>
        <v>-26417.82</v>
      </c>
    </row>
    <row r="40" spans="2:23" x14ac:dyDescent="0.25">
      <c r="B40" s="8">
        <f t="shared" si="10"/>
        <v>2040</v>
      </c>
      <c r="C40" s="2">
        <f>+C$10-SUM(C$12:C39)</f>
        <v>-18787.670000000042</v>
      </c>
      <c r="D40" s="2">
        <f t="shared" si="7"/>
        <v>-1065.95</v>
      </c>
      <c r="E40" s="2">
        <f t="shared" si="7"/>
        <v>-3264.12</v>
      </c>
      <c r="F40" s="2">
        <f t="shared" si="7"/>
        <v>-550</v>
      </c>
      <c r="G40" s="2">
        <f t="shared" si="7"/>
        <v>-550</v>
      </c>
      <c r="H40" s="2">
        <f t="shared" si="7"/>
        <v>-550</v>
      </c>
      <c r="I40" s="2">
        <f t="shared" si="7"/>
        <v>-550</v>
      </c>
      <c r="J40" s="2">
        <f t="shared" si="7"/>
        <v>-550</v>
      </c>
      <c r="K40" s="2">
        <f t="shared" si="7"/>
        <v>-550</v>
      </c>
      <c r="L40" s="2"/>
      <c r="M40" s="2">
        <f t="shared" si="5"/>
        <v>-26417.740000000042</v>
      </c>
    </row>
    <row r="41" spans="2:23" x14ac:dyDescent="0.25">
      <c r="B41" s="8">
        <f t="shared" si="10"/>
        <v>2041</v>
      </c>
      <c r="C41" s="2"/>
      <c r="D41" s="2">
        <f t="shared" si="7"/>
        <v>-1065.95</v>
      </c>
      <c r="E41" s="2">
        <f t="shared" si="7"/>
        <v>-3264.12</v>
      </c>
      <c r="F41" s="2">
        <f t="shared" si="7"/>
        <v>-550</v>
      </c>
      <c r="G41" s="2">
        <f t="shared" si="7"/>
        <v>-550</v>
      </c>
      <c r="H41" s="2">
        <f t="shared" si="7"/>
        <v>-550</v>
      </c>
      <c r="I41" s="2">
        <f t="shared" si="7"/>
        <v>-550</v>
      </c>
      <c r="J41" s="2">
        <f t="shared" si="7"/>
        <v>-550</v>
      </c>
      <c r="K41" s="2">
        <f t="shared" ref="K41:K54" si="12">ROUND((K$10/K$9),2)</f>
        <v>-550</v>
      </c>
      <c r="L41" s="2"/>
      <c r="M41" s="2">
        <f t="shared" si="5"/>
        <v>-7630.07</v>
      </c>
    </row>
    <row r="42" spans="2:23" x14ac:dyDescent="0.25">
      <c r="B42" s="8">
        <f t="shared" si="10"/>
        <v>2042</v>
      </c>
      <c r="C42" s="2"/>
      <c r="D42" s="2">
        <f t="shared" si="7"/>
        <v>-1065.95</v>
      </c>
      <c r="E42" s="2">
        <f t="shared" si="7"/>
        <v>-3264.12</v>
      </c>
      <c r="F42" s="2">
        <f t="shared" si="7"/>
        <v>-550</v>
      </c>
      <c r="G42" s="2">
        <f t="shared" si="7"/>
        <v>-550</v>
      </c>
      <c r="H42" s="2">
        <f t="shared" si="7"/>
        <v>-550</v>
      </c>
      <c r="I42" s="2">
        <f t="shared" si="7"/>
        <v>-550</v>
      </c>
      <c r="J42" s="2">
        <f t="shared" si="7"/>
        <v>-550</v>
      </c>
      <c r="K42" s="2">
        <f t="shared" si="12"/>
        <v>-550</v>
      </c>
      <c r="L42" s="2"/>
      <c r="M42" s="2">
        <f t="shared" si="5"/>
        <v>-7630.07</v>
      </c>
    </row>
    <row r="43" spans="2:23" x14ac:dyDescent="0.25">
      <c r="B43" s="8">
        <f t="shared" si="10"/>
        <v>2043</v>
      </c>
      <c r="C43" s="2"/>
      <c r="D43" s="2">
        <f t="shared" si="7"/>
        <v>-1065.95</v>
      </c>
      <c r="E43" s="2">
        <f t="shared" si="7"/>
        <v>-3264.12</v>
      </c>
      <c r="F43" s="2">
        <f t="shared" si="7"/>
        <v>-550</v>
      </c>
      <c r="G43" s="2">
        <f t="shared" si="7"/>
        <v>-550</v>
      </c>
      <c r="H43" s="2">
        <f t="shared" si="7"/>
        <v>-550</v>
      </c>
      <c r="I43" s="2">
        <f t="shared" si="7"/>
        <v>-550</v>
      </c>
      <c r="J43" s="2">
        <f t="shared" si="7"/>
        <v>-550</v>
      </c>
      <c r="K43" s="2">
        <f t="shared" si="12"/>
        <v>-550</v>
      </c>
      <c r="L43" s="2"/>
      <c r="M43" s="2">
        <f t="shared" si="5"/>
        <v>-7630.07</v>
      </c>
    </row>
    <row r="44" spans="2:23" x14ac:dyDescent="0.25">
      <c r="B44" s="8">
        <f t="shared" si="10"/>
        <v>2044</v>
      </c>
      <c r="C44" s="2"/>
      <c r="D44" s="2">
        <f t="shared" si="7"/>
        <v>-1065.95</v>
      </c>
      <c r="E44" s="2">
        <f t="shared" si="7"/>
        <v>-3264.12</v>
      </c>
      <c r="F44" s="2">
        <f t="shared" si="7"/>
        <v>-550</v>
      </c>
      <c r="G44" s="2">
        <f t="shared" si="7"/>
        <v>-550</v>
      </c>
      <c r="H44" s="2">
        <f t="shared" si="7"/>
        <v>-550</v>
      </c>
      <c r="I44" s="2">
        <f t="shared" si="7"/>
        <v>-550</v>
      </c>
      <c r="J44" s="2">
        <f t="shared" si="7"/>
        <v>-550</v>
      </c>
      <c r="K44" s="2">
        <f t="shared" si="12"/>
        <v>-550</v>
      </c>
      <c r="L44" s="2"/>
      <c r="M44" s="2">
        <f t="shared" ref="M44:M60" si="13">SUM(C44:L44)</f>
        <v>-7630.07</v>
      </c>
    </row>
    <row r="45" spans="2:23" x14ac:dyDescent="0.25">
      <c r="B45" s="8">
        <f t="shared" si="10"/>
        <v>2045</v>
      </c>
      <c r="C45" s="2"/>
      <c r="D45" s="2">
        <f t="shared" si="7"/>
        <v>-1065.95</v>
      </c>
      <c r="E45" s="2">
        <f t="shared" si="7"/>
        <v>-3264.12</v>
      </c>
      <c r="F45" s="2">
        <f t="shared" si="7"/>
        <v>-550</v>
      </c>
      <c r="G45" s="2">
        <f t="shared" si="7"/>
        <v>-550</v>
      </c>
      <c r="H45" s="2">
        <f t="shared" si="7"/>
        <v>-550</v>
      </c>
      <c r="I45" s="2">
        <f t="shared" si="7"/>
        <v>-550</v>
      </c>
      <c r="J45" s="2">
        <f t="shared" si="7"/>
        <v>-550</v>
      </c>
      <c r="K45" s="2">
        <f t="shared" si="12"/>
        <v>-550</v>
      </c>
      <c r="L45" s="2"/>
      <c r="M45" s="2">
        <f t="shared" si="13"/>
        <v>-7630.07</v>
      </c>
    </row>
    <row r="46" spans="2:23" x14ac:dyDescent="0.25">
      <c r="B46" s="8">
        <f t="shared" si="10"/>
        <v>2046</v>
      </c>
      <c r="C46" s="2"/>
      <c r="D46" s="2">
        <f t="shared" si="7"/>
        <v>-1065.95</v>
      </c>
      <c r="E46" s="2">
        <f t="shared" si="7"/>
        <v>-3264.12</v>
      </c>
      <c r="F46" s="2">
        <f t="shared" si="7"/>
        <v>-550</v>
      </c>
      <c r="G46" s="2">
        <f t="shared" si="7"/>
        <v>-550</v>
      </c>
      <c r="H46" s="2">
        <f t="shared" si="7"/>
        <v>-550</v>
      </c>
      <c r="I46" s="2">
        <f t="shared" si="7"/>
        <v>-550</v>
      </c>
      <c r="J46" s="2">
        <f t="shared" si="7"/>
        <v>-550</v>
      </c>
      <c r="K46" s="2">
        <f t="shared" si="12"/>
        <v>-550</v>
      </c>
      <c r="L46" s="2"/>
      <c r="M46" s="2">
        <f t="shared" si="13"/>
        <v>-7630.07</v>
      </c>
    </row>
    <row r="47" spans="2:23" x14ac:dyDescent="0.25">
      <c r="B47" s="8">
        <f t="shared" si="10"/>
        <v>2047</v>
      </c>
      <c r="C47" s="2"/>
      <c r="D47" s="2">
        <f t="shared" si="7"/>
        <v>-1065.95</v>
      </c>
      <c r="E47" s="2">
        <f t="shared" si="7"/>
        <v>-3264.12</v>
      </c>
      <c r="F47" s="2">
        <f t="shared" si="7"/>
        <v>-550</v>
      </c>
      <c r="G47" s="2">
        <f t="shared" si="7"/>
        <v>-550</v>
      </c>
      <c r="H47" s="2">
        <f t="shared" si="7"/>
        <v>-550</v>
      </c>
      <c r="I47" s="2">
        <f t="shared" si="7"/>
        <v>-550</v>
      </c>
      <c r="J47" s="2">
        <f t="shared" si="7"/>
        <v>-550</v>
      </c>
      <c r="K47" s="2">
        <f t="shared" si="12"/>
        <v>-550</v>
      </c>
      <c r="L47" s="2"/>
      <c r="M47" s="2">
        <f t="shared" si="13"/>
        <v>-7630.07</v>
      </c>
    </row>
    <row r="48" spans="2:23" x14ac:dyDescent="0.25">
      <c r="B48" s="8">
        <f t="shared" si="10"/>
        <v>2048</v>
      </c>
      <c r="C48" s="2"/>
      <c r="D48" s="2">
        <f t="shared" si="7"/>
        <v>-1065.95</v>
      </c>
      <c r="E48" s="2">
        <f t="shared" si="7"/>
        <v>-3264.12</v>
      </c>
      <c r="F48" s="2">
        <f t="shared" si="7"/>
        <v>-550</v>
      </c>
      <c r="G48" s="2">
        <f t="shared" si="7"/>
        <v>-550</v>
      </c>
      <c r="H48" s="2">
        <f t="shared" si="7"/>
        <v>-550</v>
      </c>
      <c r="I48" s="2">
        <f t="shared" si="7"/>
        <v>-550</v>
      </c>
      <c r="J48" s="2">
        <f t="shared" si="7"/>
        <v>-550</v>
      </c>
      <c r="K48" s="2">
        <f t="shared" si="12"/>
        <v>-550</v>
      </c>
      <c r="L48" s="2"/>
      <c r="M48" s="2">
        <f t="shared" si="13"/>
        <v>-7630.07</v>
      </c>
    </row>
    <row r="49" spans="2:13" x14ac:dyDescent="0.25">
      <c r="B49" s="8">
        <f t="shared" si="10"/>
        <v>2049</v>
      </c>
      <c r="C49" s="2"/>
      <c r="D49" s="2">
        <f t="shared" si="7"/>
        <v>-1065.95</v>
      </c>
      <c r="E49" s="2">
        <f t="shared" si="7"/>
        <v>-3264.12</v>
      </c>
      <c r="F49" s="2">
        <f t="shared" si="7"/>
        <v>-550</v>
      </c>
      <c r="G49" s="2">
        <f t="shared" si="7"/>
        <v>-550</v>
      </c>
      <c r="H49" s="2">
        <f t="shared" si="7"/>
        <v>-550</v>
      </c>
      <c r="I49" s="2">
        <f t="shared" si="7"/>
        <v>-550</v>
      </c>
      <c r="J49" s="2">
        <f t="shared" si="7"/>
        <v>-550</v>
      </c>
      <c r="K49" s="2">
        <f t="shared" si="12"/>
        <v>-550</v>
      </c>
      <c r="L49" s="2"/>
      <c r="M49" s="2">
        <f t="shared" si="13"/>
        <v>-7630.07</v>
      </c>
    </row>
    <row r="50" spans="2:13" x14ac:dyDescent="0.25">
      <c r="B50" s="8">
        <f t="shared" si="10"/>
        <v>2050</v>
      </c>
      <c r="C50" s="2"/>
      <c r="D50" s="2">
        <f t="shared" si="7"/>
        <v>-1065.95</v>
      </c>
      <c r="E50" s="2">
        <f t="shared" si="7"/>
        <v>-3264.12</v>
      </c>
      <c r="F50" s="2">
        <f t="shared" si="7"/>
        <v>-550</v>
      </c>
      <c r="G50" s="2">
        <f t="shared" si="7"/>
        <v>-550</v>
      </c>
      <c r="H50" s="2">
        <f t="shared" si="7"/>
        <v>-550</v>
      </c>
      <c r="I50" s="2">
        <f t="shared" si="7"/>
        <v>-550</v>
      </c>
      <c r="J50" s="2">
        <f t="shared" si="7"/>
        <v>-550</v>
      </c>
      <c r="K50" s="2">
        <f t="shared" si="12"/>
        <v>-550</v>
      </c>
      <c r="L50" s="2"/>
      <c r="M50" s="2">
        <f t="shared" si="13"/>
        <v>-7630.07</v>
      </c>
    </row>
    <row r="51" spans="2:13" x14ac:dyDescent="0.25">
      <c r="B51" s="8">
        <f t="shared" si="10"/>
        <v>2051</v>
      </c>
      <c r="C51" s="2"/>
      <c r="D51" s="2">
        <f>+D$10-SUM(D$12:D50)</f>
        <v>-1065.8500000000058</v>
      </c>
      <c r="E51" s="2">
        <f t="shared" ref="E51:K58" si="14">ROUND((E$10/E$9),2)</f>
        <v>-3264.12</v>
      </c>
      <c r="F51" s="2">
        <f t="shared" si="14"/>
        <v>-550</v>
      </c>
      <c r="G51" s="2">
        <f t="shared" si="14"/>
        <v>-550</v>
      </c>
      <c r="H51" s="2">
        <f t="shared" si="14"/>
        <v>-550</v>
      </c>
      <c r="I51" s="2">
        <f t="shared" si="14"/>
        <v>-550</v>
      </c>
      <c r="J51" s="2">
        <f t="shared" si="14"/>
        <v>-550</v>
      </c>
      <c r="K51" s="2">
        <f t="shared" si="12"/>
        <v>-550</v>
      </c>
      <c r="L51" s="2"/>
      <c r="M51" s="2">
        <f t="shared" si="13"/>
        <v>-7629.9700000000057</v>
      </c>
    </row>
    <row r="52" spans="2:13" x14ac:dyDescent="0.25">
      <c r="B52" s="8">
        <f t="shared" si="10"/>
        <v>2052</v>
      </c>
      <c r="C52" s="2"/>
      <c r="D52" s="2"/>
      <c r="E52" s="2">
        <f>+E$10-SUM(E$12:E51)</f>
        <v>-3264.1600000000617</v>
      </c>
      <c r="F52" s="2">
        <f t="shared" si="14"/>
        <v>-550</v>
      </c>
      <c r="G52" s="2">
        <f t="shared" si="14"/>
        <v>-550</v>
      </c>
      <c r="H52" s="2">
        <f t="shared" si="14"/>
        <v>-550</v>
      </c>
      <c r="I52" s="2">
        <f t="shared" si="14"/>
        <v>-550</v>
      </c>
      <c r="J52" s="2">
        <f t="shared" si="14"/>
        <v>-550</v>
      </c>
      <c r="K52" s="2">
        <f t="shared" si="12"/>
        <v>-550</v>
      </c>
      <c r="L52" s="2"/>
      <c r="M52" s="2">
        <f t="shared" si="13"/>
        <v>-6564.1600000000617</v>
      </c>
    </row>
    <row r="53" spans="2:13" x14ac:dyDescent="0.25">
      <c r="B53" s="8">
        <f t="shared" si="10"/>
        <v>2053</v>
      </c>
      <c r="C53" s="2"/>
      <c r="D53" s="2"/>
      <c r="E53" s="2"/>
      <c r="F53" s="2">
        <f>+F$10-SUM(F$12:F52)</f>
        <v>-550</v>
      </c>
      <c r="G53" s="2">
        <f t="shared" si="14"/>
        <v>-550</v>
      </c>
      <c r="H53" s="2">
        <f t="shared" si="14"/>
        <v>-550</v>
      </c>
      <c r="I53" s="2">
        <f t="shared" si="14"/>
        <v>-550</v>
      </c>
      <c r="J53" s="2">
        <f t="shared" si="14"/>
        <v>-550</v>
      </c>
      <c r="K53" s="2">
        <f t="shared" si="12"/>
        <v>-550</v>
      </c>
      <c r="L53" s="2"/>
      <c r="M53" s="2">
        <f t="shared" si="13"/>
        <v>-3300</v>
      </c>
    </row>
    <row r="54" spans="2:13" x14ac:dyDescent="0.25">
      <c r="B54" s="8">
        <f t="shared" si="10"/>
        <v>2054</v>
      </c>
      <c r="C54" s="2"/>
      <c r="D54" s="2"/>
      <c r="E54" s="2"/>
      <c r="F54" s="2"/>
      <c r="G54" s="2">
        <f t="shared" si="14"/>
        <v>-550</v>
      </c>
      <c r="H54" s="2">
        <f t="shared" si="14"/>
        <v>-550</v>
      </c>
      <c r="I54" s="2">
        <f t="shared" si="14"/>
        <v>-550</v>
      </c>
      <c r="J54" s="2">
        <f t="shared" si="14"/>
        <v>-550</v>
      </c>
      <c r="K54" s="2">
        <f t="shared" si="12"/>
        <v>-550</v>
      </c>
      <c r="L54" s="2"/>
      <c r="M54" s="2">
        <f t="shared" si="13"/>
        <v>-2750</v>
      </c>
    </row>
    <row r="55" spans="2:13" x14ac:dyDescent="0.25">
      <c r="B55" s="8">
        <f t="shared" si="10"/>
        <v>2055</v>
      </c>
      <c r="C55" s="2"/>
      <c r="D55" s="2"/>
      <c r="E55" s="2"/>
      <c r="F55" s="2"/>
      <c r="G55" s="2">
        <f>+G$10-SUM(G$12:G54)</f>
        <v>-275</v>
      </c>
      <c r="H55" s="2">
        <f t="shared" si="14"/>
        <v>-550</v>
      </c>
      <c r="I55" s="2">
        <f t="shared" si="14"/>
        <v>-550</v>
      </c>
      <c r="J55" s="2">
        <f t="shared" si="14"/>
        <v>-550</v>
      </c>
      <c r="K55" s="2">
        <f t="shared" si="14"/>
        <v>-550</v>
      </c>
      <c r="L55" s="2"/>
      <c r="M55" s="2">
        <f t="shared" si="13"/>
        <v>-2475</v>
      </c>
    </row>
    <row r="56" spans="2:13" x14ac:dyDescent="0.25">
      <c r="B56" s="8">
        <f t="shared" si="10"/>
        <v>2056</v>
      </c>
      <c r="C56" s="2"/>
      <c r="D56" s="2"/>
      <c r="E56" s="2"/>
      <c r="F56" s="2"/>
      <c r="G56" s="2"/>
      <c r="H56" s="2">
        <f>+H$10-SUM(H$12:H55)</f>
        <v>-275</v>
      </c>
      <c r="I56" s="2">
        <f t="shared" si="14"/>
        <v>-550</v>
      </c>
      <c r="J56" s="2">
        <f t="shared" si="14"/>
        <v>-550</v>
      </c>
      <c r="K56" s="2">
        <f t="shared" si="14"/>
        <v>-550</v>
      </c>
      <c r="L56" s="2"/>
      <c r="M56" s="2">
        <f t="shared" si="13"/>
        <v>-1925</v>
      </c>
    </row>
    <row r="57" spans="2:13" x14ac:dyDescent="0.25">
      <c r="B57" s="8">
        <f t="shared" si="10"/>
        <v>2057</v>
      </c>
      <c r="C57" s="2"/>
      <c r="D57" s="2"/>
      <c r="E57" s="2"/>
      <c r="F57" s="2"/>
      <c r="G57" s="2"/>
      <c r="H57" s="2"/>
      <c r="I57" s="2">
        <f>+I$10-SUM(I$12:I56)</f>
        <v>-275</v>
      </c>
      <c r="J57" s="2">
        <f t="shared" si="14"/>
        <v>-550</v>
      </c>
      <c r="K57" s="2">
        <f t="shared" si="14"/>
        <v>-550</v>
      </c>
      <c r="L57" s="2"/>
      <c r="M57" s="2">
        <f t="shared" si="13"/>
        <v>-1375</v>
      </c>
    </row>
    <row r="58" spans="2:13" x14ac:dyDescent="0.25">
      <c r="B58" s="8">
        <f t="shared" si="10"/>
        <v>2058</v>
      </c>
      <c r="C58" s="2"/>
      <c r="D58" s="2"/>
      <c r="E58" s="2"/>
      <c r="F58" s="2"/>
      <c r="G58" s="2"/>
      <c r="H58" s="2"/>
      <c r="I58" s="2"/>
      <c r="J58" s="2">
        <f>+J$10-SUM(J$12:J57)</f>
        <v>-275</v>
      </c>
      <c r="K58" s="2">
        <f t="shared" si="14"/>
        <v>-550</v>
      </c>
      <c r="L58" s="2"/>
      <c r="M58" s="2">
        <f t="shared" si="13"/>
        <v>-825</v>
      </c>
    </row>
    <row r="59" spans="2:13" x14ac:dyDescent="0.25">
      <c r="B59" s="8">
        <f t="shared" si="10"/>
        <v>2059</v>
      </c>
      <c r="C59" s="2"/>
      <c r="D59" s="2"/>
      <c r="E59" s="2"/>
      <c r="F59" s="2"/>
      <c r="G59" s="2"/>
      <c r="H59" s="2"/>
      <c r="I59" s="2"/>
      <c r="J59" s="2"/>
      <c r="K59" s="2">
        <f>+K$10-SUM(K$12:K58)</f>
        <v>-275</v>
      </c>
      <c r="L59" s="2"/>
      <c r="M59" s="2">
        <f t="shared" si="13"/>
        <v>-275</v>
      </c>
    </row>
    <row r="60" spans="2:13" x14ac:dyDescent="0.25">
      <c r="B60" s="8">
        <f t="shared" si="10"/>
        <v>2060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>
        <f t="shared" si="13"/>
        <v>0</v>
      </c>
    </row>
    <row r="65" spans="2:13" x14ac:dyDescent="0.25">
      <c r="B65" s="6" t="s">
        <v>11</v>
      </c>
      <c r="C65" s="4">
        <f>+C10-SUM(C12:C64)</f>
        <v>0</v>
      </c>
      <c r="D65" s="4">
        <f t="shared" ref="D65:J65" si="15">+D10-SUM(D12:D64)</f>
        <v>0</v>
      </c>
      <c r="E65" s="4">
        <f t="shared" si="15"/>
        <v>0</v>
      </c>
      <c r="F65" s="4">
        <f t="shared" si="15"/>
        <v>0</v>
      </c>
      <c r="G65" s="4">
        <f t="shared" si="15"/>
        <v>0</v>
      </c>
      <c r="H65" s="4">
        <f t="shared" si="15"/>
        <v>0</v>
      </c>
      <c r="I65" s="4">
        <f t="shared" si="15"/>
        <v>0</v>
      </c>
      <c r="J65" s="4">
        <f t="shared" si="15"/>
        <v>0</v>
      </c>
      <c r="K65" s="4"/>
      <c r="L65" s="4"/>
      <c r="M65" s="4">
        <f>+M10-SUM(M12:M64)</f>
        <v>0</v>
      </c>
    </row>
  </sheetData>
  <mergeCells count="1">
    <mergeCell ref="G6:K6"/>
  </mergeCells>
  <pageMargins left="0.39370078740157483" right="0.39370078740157483" top="0.39370078740157483" bottom="0.39370078740157483" header="0" footer="0.19685039370078741"/>
  <pageSetup scale="73" orientation="landscape" verticalDpi="0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68"/>
  <sheetViews>
    <sheetView topLeftCell="B1" workbookViewId="0">
      <selection activeCell="R6" sqref="R6:V6"/>
    </sheetView>
  </sheetViews>
  <sheetFormatPr defaultRowHeight="15" x14ac:dyDescent="0.25"/>
  <cols>
    <col min="2" max="2" width="9.140625" style="6"/>
    <col min="3" max="3" width="13.28515625" bestFit="1" customWidth="1"/>
    <col min="4" max="4" width="13.28515625" customWidth="1"/>
    <col min="5" max="5" width="11.5703125" bestFit="1" customWidth="1"/>
    <col min="6" max="6" width="11.85546875" customWidth="1"/>
    <col min="7" max="8" width="11.5703125" bestFit="1" customWidth="1"/>
    <col min="9" max="9" width="13.28515625" bestFit="1" customWidth="1"/>
    <col min="10" max="15" width="11.5703125" bestFit="1" customWidth="1"/>
    <col min="16" max="22" width="11.5703125" customWidth="1"/>
    <col min="23" max="23" width="3.5703125" customWidth="1"/>
    <col min="24" max="24" width="13.28515625" bestFit="1" customWidth="1"/>
    <col min="25" max="25" width="7.42578125" customWidth="1"/>
    <col min="26" max="26" width="13.28515625" customWidth="1"/>
    <col min="28" max="28" width="13.28515625" bestFit="1" customWidth="1"/>
  </cols>
  <sheetData>
    <row r="1" spans="1:33" x14ac:dyDescent="0.25">
      <c r="A1" s="5" t="s">
        <v>12</v>
      </c>
      <c r="B1" s="8"/>
      <c r="C1" s="5"/>
    </row>
    <row r="2" spans="1:33" x14ac:dyDescent="0.25">
      <c r="A2" t="s">
        <v>1</v>
      </c>
      <c r="B2" s="27" t="s">
        <v>42</v>
      </c>
    </row>
    <row r="4" spans="1:33" x14ac:dyDescent="0.25">
      <c r="A4">
        <v>2011</v>
      </c>
      <c r="B4" s="6" t="s">
        <v>2</v>
      </c>
      <c r="C4" s="2">
        <v>4582040.12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>
        <v>2011</v>
      </c>
      <c r="B5" s="6" t="s">
        <v>3</v>
      </c>
      <c r="C5" s="2">
        <v>955802</v>
      </c>
      <c r="D5" s="2" t="s">
        <v>9</v>
      </c>
      <c r="E5" s="3">
        <v>45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2"/>
      <c r="AB5" s="2"/>
      <c r="AC5" s="2"/>
      <c r="AD5" s="2"/>
      <c r="AE5" s="2"/>
      <c r="AF5" s="2"/>
      <c r="AG5" s="2"/>
    </row>
    <row r="6" spans="1:33" x14ac:dyDescent="0.25">
      <c r="A6" t="s">
        <v>4</v>
      </c>
      <c r="C6" s="2">
        <f>+C4-C5</f>
        <v>3626238.12</v>
      </c>
      <c r="D6" s="2" t="s">
        <v>8</v>
      </c>
      <c r="E6" s="3">
        <v>40</v>
      </c>
      <c r="F6" s="2">
        <f>+C6/E6</f>
        <v>90655.953000000009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61" t="s">
        <v>111</v>
      </c>
      <c r="S6" s="61"/>
      <c r="T6" s="61"/>
      <c r="U6" s="61"/>
      <c r="V6" s="61"/>
      <c r="W6" s="2"/>
      <c r="X6" s="2"/>
      <c r="Y6" s="2"/>
      <c r="Z6" s="1"/>
      <c r="AA6" s="2"/>
      <c r="AB6" s="2"/>
      <c r="AC6" s="2"/>
      <c r="AD6" s="2"/>
      <c r="AE6" s="2"/>
      <c r="AF6" s="2"/>
      <c r="AG6" s="2"/>
    </row>
    <row r="7" spans="1:33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/>
      <c r="AA7" s="2"/>
      <c r="AB7" s="2"/>
      <c r="AC7" s="2"/>
      <c r="AD7" s="2"/>
      <c r="AE7" s="2"/>
      <c r="AF7" s="2"/>
      <c r="AG7" s="2"/>
    </row>
    <row r="8" spans="1:33" x14ac:dyDescent="0.25">
      <c r="B8" s="6" t="s">
        <v>6</v>
      </c>
      <c r="C8" s="3">
        <v>2000</v>
      </c>
      <c r="D8" s="3">
        <v>2001</v>
      </c>
      <c r="E8" s="3">
        <v>2002</v>
      </c>
      <c r="F8" s="3">
        <f t="shared" ref="F8:N8" si="0">+E8+1</f>
        <v>2003</v>
      </c>
      <c r="G8" s="3">
        <f t="shared" si="0"/>
        <v>2004</v>
      </c>
      <c r="H8" s="3">
        <f t="shared" si="0"/>
        <v>2005</v>
      </c>
      <c r="I8" s="3">
        <f t="shared" si="0"/>
        <v>2006</v>
      </c>
      <c r="J8" s="3">
        <f t="shared" si="0"/>
        <v>2007</v>
      </c>
      <c r="K8" s="3">
        <f t="shared" si="0"/>
        <v>2008</v>
      </c>
      <c r="L8" s="3">
        <f t="shared" si="0"/>
        <v>2009</v>
      </c>
      <c r="M8" s="3">
        <f t="shared" si="0"/>
        <v>2010</v>
      </c>
      <c r="N8" s="3">
        <f t="shared" si="0"/>
        <v>2011</v>
      </c>
      <c r="O8" s="3">
        <v>2012</v>
      </c>
      <c r="P8" s="3">
        <v>2013</v>
      </c>
      <c r="Q8" s="3">
        <v>2014</v>
      </c>
      <c r="R8" s="3">
        <v>2015</v>
      </c>
      <c r="S8" s="3">
        <v>2016</v>
      </c>
      <c r="T8" s="3">
        <v>2017</v>
      </c>
      <c r="U8" s="3">
        <f>+T8+1</f>
        <v>2018</v>
      </c>
      <c r="V8" s="3">
        <f>+U8+1</f>
        <v>2019</v>
      </c>
      <c r="W8" s="3"/>
      <c r="X8" s="31" t="s">
        <v>5</v>
      </c>
      <c r="Y8" s="3"/>
      <c r="Z8" s="1"/>
      <c r="AA8" s="3"/>
      <c r="AB8" s="3"/>
      <c r="AC8" s="3"/>
      <c r="AD8" s="2"/>
      <c r="AE8" s="2"/>
      <c r="AF8" s="2"/>
      <c r="AG8" s="2"/>
    </row>
    <row r="9" spans="1:33" x14ac:dyDescent="0.25">
      <c r="B9" s="6" t="s">
        <v>7</v>
      </c>
      <c r="C9" s="3">
        <v>33</v>
      </c>
      <c r="D9" s="3">
        <v>34</v>
      </c>
      <c r="E9" s="3">
        <v>35</v>
      </c>
      <c r="F9" s="3">
        <f t="shared" ref="F9:N9" si="1">+E9+1</f>
        <v>36</v>
      </c>
      <c r="G9" s="3">
        <f t="shared" si="1"/>
        <v>37</v>
      </c>
      <c r="H9" s="3">
        <f t="shared" si="1"/>
        <v>38</v>
      </c>
      <c r="I9" s="3">
        <f t="shared" si="1"/>
        <v>39</v>
      </c>
      <c r="J9" s="3">
        <f t="shared" si="1"/>
        <v>40</v>
      </c>
      <c r="K9" s="3">
        <f t="shared" si="1"/>
        <v>41</v>
      </c>
      <c r="L9" s="3">
        <f t="shared" si="1"/>
        <v>42</v>
      </c>
      <c r="M9" s="3">
        <f t="shared" si="1"/>
        <v>43</v>
      </c>
      <c r="N9" s="3">
        <f t="shared" si="1"/>
        <v>44</v>
      </c>
      <c r="O9" s="3">
        <v>45</v>
      </c>
      <c r="P9" s="3">
        <f>+O9</f>
        <v>45</v>
      </c>
      <c r="Q9" s="3">
        <f>+P9</f>
        <v>45</v>
      </c>
      <c r="R9" s="3">
        <v>45</v>
      </c>
      <c r="S9" s="3">
        <v>45</v>
      </c>
      <c r="T9" s="3">
        <v>45</v>
      </c>
      <c r="U9" s="3">
        <v>45</v>
      </c>
      <c r="V9" s="3">
        <v>45</v>
      </c>
      <c r="W9" s="3"/>
      <c r="X9" s="24"/>
      <c r="Y9" s="3"/>
      <c r="Z9" s="1"/>
      <c r="AA9" s="3"/>
      <c r="AB9" s="3"/>
      <c r="AC9" s="3"/>
      <c r="AD9" s="2"/>
      <c r="AE9" s="2"/>
      <c r="AF9" s="2"/>
      <c r="AG9" s="2"/>
    </row>
    <row r="10" spans="1:33" x14ac:dyDescent="0.25">
      <c r="B10" s="6" t="s">
        <v>5</v>
      </c>
      <c r="C10" s="10">
        <v>137646.6416</v>
      </c>
      <c r="D10" s="10">
        <f>+AB10</f>
        <v>198618.57680000001</v>
      </c>
      <c r="E10" s="10">
        <f>+AB11</f>
        <v>262696.46999999997</v>
      </c>
      <c r="F10" s="10">
        <f>+AB12</f>
        <v>193505.33120000002</v>
      </c>
      <c r="G10" s="10">
        <f>+AB13</f>
        <v>135185.56</v>
      </c>
      <c r="H10" s="10">
        <f>+AB14</f>
        <v>251181.93</v>
      </c>
      <c r="I10" s="10">
        <f>+AB15+AB16+AB17</f>
        <v>1352105.9040196929</v>
      </c>
      <c r="J10" s="10">
        <f>+AB18</f>
        <v>450256.64799999993</v>
      </c>
      <c r="K10" s="10">
        <f>+AB19</f>
        <v>283238.67599999998</v>
      </c>
      <c r="L10" s="10">
        <f>+AB20</f>
        <v>361185.42239999998</v>
      </c>
      <c r="M10" s="10">
        <f>+AB21</f>
        <v>307973.9376</v>
      </c>
      <c r="N10" s="10">
        <f>+AB22</f>
        <v>648445.01760000002</v>
      </c>
      <c r="O10" s="21">
        <f>185924.94+2872.47</f>
        <v>188797.41</v>
      </c>
      <c r="P10" s="21">
        <v>286820.42</v>
      </c>
      <c r="Q10" s="21">
        <v>337027</v>
      </c>
      <c r="R10" s="21">
        <v>326655</v>
      </c>
      <c r="S10" s="21">
        <v>334952</v>
      </c>
      <c r="T10" s="21">
        <v>322503</v>
      </c>
      <c r="U10" s="21">
        <v>320430</v>
      </c>
      <c r="V10" s="21">
        <v>328730</v>
      </c>
      <c r="W10" s="2"/>
      <c r="X10" s="21">
        <f>SUM(C10:W10)</f>
        <v>7027954.9452196928</v>
      </c>
      <c r="Y10" s="2"/>
      <c r="Z10" s="1"/>
      <c r="AA10" s="20"/>
      <c r="AB10" s="2">
        <v>198618.57680000001</v>
      </c>
      <c r="AC10" s="2"/>
      <c r="AD10" s="2"/>
      <c r="AE10" s="2"/>
      <c r="AF10" s="2"/>
      <c r="AG10" s="2"/>
    </row>
    <row r="11" spans="1:33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  <c r="AA11" s="20"/>
      <c r="AB11" s="2">
        <v>262696.46999999997</v>
      </c>
      <c r="AC11" s="2"/>
      <c r="AD11" s="2"/>
      <c r="AE11" s="2"/>
      <c r="AF11" s="2"/>
      <c r="AG11" s="2"/>
    </row>
    <row r="12" spans="1:33" x14ac:dyDescent="0.25">
      <c r="B12" s="6">
        <v>2012</v>
      </c>
      <c r="C12" s="2">
        <f>ROUND((+C$10/C$9),2)</f>
        <v>4171.1099999999997</v>
      </c>
      <c r="D12" s="2">
        <f t="shared" ref="D12:R27" si="2">ROUND((+D$10/D$9),2)</f>
        <v>5841.72</v>
      </c>
      <c r="E12" s="2">
        <f t="shared" si="2"/>
        <v>7505.61</v>
      </c>
      <c r="F12" s="2">
        <f t="shared" si="2"/>
        <v>5375.15</v>
      </c>
      <c r="G12" s="2">
        <f t="shared" si="2"/>
        <v>3653.66</v>
      </c>
      <c r="H12" s="2">
        <f t="shared" si="2"/>
        <v>6610.05</v>
      </c>
      <c r="I12" s="2">
        <f t="shared" si="2"/>
        <v>34669.379999999997</v>
      </c>
      <c r="J12" s="2">
        <f t="shared" si="2"/>
        <v>11256.42</v>
      </c>
      <c r="K12" s="2">
        <f t="shared" si="2"/>
        <v>6908.26</v>
      </c>
      <c r="L12" s="2">
        <f t="shared" si="2"/>
        <v>8599.65</v>
      </c>
      <c r="M12" s="2">
        <f t="shared" si="2"/>
        <v>7162.18</v>
      </c>
      <c r="N12" s="2">
        <f t="shared" si="2"/>
        <v>14737.39</v>
      </c>
      <c r="O12" s="2">
        <f t="shared" si="2"/>
        <v>4195.5</v>
      </c>
      <c r="P12" s="2"/>
      <c r="Q12" s="2"/>
      <c r="R12" s="2"/>
      <c r="S12" s="2"/>
      <c r="T12" s="2"/>
      <c r="U12" s="2"/>
      <c r="V12" s="2"/>
      <c r="W12" s="2"/>
      <c r="X12" s="2">
        <f t="shared" ref="X12:X43" si="3">SUM(C12:W12)</f>
        <v>120686.07999999997</v>
      </c>
      <c r="Y12" s="2"/>
      <c r="Z12" s="1"/>
      <c r="AA12" s="20"/>
      <c r="AB12" s="2">
        <v>193505.33120000002</v>
      </c>
      <c r="AC12" s="2"/>
      <c r="AD12" s="2"/>
      <c r="AE12" s="2"/>
      <c r="AF12" s="2"/>
      <c r="AG12" s="2"/>
    </row>
    <row r="13" spans="1:33" x14ac:dyDescent="0.25">
      <c r="B13" s="6">
        <v>2013</v>
      </c>
      <c r="C13" s="2">
        <f t="shared" ref="C13:N44" si="4">ROUND((+C$10/C$9),2)</f>
        <v>4171.1099999999997</v>
      </c>
      <c r="D13" s="2">
        <f t="shared" si="2"/>
        <v>5841.72</v>
      </c>
      <c r="E13" s="2">
        <f t="shared" si="2"/>
        <v>7505.61</v>
      </c>
      <c r="F13" s="2">
        <f t="shared" si="2"/>
        <v>5375.15</v>
      </c>
      <c r="G13" s="2">
        <f t="shared" si="2"/>
        <v>3653.66</v>
      </c>
      <c r="H13" s="2">
        <f t="shared" si="2"/>
        <v>6610.05</v>
      </c>
      <c r="I13" s="2">
        <f t="shared" si="2"/>
        <v>34669.379999999997</v>
      </c>
      <c r="J13" s="2">
        <f t="shared" si="2"/>
        <v>11256.42</v>
      </c>
      <c r="K13" s="2">
        <f t="shared" si="2"/>
        <v>6908.26</v>
      </c>
      <c r="L13" s="2">
        <f t="shared" si="2"/>
        <v>8599.65</v>
      </c>
      <c r="M13" s="2">
        <f t="shared" si="2"/>
        <v>7162.18</v>
      </c>
      <c r="N13" s="2">
        <f t="shared" si="2"/>
        <v>14737.39</v>
      </c>
      <c r="O13" s="2">
        <f t="shared" si="2"/>
        <v>4195.5</v>
      </c>
      <c r="P13" s="2">
        <f>ROUND((+P$10/P$9),2)</f>
        <v>6373.79</v>
      </c>
      <c r="Q13" s="2"/>
      <c r="R13" s="2"/>
      <c r="S13" s="2"/>
      <c r="T13" s="2"/>
      <c r="U13" s="2"/>
      <c r="V13" s="2"/>
      <c r="W13" s="2"/>
      <c r="X13" s="2">
        <f t="shared" si="3"/>
        <v>127059.86999999997</v>
      </c>
      <c r="Y13" s="2"/>
      <c r="Z13" s="1"/>
      <c r="AA13" s="20"/>
      <c r="AB13" s="2">
        <v>135185.56</v>
      </c>
      <c r="AC13" s="2"/>
      <c r="AD13" s="2"/>
      <c r="AE13" s="2"/>
      <c r="AF13" s="2"/>
      <c r="AG13" s="2"/>
    </row>
    <row r="14" spans="1:33" x14ac:dyDescent="0.25">
      <c r="B14" s="6">
        <v>2014</v>
      </c>
      <c r="C14" s="2">
        <f t="shared" si="4"/>
        <v>4171.1099999999997</v>
      </c>
      <c r="D14" s="2">
        <f t="shared" si="2"/>
        <v>5841.72</v>
      </c>
      <c r="E14" s="2">
        <f t="shared" si="2"/>
        <v>7505.61</v>
      </c>
      <c r="F14" s="2">
        <f t="shared" si="2"/>
        <v>5375.15</v>
      </c>
      <c r="G14" s="2">
        <f t="shared" si="2"/>
        <v>3653.66</v>
      </c>
      <c r="H14" s="2">
        <f t="shared" si="2"/>
        <v>6610.05</v>
      </c>
      <c r="I14" s="2">
        <f t="shared" si="2"/>
        <v>34669.379999999997</v>
      </c>
      <c r="J14" s="2">
        <f t="shared" si="2"/>
        <v>11256.42</v>
      </c>
      <c r="K14" s="2">
        <f t="shared" si="2"/>
        <v>6908.26</v>
      </c>
      <c r="L14" s="2">
        <f t="shared" si="2"/>
        <v>8599.65</v>
      </c>
      <c r="M14" s="2">
        <f t="shared" si="2"/>
        <v>7162.18</v>
      </c>
      <c r="N14" s="2">
        <f t="shared" si="2"/>
        <v>14737.39</v>
      </c>
      <c r="O14" s="2">
        <f t="shared" si="2"/>
        <v>4195.5</v>
      </c>
      <c r="P14" s="2">
        <f t="shared" si="2"/>
        <v>6373.79</v>
      </c>
      <c r="Q14" s="2">
        <f>ROUND((+Q$10/Q$9),2)</f>
        <v>7489.49</v>
      </c>
      <c r="R14" s="2"/>
      <c r="S14" s="2"/>
      <c r="T14" s="2"/>
      <c r="U14" s="2"/>
      <c r="V14" s="2"/>
      <c r="W14" s="2"/>
      <c r="X14" s="2">
        <f t="shared" si="3"/>
        <v>134549.35999999996</v>
      </c>
      <c r="Y14" s="2"/>
      <c r="Z14" s="1"/>
      <c r="AA14" s="20"/>
      <c r="AB14" s="2">
        <v>251181.93</v>
      </c>
      <c r="AC14" s="2"/>
      <c r="AD14" s="2"/>
      <c r="AE14" s="2"/>
      <c r="AF14" s="2"/>
      <c r="AG14" s="2"/>
    </row>
    <row r="15" spans="1:33" x14ac:dyDescent="0.25">
      <c r="B15" s="6">
        <f>+B14+1</f>
        <v>2015</v>
      </c>
      <c r="C15" s="2">
        <f t="shared" si="4"/>
        <v>4171.1099999999997</v>
      </c>
      <c r="D15" s="2">
        <f t="shared" si="2"/>
        <v>5841.72</v>
      </c>
      <c r="E15" s="2">
        <f t="shared" si="2"/>
        <v>7505.61</v>
      </c>
      <c r="F15" s="2">
        <f t="shared" si="2"/>
        <v>5375.15</v>
      </c>
      <c r="G15" s="2">
        <f t="shared" si="2"/>
        <v>3653.66</v>
      </c>
      <c r="H15" s="2">
        <f t="shared" si="2"/>
        <v>6610.05</v>
      </c>
      <c r="I15" s="2">
        <f t="shared" si="2"/>
        <v>34669.379999999997</v>
      </c>
      <c r="J15" s="2">
        <f t="shared" si="2"/>
        <v>11256.42</v>
      </c>
      <c r="K15" s="2">
        <f t="shared" si="2"/>
        <v>6908.26</v>
      </c>
      <c r="L15" s="2">
        <f t="shared" si="2"/>
        <v>8599.65</v>
      </c>
      <c r="M15" s="2">
        <f t="shared" si="2"/>
        <v>7162.18</v>
      </c>
      <c r="N15" s="2">
        <f t="shared" si="2"/>
        <v>14737.39</v>
      </c>
      <c r="O15" s="2">
        <f t="shared" si="2"/>
        <v>4195.5</v>
      </c>
      <c r="P15" s="2">
        <f t="shared" si="2"/>
        <v>6373.79</v>
      </c>
      <c r="Q15" s="2">
        <f t="shared" si="2"/>
        <v>7489.49</v>
      </c>
      <c r="R15" s="2">
        <f>ROUND((+R$10/R$9),2)*0.5</f>
        <v>3629.5</v>
      </c>
      <c r="S15" s="2"/>
      <c r="T15" s="2"/>
      <c r="U15" s="2"/>
      <c r="V15" s="2"/>
      <c r="W15" s="2"/>
      <c r="X15" s="2">
        <f t="shared" si="3"/>
        <v>138178.85999999996</v>
      </c>
      <c r="Y15" s="2"/>
      <c r="Z15" s="1"/>
      <c r="AA15" s="20"/>
      <c r="AB15" s="2">
        <v>1892162.7600000002</v>
      </c>
      <c r="AC15" s="2"/>
      <c r="AD15" s="2"/>
      <c r="AE15" s="2"/>
      <c r="AF15" s="2"/>
      <c r="AG15" s="2"/>
    </row>
    <row r="16" spans="1:33" x14ac:dyDescent="0.25">
      <c r="B16" s="6">
        <f t="shared" ref="B16:B60" si="5">+B15+1</f>
        <v>2016</v>
      </c>
      <c r="C16" s="2">
        <f t="shared" si="4"/>
        <v>4171.1099999999997</v>
      </c>
      <c r="D16" s="2">
        <f t="shared" si="2"/>
        <v>5841.72</v>
      </c>
      <c r="E16" s="2">
        <f t="shared" si="2"/>
        <v>7505.61</v>
      </c>
      <c r="F16" s="2">
        <f t="shared" si="2"/>
        <v>5375.15</v>
      </c>
      <c r="G16" s="2">
        <f t="shared" si="2"/>
        <v>3653.66</v>
      </c>
      <c r="H16" s="2">
        <f t="shared" si="2"/>
        <v>6610.05</v>
      </c>
      <c r="I16" s="2">
        <f t="shared" si="2"/>
        <v>34669.379999999997</v>
      </c>
      <c r="J16" s="2">
        <f t="shared" si="2"/>
        <v>11256.42</v>
      </c>
      <c r="K16" s="2">
        <f t="shared" si="2"/>
        <v>6908.26</v>
      </c>
      <c r="L16" s="2">
        <f t="shared" si="2"/>
        <v>8599.65</v>
      </c>
      <c r="M16" s="2">
        <f t="shared" si="2"/>
        <v>7162.18</v>
      </c>
      <c r="N16" s="2">
        <f t="shared" si="2"/>
        <v>14737.39</v>
      </c>
      <c r="O16" s="2">
        <f t="shared" si="2"/>
        <v>4195.5</v>
      </c>
      <c r="P16" s="2">
        <f t="shared" si="2"/>
        <v>6373.79</v>
      </c>
      <c r="Q16" s="2">
        <f t="shared" si="2"/>
        <v>7489.49</v>
      </c>
      <c r="R16" s="2">
        <f t="shared" si="2"/>
        <v>7259</v>
      </c>
      <c r="S16" s="2">
        <f>ROUND((+S$10/S$9),2)*0.5</f>
        <v>3721.69</v>
      </c>
      <c r="T16" s="2"/>
      <c r="U16" s="2"/>
      <c r="V16" s="2"/>
      <c r="W16" s="2"/>
      <c r="X16" s="2">
        <f t="shared" si="3"/>
        <v>145530.04999999996</v>
      </c>
      <c r="Y16" s="2"/>
      <c r="Z16" s="1"/>
      <c r="AB16" s="2">
        <v>-793067.01198030729</v>
      </c>
      <c r="AC16" s="2"/>
      <c r="AD16" s="2"/>
      <c r="AE16" s="2"/>
      <c r="AF16" s="2"/>
      <c r="AG16" s="2"/>
    </row>
    <row r="17" spans="2:33" x14ac:dyDescent="0.25">
      <c r="B17" s="6">
        <f t="shared" si="5"/>
        <v>2017</v>
      </c>
      <c r="C17" s="2">
        <f t="shared" si="4"/>
        <v>4171.1099999999997</v>
      </c>
      <c r="D17" s="2">
        <f t="shared" si="2"/>
        <v>5841.72</v>
      </c>
      <c r="E17" s="2">
        <f t="shared" si="2"/>
        <v>7505.61</v>
      </c>
      <c r="F17" s="2">
        <f t="shared" si="2"/>
        <v>5375.15</v>
      </c>
      <c r="G17" s="2">
        <f t="shared" si="2"/>
        <v>3653.66</v>
      </c>
      <c r="H17" s="2">
        <f t="shared" si="2"/>
        <v>6610.05</v>
      </c>
      <c r="I17" s="2">
        <f t="shared" si="2"/>
        <v>34669.379999999997</v>
      </c>
      <c r="J17" s="2">
        <f t="shared" si="2"/>
        <v>11256.42</v>
      </c>
      <c r="K17" s="2">
        <f t="shared" si="2"/>
        <v>6908.26</v>
      </c>
      <c r="L17" s="2">
        <f t="shared" si="2"/>
        <v>8599.65</v>
      </c>
      <c r="M17" s="2">
        <f t="shared" si="2"/>
        <v>7162.18</v>
      </c>
      <c r="N17" s="2">
        <f t="shared" si="2"/>
        <v>14737.39</v>
      </c>
      <c r="O17" s="2">
        <f t="shared" si="2"/>
        <v>4195.5</v>
      </c>
      <c r="P17" s="2">
        <f t="shared" si="2"/>
        <v>6373.79</v>
      </c>
      <c r="Q17" s="2">
        <f t="shared" si="2"/>
        <v>7489.49</v>
      </c>
      <c r="R17" s="2">
        <f t="shared" si="2"/>
        <v>7259</v>
      </c>
      <c r="S17" s="2">
        <f t="shared" ref="S17:V32" si="6">ROUND((+S$10/S$9),2)</f>
        <v>7443.38</v>
      </c>
      <c r="T17" s="2">
        <f>ROUND((+T$10/T$9),2)*0.5</f>
        <v>3583.3649999999998</v>
      </c>
      <c r="U17" s="2"/>
      <c r="V17" s="2"/>
      <c r="W17" s="2"/>
      <c r="X17" s="2">
        <f t="shared" si="3"/>
        <v>152835.10499999995</v>
      </c>
      <c r="Y17" s="2"/>
      <c r="Z17" s="1"/>
      <c r="AB17" s="2">
        <v>253010.15599999999</v>
      </c>
      <c r="AC17" s="2"/>
      <c r="AD17" s="2"/>
      <c r="AE17" s="2"/>
      <c r="AF17" s="2"/>
      <c r="AG17" s="2"/>
    </row>
    <row r="18" spans="2:33" x14ac:dyDescent="0.25">
      <c r="B18" s="6">
        <f t="shared" si="5"/>
        <v>2018</v>
      </c>
      <c r="C18" s="2">
        <f t="shared" si="4"/>
        <v>4171.1099999999997</v>
      </c>
      <c r="D18" s="2">
        <f t="shared" si="2"/>
        <v>5841.72</v>
      </c>
      <c r="E18" s="2">
        <f t="shared" si="2"/>
        <v>7505.61</v>
      </c>
      <c r="F18" s="2">
        <f t="shared" si="2"/>
        <v>5375.15</v>
      </c>
      <c r="G18" s="2">
        <f t="shared" si="2"/>
        <v>3653.66</v>
      </c>
      <c r="H18" s="2">
        <f t="shared" si="2"/>
        <v>6610.05</v>
      </c>
      <c r="I18" s="2">
        <f t="shared" si="2"/>
        <v>34669.379999999997</v>
      </c>
      <c r="J18" s="2">
        <f t="shared" si="2"/>
        <v>11256.42</v>
      </c>
      <c r="K18" s="2">
        <f t="shared" si="2"/>
        <v>6908.26</v>
      </c>
      <c r="L18" s="2">
        <f t="shared" si="2"/>
        <v>8599.65</v>
      </c>
      <c r="M18" s="2">
        <f t="shared" si="2"/>
        <v>7162.18</v>
      </c>
      <c r="N18" s="2">
        <f t="shared" si="2"/>
        <v>14737.39</v>
      </c>
      <c r="O18" s="2">
        <f t="shared" si="2"/>
        <v>4195.5</v>
      </c>
      <c r="P18" s="2">
        <f t="shared" si="2"/>
        <v>6373.79</v>
      </c>
      <c r="Q18" s="2">
        <f t="shared" si="2"/>
        <v>7489.49</v>
      </c>
      <c r="R18" s="2">
        <f t="shared" si="2"/>
        <v>7259</v>
      </c>
      <c r="S18" s="2">
        <f t="shared" si="6"/>
        <v>7443.38</v>
      </c>
      <c r="T18" s="2">
        <f t="shared" si="6"/>
        <v>7166.73</v>
      </c>
      <c r="U18" s="2">
        <f>ROUND((+U$10/U$9),2)*0.5</f>
        <v>3560.335</v>
      </c>
      <c r="V18" s="2"/>
      <c r="W18" s="2"/>
      <c r="X18" s="2">
        <f t="shared" si="3"/>
        <v>159978.80499999996</v>
      </c>
      <c r="Y18" s="2"/>
      <c r="Z18" s="1"/>
      <c r="AB18" s="2">
        <v>450256.64799999993</v>
      </c>
      <c r="AC18" s="2"/>
      <c r="AD18" s="2"/>
      <c r="AE18" s="2"/>
      <c r="AF18" s="2"/>
      <c r="AG18" s="2"/>
    </row>
    <row r="19" spans="2:33" x14ac:dyDescent="0.25">
      <c r="B19" s="6">
        <f t="shared" si="5"/>
        <v>2019</v>
      </c>
      <c r="C19" s="2">
        <f t="shared" si="4"/>
        <v>4171.1099999999997</v>
      </c>
      <c r="D19" s="2">
        <f t="shared" si="2"/>
        <v>5841.72</v>
      </c>
      <c r="E19" s="2">
        <f t="shared" si="2"/>
        <v>7505.61</v>
      </c>
      <c r="F19" s="2">
        <f t="shared" si="2"/>
        <v>5375.15</v>
      </c>
      <c r="G19" s="2">
        <f t="shared" si="2"/>
        <v>3653.66</v>
      </c>
      <c r="H19" s="2">
        <f t="shared" si="2"/>
        <v>6610.05</v>
      </c>
      <c r="I19" s="2">
        <f t="shared" si="2"/>
        <v>34669.379999999997</v>
      </c>
      <c r="J19" s="2">
        <f t="shared" si="2"/>
        <v>11256.42</v>
      </c>
      <c r="K19" s="2">
        <f t="shared" si="2"/>
        <v>6908.26</v>
      </c>
      <c r="L19" s="2">
        <f t="shared" si="2"/>
        <v>8599.65</v>
      </c>
      <c r="M19" s="2">
        <f t="shared" si="2"/>
        <v>7162.18</v>
      </c>
      <c r="N19" s="2">
        <f t="shared" si="2"/>
        <v>14737.39</v>
      </c>
      <c r="O19" s="2">
        <f t="shared" si="2"/>
        <v>4195.5</v>
      </c>
      <c r="P19" s="2">
        <f t="shared" si="2"/>
        <v>6373.79</v>
      </c>
      <c r="Q19" s="2">
        <f t="shared" si="2"/>
        <v>7489.49</v>
      </c>
      <c r="R19" s="2">
        <f t="shared" si="2"/>
        <v>7259</v>
      </c>
      <c r="S19" s="2">
        <f t="shared" si="6"/>
        <v>7443.38</v>
      </c>
      <c r="T19" s="2">
        <f t="shared" si="6"/>
        <v>7166.73</v>
      </c>
      <c r="U19" s="2">
        <f t="shared" si="6"/>
        <v>7120.67</v>
      </c>
      <c r="V19" s="2">
        <f>ROUND((+V$10/V$9),2)*0.5</f>
        <v>3652.5549999999998</v>
      </c>
      <c r="W19" s="2"/>
      <c r="X19" s="2">
        <f t="shared" si="3"/>
        <v>167191.69499999998</v>
      </c>
      <c r="Y19" s="2"/>
      <c r="Z19" s="1"/>
      <c r="AB19" s="2">
        <v>283238.67599999998</v>
      </c>
      <c r="AC19" s="2"/>
      <c r="AD19" s="2"/>
      <c r="AE19" s="2"/>
      <c r="AF19" s="2"/>
      <c r="AG19" s="2"/>
    </row>
    <row r="20" spans="2:33" x14ac:dyDescent="0.25">
      <c r="B20" s="6">
        <f t="shared" si="5"/>
        <v>2020</v>
      </c>
      <c r="C20" s="2">
        <f t="shared" si="4"/>
        <v>4171.1099999999997</v>
      </c>
      <c r="D20" s="2">
        <f t="shared" si="2"/>
        <v>5841.72</v>
      </c>
      <c r="E20" s="2">
        <f t="shared" si="2"/>
        <v>7505.61</v>
      </c>
      <c r="F20" s="2">
        <f t="shared" si="2"/>
        <v>5375.15</v>
      </c>
      <c r="G20" s="2">
        <f t="shared" si="2"/>
        <v>3653.66</v>
      </c>
      <c r="H20" s="2">
        <f t="shared" si="2"/>
        <v>6610.05</v>
      </c>
      <c r="I20" s="2">
        <f t="shared" si="2"/>
        <v>34669.379999999997</v>
      </c>
      <c r="J20" s="2">
        <f t="shared" si="2"/>
        <v>11256.42</v>
      </c>
      <c r="K20" s="2">
        <f t="shared" si="2"/>
        <v>6908.26</v>
      </c>
      <c r="L20" s="2">
        <f t="shared" si="2"/>
        <v>8599.65</v>
      </c>
      <c r="M20" s="2">
        <f t="shared" si="2"/>
        <v>7162.18</v>
      </c>
      <c r="N20" s="2">
        <f t="shared" si="2"/>
        <v>14737.39</v>
      </c>
      <c r="O20" s="2">
        <f t="shared" si="2"/>
        <v>4195.5</v>
      </c>
      <c r="P20" s="2">
        <f t="shared" si="2"/>
        <v>6373.79</v>
      </c>
      <c r="Q20" s="2">
        <f t="shared" si="2"/>
        <v>7489.49</v>
      </c>
      <c r="R20" s="2">
        <f t="shared" si="2"/>
        <v>7259</v>
      </c>
      <c r="S20" s="2">
        <f t="shared" si="6"/>
        <v>7443.38</v>
      </c>
      <c r="T20" s="2">
        <f t="shared" si="6"/>
        <v>7166.73</v>
      </c>
      <c r="U20" s="2">
        <f t="shared" si="6"/>
        <v>7120.67</v>
      </c>
      <c r="V20" s="2">
        <f t="shared" si="6"/>
        <v>7305.11</v>
      </c>
      <c r="W20" s="2"/>
      <c r="X20" s="2">
        <f t="shared" si="3"/>
        <v>170844.24999999997</v>
      </c>
      <c r="Y20" s="2"/>
      <c r="Z20" s="2"/>
      <c r="AB20" s="2">
        <v>361185.42239999998</v>
      </c>
      <c r="AC20" s="2"/>
      <c r="AD20" s="2"/>
      <c r="AE20" s="2"/>
      <c r="AF20" s="2"/>
      <c r="AG20" s="2"/>
    </row>
    <row r="21" spans="2:33" x14ac:dyDescent="0.25">
      <c r="B21" s="6">
        <f t="shared" si="5"/>
        <v>2021</v>
      </c>
      <c r="C21" s="2">
        <f t="shared" si="4"/>
        <v>4171.1099999999997</v>
      </c>
      <c r="D21" s="2">
        <f t="shared" si="2"/>
        <v>5841.72</v>
      </c>
      <c r="E21" s="2">
        <f t="shared" si="2"/>
        <v>7505.61</v>
      </c>
      <c r="F21" s="2">
        <f t="shared" si="2"/>
        <v>5375.15</v>
      </c>
      <c r="G21" s="2">
        <f t="shared" si="2"/>
        <v>3653.66</v>
      </c>
      <c r="H21" s="2">
        <f t="shared" si="2"/>
        <v>6610.05</v>
      </c>
      <c r="I21" s="2">
        <f t="shared" si="2"/>
        <v>34669.379999999997</v>
      </c>
      <c r="J21" s="2">
        <f t="shared" si="2"/>
        <v>11256.42</v>
      </c>
      <c r="K21" s="2">
        <f t="shared" si="2"/>
        <v>6908.26</v>
      </c>
      <c r="L21" s="2">
        <f t="shared" si="2"/>
        <v>8599.65</v>
      </c>
      <c r="M21" s="2">
        <f t="shared" si="2"/>
        <v>7162.18</v>
      </c>
      <c r="N21" s="2">
        <f t="shared" si="2"/>
        <v>14737.39</v>
      </c>
      <c r="O21" s="2">
        <f t="shared" si="2"/>
        <v>4195.5</v>
      </c>
      <c r="P21" s="2">
        <f t="shared" si="2"/>
        <v>6373.79</v>
      </c>
      <c r="Q21" s="2">
        <f t="shared" si="2"/>
        <v>7489.49</v>
      </c>
      <c r="R21" s="2">
        <f t="shared" si="2"/>
        <v>7259</v>
      </c>
      <c r="S21" s="2">
        <f t="shared" si="6"/>
        <v>7443.38</v>
      </c>
      <c r="T21" s="2">
        <f t="shared" si="6"/>
        <v>7166.73</v>
      </c>
      <c r="U21" s="2">
        <f t="shared" si="6"/>
        <v>7120.67</v>
      </c>
      <c r="V21" s="2">
        <f t="shared" si="6"/>
        <v>7305.11</v>
      </c>
      <c r="W21" s="2"/>
      <c r="X21" s="2">
        <f t="shared" si="3"/>
        <v>170844.24999999997</v>
      </c>
      <c r="Y21" s="2"/>
      <c r="Z21" s="2"/>
      <c r="AB21" s="2">
        <v>307973.9376</v>
      </c>
      <c r="AC21" s="2"/>
      <c r="AD21" s="2"/>
      <c r="AE21" s="2"/>
      <c r="AF21" s="2"/>
      <c r="AG21" s="2"/>
    </row>
    <row r="22" spans="2:33" x14ac:dyDescent="0.25">
      <c r="B22" s="6">
        <f t="shared" si="5"/>
        <v>2022</v>
      </c>
      <c r="C22" s="2">
        <f t="shared" si="4"/>
        <v>4171.1099999999997</v>
      </c>
      <c r="D22" s="2">
        <f t="shared" si="2"/>
        <v>5841.72</v>
      </c>
      <c r="E22" s="2">
        <f t="shared" si="2"/>
        <v>7505.61</v>
      </c>
      <c r="F22" s="2">
        <f t="shared" si="2"/>
        <v>5375.15</v>
      </c>
      <c r="G22" s="2">
        <f t="shared" si="2"/>
        <v>3653.66</v>
      </c>
      <c r="H22" s="2">
        <f t="shared" si="2"/>
        <v>6610.05</v>
      </c>
      <c r="I22" s="2">
        <f t="shared" si="2"/>
        <v>34669.379999999997</v>
      </c>
      <c r="J22" s="2">
        <f t="shared" si="2"/>
        <v>11256.42</v>
      </c>
      <c r="K22" s="2">
        <f t="shared" si="2"/>
        <v>6908.26</v>
      </c>
      <c r="L22" s="2">
        <f t="shared" si="2"/>
        <v>8599.65</v>
      </c>
      <c r="M22" s="2">
        <f t="shared" si="2"/>
        <v>7162.18</v>
      </c>
      <c r="N22" s="2">
        <f t="shared" si="2"/>
        <v>14737.39</v>
      </c>
      <c r="O22" s="2">
        <f t="shared" si="2"/>
        <v>4195.5</v>
      </c>
      <c r="P22" s="2">
        <f t="shared" si="2"/>
        <v>6373.79</v>
      </c>
      <c r="Q22" s="2">
        <f t="shared" si="2"/>
        <v>7489.49</v>
      </c>
      <c r="R22" s="2">
        <f t="shared" si="2"/>
        <v>7259</v>
      </c>
      <c r="S22" s="2">
        <f t="shared" si="6"/>
        <v>7443.38</v>
      </c>
      <c r="T22" s="2">
        <f t="shared" si="6"/>
        <v>7166.73</v>
      </c>
      <c r="U22" s="2">
        <f t="shared" si="6"/>
        <v>7120.67</v>
      </c>
      <c r="V22" s="2">
        <f t="shared" si="6"/>
        <v>7305.11</v>
      </c>
      <c r="W22" s="2"/>
      <c r="X22" s="2">
        <f t="shared" si="3"/>
        <v>170844.24999999997</v>
      </c>
      <c r="Y22" s="2"/>
      <c r="Z22" s="2"/>
      <c r="AB22" s="2">
        <v>648445.01760000002</v>
      </c>
      <c r="AC22" s="2"/>
      <c r="AD22" s="2"/>
      <c r="AE22" s="2"/>
      <c r="AF22" s="2"/>
      <c r="AG22" s="2"/>
    </row>
    <row r="23" spans="2:33" x14ac:dyDescent="0.25">
      <c r="B23" s="6">
        <f t="shared" si="5"/>
        <v>2023</v>
      </c>
      <c r="C23" s="2">
        <f t="shared" si="4"/>
        <v>4171.1099999999997</v>
      </c>
      <c r="D23" s="2">
        <f t="shared" si="2"/>
        <v>5841.72</v>
      </c>
      <c r="E23" s="2">
        <f t="shared" si="2"/>
        <v>7505.61</v>
      </c>
      <c r="F23" s="2">
        <f t="shared" si="2"/>
        <v>5375.15</v>
      </c>
      <c r="G23" s="2">
        <f t="shared" si="2"/>
        <v>3653.66</v>
      </c>
      <c r="H23" s="2">
        <f t="shared" si="2"/>
        <v>6610.05</v>
      </c>
      <c r="I23" s="2">
        <f t="shared" si="2"/>
        <v>34669.379999999997</v>
      </c>
      <c r="J23" s="2">
        <f t="shared" si="2"/>
        <v>11256.42</v>
      </c>
      <c r="K23" s="2">
        <f t="shared" si="2"/>
        <v>6908.26</v>
      </c>
      <c r="L23" s="2">
        <f t="shared" si="2"/>
        <v>8599.65</v>
      </c>
      <c r="M23" s="2">
        <f t="shared" si="2"/>
        <v>7162.18</v>
      </c>
      <c r="N23" s="2">
        <f t="shared" si="2"/>
        <v>14737.39</v>
      </c>
      <c r="O23" s="2">
        <f t="shared" si="2"/>
        <v>4195.5</v>
      </c>
      <c r="P23" s="2">
        <f t="shared" si="2"/>
        <v>6373.79</v>
      </c>
      <c r="Q23" s="2">
        <f t="shared" si="2"/>
        <v>7489.49</v>
      </c>
      <c r="R23" s="2">
        <f t="shared" si="2"/>
        <v>7259</v>
      </c>
      <c r="S23" s="2">
        <f t="shared" si="6"/>
        <v>7443.38</v>
      </c>
      <c r="T23" s="2">
        <f t="shared" si="6"/>
        <v>7166.73</v>
      </c>
      <c r="U23" s="2">
        <f t="shared" si="6"/>
        <v>7120.67</v>
      </c>
      <c r="V23" s="2">
        <f t="shared" si="6"/>
        <v>7305.11</v>
      </c>
      <c r="W23" s="2"/>
      <c r="X23" s="2">
        <f t="shared" si="3"/>
        <v>170844.24999999997</v>
      </c>
      <c r="Y23" s="2"/>
      <c r="Z23" s="2"/>
      <c r="AB23" s="2">
        <v>6828.73</v>
      </c>
      <c r="AC23" s="2"/>
      <c r="AD23" s="2"/>
      <c r="AE23" s="2"/>
      <c r="AF23" s="2"/>
      <c r="AG23" s="2"/>
    </row>
    <row r="24" spans="2:33" x14ac:dyDescent="0.25">
      <c r="B24" s="6">
        <f t="shared" si="5"/>
        <v>2024</v>
      </c>
      <c r="C24" s="2">
        <f t="shared" si="4"/>
        <v>4171.1099999999997</v>
      </c>
      <c r="D24" s="2">
        <f t="shared" si="2"/>
        <v>5841.72</v>
      </c>
      <c r="E24" s="2">
        <f t="shared" si="2"/>
        <v>7505.61</v>
      </c>
      <c r="F24" s="2">
        <f t="shared" si="2"/>
        <v>5375.15</v>
      </c>
      <c r="G24" s="2">
        <f t="shared" si="2"/>
        <v>3653.66</v>
      </c>
      <c r="H24" s="2">
        <f t="shared" si="2"/>
        <v>6610.05</v>
      </c>
      <c r="I24" s="2">
        <f t="shared" si="2"/>
        <v>34669.379999999997</v>
      </c>
      <c r="J24" s="2">
        <f t="shared" si="2"/>
        <v>11256.42</v>
      </c>
      <c r="K24" s="2">
        <f t="shared" si="2"/>
        <v>6908.26</v>
      </c>
      <c r="L24" s="2">
        <f t="shared" si="2"/>
        <v>8599.65</v>
      </c>
      <c r="M24" s="2">
        <f t="shared" si="2"/>
        <v>7162.18</v>
      </c>
      <c r="N24" s="2">
        <f t="shared" si="2"/>
        <v>14737.39</v>
      </c>
      <c r="O24" s="2">
        <f t="shared" si="2"/>
        <v>4195.5</v>
      </c>
      <c r="P24" s="2">
        <f t="shared" si="2"/>
        <v>6373.79</v>
      </c>
      <c r="Q24" s="2">
        <f t="shared" si="2"/>
        <v>7489.49</v>
      </c>
      <c r="R24" s="2">
        <f t="shared" si="2"/>
        <v>7259</v>
      </c>
      <c r="S24" s="2">
        <f t="shared" si="6"/>
        <v>7443.38</v>
      </c>
      <c r="T24" s="2">
        <f t="shared" si="6"/>
        <v>7166.73</v>
      </c>
      <c r="U24" s="2">
        <f t="shared" si="6"/>
        <v>7120.67</v>
      </c>
      <c r="V24" s="2">
        <f t="shared" si="6"/>
        <v>7305.11</v>
      </c>
      <c r="W24" s="2"/>
      <c r="X24" s="2">
        <f t="shared" si="3"/>
        <v>170844.24999999997</v>
      </c>
      <c r="Y24" s="2"/>
      <c r="Z24" s="2"/>
      <c r="AA24" s="2"/>
      <c r="AB24" s="2"/>
      <c r="AC24" s="2"/>
      <c r="AD24" s="2"/>
      <c r="AE24" s="2"/>
      <c r="AF24" s="2"/>
      <c r="AG24" s="2"/>
    </row>
    <row r="25" spans="2:33" x14ac:dyDescent="0.25">
      <c r="B25" s="6">
        <f t="shared" si="5"/>
        <v>2025</v>
      </c>
      <c r="C25" s="2">
        <f t="shared" si="4"/>
        <v>4171.1099999999997</v>
      </c>
      <c r="D25" s="2">
        <f t="shared" si="2"/>
        <v>5841.72</v>
      </c>
      <c r="E25" s="2">
        <f t="shared" si="2"/>
        <v>7505.61</v>
      </c>
      <c r="F25" s="2">
        <f t="shared" si="2"/>
        <v>5375.15</v>
      </c>
      <c r="G25" s="2">
        <f t="shared" si="2"/>
        <v>3653.66</v>
      </c>
      <c r="H25" s="2">
        <f t="shared" si="2"/>
        <v>6610.05</v>
      </c>
      <c r="I25" s="2">
        <f t="shared" si="2"/>
        <v>34669.379999999997</v>
      </c>
      <c r="J25" s="2">
        <f t="shared" si="2"/>
        <v>11256.42</v>
      </c>
      <c r="K25" s="2">
        <f t="shared" si="2"/>
        <v>6908.26</v>
      </c>
      <c r="L25" s="2">
        <f t="shared" si="2"/>
        <v>8599.65</v>
      </c>
      <c r="M25" s="2">
        <f t="shared" si="2"/>
        <v>7162.18</v>
      </c>
      <c r="N25" s="2">
        <f t="shared" si="2"/>
        <v>14737.39</v>
      </c>
      <c r="O25" s="2">
        <f t="shared" si="2"/>
        <v>4195.5</v>
      </c>
      <c r="P25" s="2">
        <f t="shared" si="2"/>
        <v>6373.79</v>
      </c>
      <c r="Q25" s="2">
        <f t="shared" si="2"/>
        <v>7489.49</v>
      </c>
      <c r="R25" s="2">
        <f t="shared" si="2"/>
        <v>7259</v>
      </c>
      <c r="S25" s="2">
        <f t="shared" si="6"/>
        <v>7443.38</v>
      </c>
      <c r="T25" s="2">
        <f t="shared" si="6"/>
        <v>7166.73</v>
      </c>
      <c r="U25" s="2">
        <f t="shared" si="6"/>
        <v>7120.67</v>
      </c>
      <c r="V25" s="2">
        <f t="shared" si="6"/>
        <v>7305.11</v>
      </c>
      <c r="W25" s="2"/>
      <c r="X25" s="2">
        <f t="shared" si="3"/>
        <v>170844.24999999997</v>
      </c>
      <c r="Y25" s="2"/>
      <c r="Z25" s="2"/>
      <c r="AA25" s="2"/>
      <c r="AB25" s="2"/>
      <c r="AC25" s="2"/>
      <c r="AD25" s="2"/>
      <c r="AE25" s="2"/>
      <c r="AF25" s="2"/>
      <c r="AG25" s="2"/>
    </row>
    <row r="26" spans="2:33" x14ac:dyDescent="0.25">
      <c r="B26" s="6">
        <f t="shared" si="5"/>
        <v>2026</v>
      </c>
      <c r="C26" s="2">
        <f t="shared" si="4"/>
        <v>4171.1099999999997</v>
      </c>
      <c r="D26" s="2">
        <f t="shared" si="2"/>
        <v>5841.72</v>
      </c>
      <c r="E26" s="2">
        <f t="shared" si="2"/>
        <v>7505.61</v>
      </c>
      <c r="F26" s="2">
        <f t="shared" si="2"/>
        <v>5375.15</v>
      </c>
      <c r="G26" s="2">
        <f t="shared" si="2"/>
        <v>3653.66</v>
      </c>
      <c r="H26" s="2">
        <f t="shared" si="2"/>
        <v>6610.05</v>
      </c>
      <c r="I26" s="2">
        <f t="shared" si="2"/>
        <v>34669.379999999997</v>
      </c>
      <c r="J26" s="2">
        <f t="shared" si="2"/>
        <v>11256.42</v>
      </c>
      <c r="K26" s="2">
        <f t="shared" si="2"/>
        <v>6908.26</v>
      </c>
      <c r="L26" s="2">
        <f t="shared" si="2"/>
        <v>8599.65</v>
      </c>
      <c r="M26" s="2">
        <f t="shared" si="2"/>
        <v>7162.18</v>
      </c>
      <c r="N26" s="2">
        <f t="shared" si="2"/>
        <v>14737.39</v>
      </c>
      <c r="O26" s="2">
        <f t="shared" si="2"/>
        <v>4195.5</v>
      </c>
      <c r="P26" s="2">
        <f t="shared" si="2"/>
        <v>6373.79</v>
      </c>
      <c r="Q26" s="2">
        <f t="shared" si="2"/>
        <v>7489.49</v>
      </c>
      <c r="R26" s="2">
        <f t="shared" si="2"/>
        <v>7259</v>
      </c>
      <c r="S26" s="2">
        <f t="shared" si="6"/>
        <v>7443.38</v>
      </c>
      <c r="T26" s="2">
        <f t="shared" si="6"/>
        <v>7166.73</v>
      </c>
      <c r="U26" s="2">
        <f t="shared" si="6"/>
        <v>7120.67</v>
      </c>
      <c r="V26" s="2">
        <f t="shared" si="6"/>
        <v>7305.11</v>
      </c>
      <c r="W26" s="2"/>
      <c r="X26" s="2">
        <f t="shared" si="3"/>
        <v>170844.24999999997</v>
      </c>
      <c r="Y26" s="2"/>
      <c r="Z26" s="2"/>
      <c r="AA26" s="2"/>
      <c r="AB26" s="2"/>
      <c r="AC26" s="2"/>
      <c r="AD26" s="2"/>
      <c r="AE26" s="2"/>
      <c r="AF26" s="2"/>
      <c r="AG26" s="2"/>
    </row>
    <row r="27" spans="2:33" x14ac:dyDescent="0.25">
      <c r="B27" s="6">
        <f t="shared" si="5"/>
        <v>2027</v>
      </c>
      <c r="C27" s="2">
        <f t="shared" si="4"/>
        <v>4171.1099999999997</v>
      </c>
      <c r="D27" s="2">
        <f t="shared" si="2"/>
        <v>5841.72</v>
      </c>
      <c r="E27" s="2">
        <f t="shared" si="2"/>
        <v>7505.61</v>
      </c>
      <c r="F27" s="2">
        <f t="shared" si="2"/>
        <v>5375.15</v>
      </c>
      <c r="G27" s="2">
        <f t="shared" si="2"/>
        <v>3653.66</v>
      </c>
      <c r="H27" s="2">
        <f t="shared" si="2"/>
        <v>6610.05</v>
      </c>
      <c r="I27" s="2">
        <f t="shared" si="2"/>
        <v>34669.379999999997</v>
      </c>
      <c r="J27" s="2">
        <f t="shared" si="2"/>
        <v>11256.42</v>
      </c>
      <c r="K27" s="2">
        <f t="shared" si="2"/>
        <v>6908.26</v>
      </c>
      <c r="L27" s="2">
        <f t="shared" si="2"/>
        <v>8599.65</v>
      </c>
      <c r="M27" s="2">
        <f t="shared" si="2"/>
        <v>7162.18</v>
      </c>
      <c r="N27" s="2">
        <f t="shared" si="2"/>
        <v>14737.39</v>
      </c>
      <c r="O27" s="2">
        <f t="shared" si="2"/>
        <v>4195.5</v>
      </c>
      <c r="P27" s="2">
        <f t="shared" ref="O27:T55" si="7">ROUND((+P$10/P$9),2)</f>
        <v>6373.79</v>
      </c>
      <c r="Q27" s="2">
        <f t="shared" si="7"/>
        <v>7489.49</v>
      </c>
      <c r="R27" s="2">
        <f t="shared" si="2"/>
        <v>7259</v>
      </c>
      <c r="S27" s="2">
        <f t="shared" si="6"/>
        <v>7443.38</v>
      </c>
      <c r="T27" s="2">
        <f t="shared" si="6"/>
        <v>7166.73</v>
      </c>
      <c r="U27" s="2">
        <f t="shared" si="6"/>
        <v>7120.67</v>
      </c>
      <c r="V27" s="2">
        <f t="shared" si="6"/>
        <v>7305.11</v>
      </c>
      <c r="W27" s="2"/>
      <c r="X27" s="2">
        <f t="shared" si="3"/>
        <v>170844.24999999997</v>
      </c>
      <c r="Y27" s="2"/>
      <c r="Z27" s="2"/>
      <c r="AA27" s="2"/>
      <c r="AB27" s="2"/>
      <c r="AC27" s="2"/>
      <c r="AD27" s="2"/>
      <c r="AE27" s="2"/>
      <c r="AF27" s="2"/>
      <c r="AG27" s="2"/>
    </row>
    <row r="28" spans="2:33" x14ac:dyDescent="0.25">
      <c r="B28" s="6">
        <f t="shared" si="5"/>
        <v>2028</v>
      </c>
      <c r="C28" s="2">
        <f t="shared" si="4"/>
        <v>4171.1099999999997</v>
      </c>
      <c r="D28" s="2">
        <f t="shared" si="4"/>
        <v>5841.72</v>
      </c>
      <c r="E28" s="2">
        <f t="shared" si="4"/>
        <v>7505.61</v>
      </c>
      <c r="F28" s="2">
        <f t="shared" si="4"/>
        <v>5375.15</v>
      </c>
      <c r="G28" s="2">
        <f t="shared" si="4"/>
        <v>3653.66</v>
      </c>
      <c r="H28" s="2">
        <f t="shared" si="4"/>
        <v>6610.05</v>
      </c>
      <c r="I28" s="2">
        <f t="shared" si="4"/>
        <v>34669.379999999997</v>
      </c>
      <c r="J28" s="2">
        <f t="shared" si="4"/>
        <v>11256.42</v>
      </c>
      <c r="K28" s="2">
        <f t="shared" si="4"/>
        <v>6908.26</v>
      </c>
      <c r="L28" s="2">
        <f t="shared" si="4"/>
        <v>8599.65</v>
      </c>
      <c r="M28" s="2">
        <f t="shared" si="4"/>
        <v>7162.18</v>
      </c>
      <c r="N28" s="2">
        <f t="shared" si="4"/>
        <v>14737.39</v>
      </c>
      <c r="O28" s="2">
        <f t="shared" si="7"/>
        <v>4195.5</v>
      </c>
      <c r="P28" s="2">
        <f t="shared" si="7"/>
        <v>6373.79</v>
      </c>
      <c r="Q28" s="2">
        <f t="shared" si="7"/>
        <v>7489.49</v>
      </c>
      <c r="R28" s="2">
        <f t="shared" si="7"/>
        <v>7259</v>
      </c>
      <c r="S28" s="2">
        <f t="shared" si="6"/>
        <v>7443.38</v>
      </c>
      <c r="T28" s="2">
        <f t="shared" si="6"/>
        <v>7166.73</v>
      </c>
      <c r="U28" s="2">
        <f t="shared" si="6"/>
        <v>7120.67</v>
      </c>
      <c r="V28" s="2">
        <f t="shared" si="6"/>
        <v>7305.11</v>
      </c>
      <c r="W28" s="2"/>
      <c r="X28" s="2">
        <f t="shared" si="3"/>
        <v>170844.24999999997</v>
      </c>
      <c r="Y28" s="2"/>
      <c r="Z28" s="2"/>
      <c r="AA28" s="2"/>
      <c r="AB28" s="2"/>
      <c r="AC28" s="2"/>
      <c r="AD28" s="2"/>
      <c r="AE28" s="2"/>
      <c r="AF28" s="2"/>
      <c r="AG28" s="2"/>
    </row>
    <row r="29" spans="2:33" x14ac:dyDescent="0.25">
      <c r="B29" s="6">
        <f t="shared" si="5"/>
        <v>2029</v>
      </c>
      <c r="C29" s="2">
        <f t="shared" si="4"/>
        <v>4171.1099999999997</v>
      </c>
      <c r="D29" s="2">
        <f t="shared" si="4"/>
        <v>5841.72</v>
      </c>
      <c r="E29" s="2">
        <f t="shared" si="4"/>
        <v>7505.61</v>
      </c>
      <c r="F29" s="2">
        <f t="shared" si="4"/>
        <v>5375.15</v>
      </c>
      <c r="G29" s="2">
        <f t="shared" si="4"/>
        <v>3653.66</v>
      </c>
      <c r="H29" s="2">
        <f t="shared" si="4"/>
        <v>6610.05</v>
      </c>
      <c r="I29" s="2">
        <f t="shared" si="4"/>
        <v>34669.379999999997</v>
      </c>
      <c r="J29" s="2">
        <f t="shared" si="4"/>
        <v>11256.42</v>
      </c>
      <c r="K29" s="2">
        <f t="shared" si="4"/>
        <v>6908.26</v>
      </c>
      <c r="L29" s="2">
        <f t="shared" si="4"/>
        <v>8599.65</v>
      </c>
      <c r="M29" s="2">
        <f t="shared" si="4"/>
        <v>7162.18</v>
      </c>
      <c r="N29" s="2">
        <f t="shared" si="4"/>
        <v>14737.39</v>
      </c>
      <c r="O29" s="2">
        <f t="shared" si="7"/>
        <v>4195.5</v>
      </c>
      <c r="P29" s="2">
        <f t="shared" si="7"/>
        <v>6373.79</v>
      </c>
      <c r="Q29" s="2">
        <f t="shared" si="7"/>
        <v>7489.49</v>
      </c>
      <c r="R29" s="2">
        <f t="shared" si="7"/>
        <v>7259</v>
      </c>
      <c r="S29" s="2">
        <f t="shared" si="7"/>
        <v>7443.38</v>
      </c>
      <c r="T29" s="2">
        <f t="shared" si="6"/>
        <v>7166.73</v>
      </c>
      <c r="U29" s="2">
        <f t="shared" si="6"/>
        <v>7120.67</v>
      </c>
      <c r="V29" s="2">
        <f t="shared" si="6"/>
        <v>7305.11</v>
      </c>
      <c r="W29" s="2"/>
      <c r="X29" s="2">
        <f t="shared" si="3"/>
        <v>170844.24999999997</v>
      </c>
      <c r="Y29" s="2"/>
      <c r="Z29" s="2"/>
      <c r="AA29" s="2"/>
      <c r="AB29" s="2"/>
      <c r="AC29" s="2"/>
      <c r="AD29" s="2"/>
      <c r="AE29" s="2"/>
      <c r="AF29" s="2"/>
      <c r="AG29" s="2"/>
    </row>
    <row r="30" spans="2:33" x14ac:dyDescent="0.25">
      <c r="B30" s="6">
        <f t="shared" si="5"/>
        <v>2030</v>
      </c>
      <c r="C30" s="2">
        <f t="shared" si="4"/>
        <v>4171.1099999999997</v>
      </c>
      <c r="D30" s="2">
        <f t="shared" si="4"/>
        <v>5841.72</v>
      </c>
      <c r="E30" s="2">
        <f t="shared" si="4"/>
        <v>7505.61</v>
      </c>
      <c r="F30" s="2">
        <f t="shared" si="4"/>
        <v>5375.15</v>
      </c>
      <c r="G30" s="2">
        <f t="shared" si="4"/>
        <v>3653.66</v>
      </c>
      <c r="H30" s="2">
        <f t="shared" si="4"/>
        <v>6610.05</v>
      </c>
      <c r="I30" s="2">
        <f t="shared" si="4"/>
        <v>34669.379999999997</v>
      </c>
      <c r="J30" s="2">
        <f t="shared" si="4"/>
        <v>11256.42</v>
      </c>
      <c r="K30" s="2">
        <f t="shared" si="4"/>
        <v>6908.26</v>
      </c>
      <c r="L30" s="2">
        <f t="shared" si="4"/>
        <v>8599.65</v>
      </c>
      <c r="M30" s="2">
        <f t="shared" si="4"/>
        <v>7162.18</v>
      </c>
      <c r="N30" s="2">
        <f t="shared" si="4"/>
        <v>14737.39</v>
      </c>
      <c r="O30" s="2">
        <f t="shared" si="7"/>
        <v>4195.5</v>
      </c>
      <c r="P30" s="2">
        <f t="shared" si="7"/>
        <v>6373.79</v>
      </c>
      <c r="Q30" s="2">
        <f t="shared" si="7"/>
        <v>7489.49</v>
      </c>
      <c r="R30" s="2">
        <f t="shared" si="7"/>
        <v>7259</v>
      </c>
      <c r="S30" s="2">
        <f t="shared" si="7"/>
        <v>7443.38</v>
      </c>
      <c r="T30" s="2">
        <f t="shared" si="7"/>
        <v>7166.73</v>
      </c>
      <c r="U30" s="2">
        <f t="shared" si="6"/>
        <v>7120.67</v>
      </c>
      <c r="V30" s="2">
        <f t="shared" si="6"/>
        <v>7305.11</v>
      </c>
      <c r="W30" s="2"/>
      <c r="X30" s="2">
        <f t="shared" si="3"/>
        <v>170844.24999999997</v>
      </c>
      <c r="Y30" s="2"/>
      <c r="Z30" s="2"/>
      <c r="AA30" s="2"/>
      <c r="AB30" s="2"/>
      <c r="AC30" s="2"/>
      <c r="AD30" s="2"/>
      <c r="AE30" s="2"/>
      <c r="AF30" s="2"/>
      <c r="AG30" s="2"/>
    </row>
    <row r="31" spans="2:33" x14ac:dyDescent="0.25">
      <c r="B31" s="6">
        <f t="shared" si="5"/>
        <v>2031</v>
      </c>
      <c r="C31" s="2">
        <f t="shared" si="4"/>
        <v>4171.1099999999997</v>
      </c>
      <c r="D31" s="2">
        <f t="shared" si="4"/>
        <v>5841.72</v>
      </c>
      <c r="E31" s="2">
        <f t="shared" si="4"/>
        <v>7505.61</v>
      </c>
      <c r="F31" s="2">
        <f t="shared" si="4"/>
        <v>5375.15</v>
      </c>
      <c r="G31" s="2">
        <f t="shared" si="4"/>
        <v>3653.66</v>
      </c>
      <c r="H31" s="2">
        <f t="shared" si="4"/>
        <v>6610.05</v>
      </c>
      <c r="I31" s="2">
        <f t="shared" si="4"/>
        <v>34669.379999999997</v>
      </c>
      <c r="J31" s="2">
        <f t="shared" si="4"/>
        <v>11256.42</v>
      </c>
      <c r="K31" s="2">
        <f t="shared" si="4"/>
        <v>6908.26</v>
      </c>
      <c r="L31" s="2">
        <f t="shared" si="4"/>
        <v>8599.65</v>
      </c>
      <c r="M31" s="2">
        <f t="shared" si="4"/>
        <v>7162.18</v>
      </c>
      <c r="N31" s="2">
        <f t="shared" si="4"/>
        <v>14737.39</v>
      </c>
      <c r="O31" s="2">
        <f t="shared" si="7"/>
        <v>4195.5</v>
      </c>
      <c r="P31" s="2">
        <f t="shared" si="7"/>
        <v>6373.79</v>
      </c>
      <c r="Q31" s="2">
        <f t="shared" si="7"/>
        <v>7489.49</v>
      </c>
      <c r="R31" s="2">
        <f t="shared" si="7"/>
        <v>7259</v>
      </c>
      <c r="S31" s="2">
        <f t="shared" si="7"/>
        <v>7443.38</v>
      </c>
      <c r="T31" s="2">
        <f t="shared" si="7"/>
        <v>7166.73</v>
      </c>
      <c r="U31" s="2">
        <f t="shared" si="6"/>
        <v>7120.67</v>
      </c>
      <c r="V31" s="2">
        <f t="shared" si="6"/>
        <v>7305.11</v>
      </c>
      <c r="W31" s="2"/>
      <c r="X31" s="2">
        <f t="shared" si="3"/>
        <v>170844.24999999997</v>
      </c>
      <c r="Y31" s="2"/>
      <c r="Z31" s="2"/>
      <c r="AA31" s="2"/>
      <c r="AB31" s="2"/>
      <c r="AC31" s="2"/>
      <c r="AD31" s="2"/>
      <c r="AE31" s="2"/>
      <c r="AF31" s="2"/>
      <c r="AG31" s="2"/>
    </row>
    <row r="32" spans="2:33" x14ac:dyDescent="0.25">
      <c r="B32" s="6">
        <f t="shared" si="5"/>
        <v>2032</v>
      </c>
      <c r="C32" s="2">
        <f t="shared" si="4"/>
        <v>4171.1099999999997</v>
      </c>
      <c r="D32" s="2">
        <f t="shared" si="4"/>
        <v>5841.72</v>
      </c>
      <c r="E32" s="2">
        <f t="shared" si="4"/>
        <v>7505.61</v>
      </c>
      <c r="F32" s="2">
        <f t="shared" si="4"/>
        <v>5375.15</v>
      </c>
      <c r="G32" s="2">
        <f t="shared" si="4"/>
        <v>3653.66</v>
      </c>
      <c r="H32" s="2">
        <f t="shared" si="4"/>
        <v>6610.05</v>
      </c>
      <c r="I32" s="2">
        <f t="shared" si="4"/>
        <v>34669.379999999997</v>
      </c>
      <c r="J32" s="2">
        <f t="shared" si="4"/>
        <v>11256.42</v>
      </c>
      <c r="K32" s="2">
        <f t="shared" si="4"/>
        <v>6908.26</v>
      </c>
      <c r="L32" s="2">
        <f t="shared" si="4"/>
        <v>8599.65</v>
      </c>
      <c r="M32" s="2">
        <f t="shared" si="4"/>
        <v>7162.18</v>
      </c>
      <c r="N32" s="2">
        <f t="shared" si="4"/>
        <v>14737.39</v>
      </c>
      <c r="O32" s="2">
        <f t="shared" si="7"/>
        <v>4195.5</v>
      </c>
      <c r="P32" s="2">
        <f t="shared" si="7"/>
        <v>6373.79</v>
      </c>
      <c r="Q32" s="2">
        <f t="shared" si="7"/>
        <v>7489.49</v>
      </c>
      <c r="R32" s="2">
        <f t="shared" si="7"/>
        <v>7259</v>
      </c>
      <c r="S32" s="2">
        <f t="shared" si="7"/>
        <v>7443.38</v>
      </c>
      <c r="T32" s="2">
        <f t="shared" si="7"/>
        <v>7166.73</v>
      </c>
      <c r="U32" s="2">
        <f t="shared" si="6"/>
        <v>7120.67</v>
      </c>
      <c r="V32" s="2">
        <f t="shared" si="6"/>
        <v>7305.11</v>
      </c>
      <c r="W32" s="2"/>
      <c r="X32" s="2">
        <f t="shared" si="3"/>
        <v>170844.24999999997</v>
      </c>
      <c r="Y32" s="2"/>
      <c r="Z32" s="2"/>
      <c r="AA32" s="2"/>
      <c r="AB32" s="2"/>
      <c r="AC32" s="2"/>
      <c r="AD32" s="2"/>
      <c r="AE32" s="2"/>
      <c r="AF32" s="2"/>
      <c r="AG32" s="2"/>
    </row>
    <row r="33" spans="2:33" x14ac:dyDescent="0.25">
      <c r="B33" s="6">
        <f t="shared" si="5"/>
        <v>2033</v>
      </c>
      <c r="C33" s="2">
        <f t="shared" si="4"/>
        <v>4171.1099999999997</v>
      </c>
      <c r="D33" s="2">
        <f t="shared" si="4"/>
        <v>5841.72</v>
      </c>
      <c r="E33" s="2">
        <f t="shared" si="4"/>
        <v>7505.61</v>
      </c>
      <c r="F33" s="2">
        <f t="shared" si="4"/>
        <v>5375.15</v>
      </c>
      <c r="G33" s="2">
        <f t="shared" si="4"/>
        <v>3653.66</v>
      </c>
      <c r="H33" s="2">
        <f t="shared" si="4"/>
        <v>6610.05</v>
      </c>
      <c r="I33" s="2">
        <f t="shared" si="4"/>
        <v>34669.379999999997</v>
      </c>
      <c r="J33" s="2">
        <f t="shared" si="4"/>
        <v>11256.42</v>
      </c>
      <c r="K33" s="2">
        <f t="shared" si="4"/>
        <v>6908.26</v>
      </c>
      <c r="L33" s="2">
        <f t="shared" si="4"/>
        <v>8599.65</v>
      </c>
      <c r="M33" s="2">
        <f t="shared" si="4"/>
        <v>7162.18</v>
      </c>
      <c r="N33" s="2">
        <f t="shared" si="4"/>
        <v>14737.39</v>
      </c>
      <c r="O33" s="2">
        <f t="shared" si="7"/>
        <v>4195.5</v>
      </c>
      <c r="P33" s="2">
        <f t="shared" si="7"/>
        <v>6373.79</v>
      </c>
      <c r="Q33" s="2">
        <f t="shared" si="7"/>
        <v>7489.49</v>
      </c>
      <c r="R33" s="2">
        <f t="shared" si="7"/>
        <v>7259</v>
      </c>
      <c r="S33" s="2">
        <f t="shared" si="7"/>
        <v>7443.38</v>
      </c>
      <c r="T33" s="2">
        <f t="shared" si="7"/>
        <v>7166.73</v>
      </c>
      <c r="U33" s="2">
        <f t="shared" ref="U33:V59" si="8">ROUND((+U$10/U$9),2)</f>
        <v>7120.67</v>
      </c>
      <c r="V33" s="2">
        <f t="shared" si="8"/>
        <v>7305.11</v>
      </c>
      <c r="W33" s="2"/>
      <c r="X33" s="2">
        <f t="shared" si="3"/>
        <v>170844.24999999997</v>
      </c>
      <c r="Y33" s="2"/>
      <c r="Z33" s="2"/>
      <c r="AA33" s="2"/>
      <c r="AB33" s="2"/>
      <c r="AC33" s="2"/>
      <c r="AD33" s="2"/>
      <c r="AE33" s="2"/>
      <c r="AF33" s="2"/>
      <c r="AG33" s="2"/>
    </row>
    <row r="34" spans="2:33" x14ac:dyDescent="0.25">
      <c r="B34" s="6">
        <f t="shared" si="5"/>
        <v>2034</v>
      </c>
      <c r="C34" s="2">
        <f t="shared" si="4"/>
        <v>4171.1099999999997</v>
      </c>
      <c r="D34" s="2">
        <f t="shared" si="4"/>
        <v>5841.72</v>
      </c>
      <c r="E34" s="2">
        <f t="shared" si="4"/>
        <v>7505.61</v>
      </c>
      <c r="F34" s="2">
        <f t="shared" si="4"/>
        <v>5375.15</v>
      </c>
      <c r="G34" s="2">
        <f t="shared" si="4"/>
        <v>3653.66</v>
      </c>
      <c r="H34" s="2">
        <f t="shared" si="4"/>
        <v>6610.05</v>
      </c>
      <c r="I34" s="2">
        <f t="shared" si="4"/>
        <v>34669.379999999997</v>
      </c>
      <c r="J34" s="2">
        <f t="shared" si="4"/>
        <v>11256.42</v>
      </c>
      <c r="K34" s="2">
        <f t="shared" si="4"/>
        <v>6908.26</v>
      </c>
      <c r="L34" s="2">
        <f t="shared" si="4"/>
        <v>8599.65</v>
      </c>
      <c r="M34" s="2">
        <f t="shared" si="4"/>
        <v>7162.18</v>
      </c>
      <c r="N34" s="2">
        <f t="shared" si="4"/>
        <v>14737.39</v>
      </c>
      <c r="O34" s="2">
        <f t="shared" si="7"/>
        <v>4195.5</v>
      </c>
      <c r="P34" s="2">
        <f t="shared" si="7"/>
        <v>6373.79</v>
      </c>
      <c r="Q34" s="2">
        <f t="shared" si="7"/>
        <v>7489.49</v>
      </c>
      <c r="R34" s="2">
        <f t="shared" si="7"/>
        <v>7259</v>
      </c>
      <c r="S34" s="2">
        <f t="shared" si="7"/>
        <v>7443.38</v>
      </c>
      <c r="T34" s="2">
        <f t="shared" ref="T34:T57" si="9">ROUND((+T$10/T$9),2)</f>
        <v>7166.73</v>
      </c>
      <c r="U34" s="2">
        <f t="shared" si="8"/>
        <v>7120.67</v>
      </c>
      <c r="V34" s="2">
        <f t="shared" si="8"/>
        <v>7305.11</v>
      </c>
      <c r="W34" s="2"/>
      <c r="X34" s="2">
        <f t="shared" si="3"/>
        <v>170844.24999999997</v>
      </c>
      <c r="Y34" s="2"/>
      <c r="Z34" s="2"/>
      <c r="AA34" s="2"/>
      <c r="AB34" s="2"/>
      <c r="AC34" s="2"/>
      <c r="AD34" s="2"/>
      <c r="AE34" s="2"/>
      <c r="AF34" s="2"/>
      <c r="AG34" s="2"/>
    </row>
    <row r="35" spans="2:33" x14ac:dyDescent="0.25">
      <c r="B35" s="6">
        <f t="shared" si="5"/>
        <v>2035</v>
      </c>
      <c r="C35" s="2">
        <f t="shared" si="4"/>
        <v>4171.1099999999997</v>
      </c>
      <c r="D35" s="2">
        <f t="shared" si="4"/>
        <v>5841.72</v>
      </c>
      <c r="E35" s="2">
        <f t="shared" si="4"/>
        <v>7505.61</v>
      </c>
      <c r="F35" s="2">
        <f t="shared" si="4"/>
        <v>5375.15</v>
      </c>
      <c r="G35" s="2">
        <f t="shared" si="4"/>
        <v>3653.66</v>
      </c>
      <c r="H35" s="2">
        <f t="shared" si="4"/>
        <v>6610.05</v>
      </c>
      <c r="I35" s="2">
        <f t="shared" si="4"/>
        <v>34669.379999999997</v>
      </c>
      <c r="J35" s="2">
        <f t="shared" si="4"/>
        <v>11256.42</v>
      </c>
      <c r="K35" s="2">
        <f t="shared" si="4"/>
        <v>6908.26</v>
      </c>
      <c r="L35" s="2">
        <f t="shared" si="4"/>
        <v>8599.65</v>
      </c>
      <c r="M35" s="2">
        <f t="shared" si="4"/>
        <v>7162.18</v>
      </c>
      <c r="N35" s="2">
        <f t="shared" si="4"/>
        <v>14737.39</v>
      </c>
      <c r="O35" s="2">
        <f t="shared" si="7"/>
        <v>4195.5</v>
      </c>
      <c r="P35" s="2">
        <f t="shared" si="7"/>
        <v>6373.79</v>
      </c>
      <c r="Q35" s="2">
        <f t="shared" si="7"/>
        <v>7489.49</v>
      </c>
      <c r="R35" s="2">
        <f t="shared" si="7"/>
        <v>7259</v>
      </c>
      <c r="S35" s="2">
        <f t="shared" si="7"/>
        <v>7443.38</v>
      </c>
      <c r="T35" s="2">
        <f t="shared" si="9"/>
        <v>7166.73</v>
      </c>
      <c r="U35" s="2">
        <f t="shared" si="8"/>
        <v>7120.67</v>
      </c>
      <c r="V35" s="2">
        <f t="shared" si="8"/>
        <v>7305.11</v>
      </c>
      <c r="W35" s="2"/>
      <c r="X35" s="2">
        <f t="shared" si="3"/>
        <v>170844.24999999997</v>
      </c>
      <c r="Y35" s="2"/>
      <c r="Z35" s="2"/>
      <c r="AA35" s="2"/>
      <c r="AB35" s="2"/>
      <c r="AC35" s="2"/>
      <c r="AD35" s="2"/>
      <c r="AE35" s="2"/>
      <c r="AF35" s="2"/>
      <c r="AG35" s="2"/>
    </row>
    <row r="36" spans="2:33" x14ac:dyDescent="0.25">
      <c r="B36" s="6">
        <f t="shared" si="5"/>
        <v>2036</v>
      </c>
      <c r="C36" s="2">
        <f t="shared" si="4"/>
        <v>4171.1099999999997</v>
      </c>
      <c r="D36" s="2">
        <f t="shared" si="4"/>
        <v>5841.72</v>
      </c>
      <c r="E36" s="2">
        <f t="shared" si="4"/>
        <v>7505.61</v>
      </c>
      <c r="F36" s="2">
        <f t="shared" si="4"/>
        <v>5375.15</v>
      </c>
      <c r="G36" s="2">
        <f t="shared" si="4"/>
        <v>3653.66</v>
      </c>
      <c r="H36" s="2">
        <f t="shared" si="4"/>
        <v>6610.05</v>
      </c>
      <c r="I36" s="2">
        <f t="shared" si="4"/>
        <v>34669.379999999997</v>
      </c>
      <c r="J36" s="2">
        <f t="shared" si="4"/>
        <v>11256.42</v>
      </c>
      <c r="K36" s="2">
        <f t="shared" si="4"/>
        <v>6908.26</v>
      </c>
      <c r="L36" s="2">
        <f t="shared" si="4"/>
        <v>8599.65</v>
      </c>
      <c r="M36" s="2">
        <f t="shared" si="4"/>
        <v>7162.18</v>
      </c>
      <c r="N36" s="2">
        <f t="shared" si="4"/>
        <v>14737.39</v>
      </c>
      <c r="O36" s="2">
        <f t="shared" si="7"/>
        <v>4195.5</v>
      </c>
      <c r="P36" s="2">
        <f t="shared" si="7"/>
        <v>6373.79</v>
      </c>
      <c r="Q36" s="2">
        <f t="shared" si="7"/>
        <v>7489.49</v>
      </c>
      <c r="R36" s="2">
        <f t="shared" si="7"/>
        <v>7259</v>
      </c>
      <c r="S36" s="2">
        <f t="shared" si="7"/>
        <v>7443.38</v>
      </c>
      <c r="T36" s="2">
        <f t="shared" si="9"/>
        <v>7166.73</v>
      </c>
      <c r="U36" s="2">
        <f t="shared" si="8"/>
        <v>7120.67</v>
      </c>
      <c r="V36" s="2">
        <f t="shared" si="8"/>
        <v>7305.11</v>
      </c>
      <c r="W36" s="2"/>
      <c r="X36" s="2">
        <f t="shared" si="3"/>
        <v>170844.24999999997</v>
      </c>
      <c r="Y36" s="2"/>
      <c r="Z36" s="2"/>
      <c r="AA36" s="2"/>
      <c r="AB36" s="2"/>
      <c r="AC36" s="2"/>
      <c r="AD36" s="2"/>
      <c r="AE36" s="2"/>
      <c r="AF36" s="2"/>
      <c r="AG36" s="2"/>
    </row>
    <row r="37" spans="2:33" x14ac:dyDescent="0.25">
      <c r="B37" s="6">
        <f t="shared" si="5"/>
        <v>2037</v>
      </c>
      <c r="C37" s="2">
        <f t="shared" si="4"/>
        <v>4171.1099999999997</v>
      </c>
      <c r="D37" s="2">
        <f t="shared" si="4"/>
        <v>5841.72</v>
      </c>
      <c r="E37" s="2">
        <f t="shared" si="4"/>
        <v>7505.61</v>
      </c>
      <c r="F37" s="2">
        <f t="shared" si="4"/>
        <v>5375.15</v>
      </c>
      <c r="G37" s="2">
        <f t="shared" si="4"/>
        <v>3653.66</v>
      </c>
      <c r="H37" s="2">
        <f t="shared" si="4"/>
        <v>6610.05</v>
      </c>
      <c r="I37" s="2">
        <f t="shared" si="4"/>
        <v>34669.379999999997</v>
      </c>
      <c r="J37" s="2">
        <f t="shared" si="4"/>
        <v>11256.42</v>
      </c>
      <c r="K37" s="2">
        <f t="shared" si="4"/>
        <v>6908.26</v>
      </c>
      <c r="L37" s="2">
        <f t="shared" si="4"/>
        <v>8599.65</v>
      </c>
      <c r="M37" s="2">
        <f t="shared" si="4"/>
        <v>7162.18</v>
      </c>
      <c r="N37" s="2">
        <f t="shared" si="4"/>
        <v>14737.39</v>
      </c>
      <c r="O37" s="2">
        <f t="shared" si="7"/>
        <v>4195.5</v>
      </c>
      <c r="P37" s="2">
        <f t="shared" si="7"/>
        <v>6373.79</v>
      </c>
      <c r="Q37" s="2">
        <f t="shared" si="7"/>
        <v>7489.49</v>
      </c>
      <c r="R37" s="2">
        <f t="shared" si="7"/>
        <v>7259</v>
      </c>
      <c r="S37" s="2">
        <f t="shared" si="7"/>
        <v>7443.38</v>
      </c>
      <c r="T37" s="2">
        <f t="shared" si="9"/>
        <v>7166.73</v>
      </c>
      <c r="U37" s="2">
        <f t="shared" si="8"/>
        <v>7120.67</v>
      </c>
      <c r="V37" s="2">
        <f t="shared" si="8"/>
        <v>7305.11</v>
      </c>
      <c r="W37" s="2"/>
      <c r="X37" s="2">
        <f t="shared" si="3"/>
        <v>170844.24999999997</v>
      </c>
      <c r="Y37" s="2"/>
      <c r="Z37" s="2"/>
      <c r="AA37" s="2"/>
      <c r="AB37" s="2"/>
      <c r="AC37" s="2"/>
      <c r="AD37" s="2"/>
      <c r="AE37" s="2"/>
      <c r="AF37" s="2"/>
      <c r="AG37" s="2"/>
    </row>
    <row r="38" spans="2:33" x14ac:dyDescent="0.25">
      <c r="B38" s="6">
        <f t="shared" si="5"/>
        <v>2038</v>
      </c>
      <c r="C38" s="2">
        <f t="shared" si="4"/>
        <v>4171.1099999999997</v>
      </c>
      <c r="D38" s="2">
        <f t="shared" si="4"/>
        <v>5841.72</v>
      </c>
      <c r="E38" s="2">
        <f t="shared" si="4"/>
        <v>7505.61</v>
      </c>
      <c r="F38" s="2">
        <f t="shared" si="4"/>
        <v>5375.15</v>
      </c>
      <c r="G38" s="2">
        <f t="shared" si="4"/>
        <v>3653.66</v>
      </c>
      <c r="H38" s="2">
        <f t="shared" si="4"/>
        <v>6610.05</v>
      </c>
      <c r="I38" s="2">
        <f t="shared" si="4"/>
        <v>34669.379999999997</v>
      </c>
      <c r="J38" s="2">
        <f t="shared" si="4"/>
        <v>11256.42</v>
      </c>
      <c r="K38" s="2">
        <f t="shared" si="4"/>
        <v>6908.26</v>
      </c>
      <c r="L38" s="2">
        <f t="shared" si="4"/>
        <v>8599.65</v>
      </c>
      <c r="M38" s="2">
        <f t="shared" si="4"/>
        <v>7162.18</v>
      </c>
      <c r="N38" s="2">
        <f t="shared" si="4"/>
        <v>14737.39</v>
      </c>
      <c r="O38" s="2">
        <f t="shared" si="7"/>
        <v>4195.5</v>
      </c>
      <c r="P38" s="2">
        <f t="shared" si="7"/>
        <v>6373.79</v>
      </c>
      <c r="Q38" s="2">
        <f t="shared" si="7"/>
        <v>7489.49</v>
      </c>
      <c r="R38" s="2">
        <f t="shared" si="7"/>
        <v>7259</v>
      </c>
      <c r="S38" s="2">
        <f t="shared" si="7"/>
        <v>7443.38</v>
      </c>
      <c r="T38" s="2">
        <f t="shared" si="9"/>
        <v>7166.73</v>
      </c>
      <c r="U38" s="2">
        <f t="shared" si="8"/>
        <v>7120.67</v>
      </c>
      <c r="V38" s="2">
        <f t="shared" si="8"/>
        <v>7305.11</v>
      </c>
      <c r="X38" s="2">
        <f t="shared" si="3"/>
        <v>170844.24999999997</v>
      </c>
    </row>
    <row r="39" spans="2:33" x14ac:dyDescent="0.25">
      <c r="B39" s="6">
        <f t="shared" si="5"/>
        <v>2039</v>
      </c>
      <c r="C39" s="2">
        <f t="shared" si="4"/>
        <v>4171.1099999999997</v>
      </c>
      <c r="D39" s="2">
        <f t="shared" si="4"/>
        <v>5841.72</v>
      </c>
      <c r="E39" s="2">
        <f t="shared" si="4"/>
        <v>7505.61</v>
      </c>
      <c r="F39" s="2">
        <f t="shared" si="4"/>
        <v>5375.15</v>
      </c>
      <c r="G39" s="2">
        <f t="shared" si="4"/>
        <v>3653.66</v>
      </c>
      <c r="H39" s="2">
        <f t="shared" si="4"/>
        <v>6610.05</v>
      </c>
      <c r="I39" s="2">
        <f t="shared" si="4"/>
        <v>34669.379999999997</v>
      </c>
      <c r="J39" s="2">
        <f t="shared" si="4"/>
        <v>11256.42</v>
      </c>
      <c r="K39" s="2">
        <f t="shared" si="4"/>
        <v>6908.26</v>
      </c>
      <c r="L39" s="2">
        <f t="shared" si="4"/>
        <v>8599.65</v>
      </c>
      <c r="M39" s="2">
        <f t="shared" si="4"/>
        <v>7162.18</v>
      </c>
      <c r="N39" s="2">
        <f t="shared" si="4"/>
        <v>14737.39</v>
      </c>
      <c r="O39" s="2">
        <f t="shared" si="7"/>
        <v>4195.5</v>
      </c>
      <c r="P39" s="2">
        <f t="shared" si="7"/>
        <v>6373.79</v>
      </c>
      <c r="Q39" s="2">
        <f t="shared" si="7"/>
        <v>7489.49</v>
      </c>
      <c r="R39" s="2">
        <f t="shared" si="7"/>
        <v>7259</v>
      </c>
      <c r="S39" s="2">
        <f t="shared" si="7"/>
        <v>7443.38</v>
      </c>
      <c r="T39" s="2">
        <f t="shared" si="9"/>
        <v>7166.73</v>
      </c>
      <c r="U39" s="2">
        <f t="shared" si="8"/>
        <v>7120.67</v>
      </c>
      <c r="V39" s="2">
        <f t="shared" si="8"/>
        <v>7305.11</v>
      </c>
      <c r="X39" s="2">
        <f t="shared" si="3"/>
        <v>170844.24999999997</v>
      </c>
    </row>
    <row r="40" spans="2:33" x14ac:dyDescent="0.25">
      <c r="B40" s="6">
        <f t="shared" si="5"/>
        <v>2040</v>
      </c>
      <c r="C40" s="2">
        <f t="shared" si="4"/>
        <v>4171.1099999999997</v>
      </c>
      <c r="D40" s="2">
        <f t="shared" si="4"/>
        <v>5841.72</v>
      </c>
      <c r="E40" s="2">
        <f t="shared" si="4"/>
        <v>7505.61</v>
      </c>
      <c r="F40" s="2">
        <f t="shared" si="4"/>
        <v>5375.15</v>
      </c>
      <c r="G40" s="2">
        <f t="shared" si="4"/>
        <v>3653.66</v>
      </c>
      <c r="H40" s="2">
        <f t="shared" si="4"/>
        <v>6610.05</v>
      </c>
      <c r="I40" s="2">
        <f t="shared" si="4"/>
        <v>34669.379999999997</v>
      </c>
      <c r="J40" s="2">
        <f t="shared" si="4"/>
        <v>11256.42</v>
      </c>
      <c r="K40" s="2">
        <f t="shared" si="4"/>
        <v>6908.26</v>
      </c>
      <c r="L40" s="2">
        <f t="shared" si="4"/>
        <v>8599.65</v>
      </c>
      <c r="M40" s="2">
        <f t="shared" si="4"/>
        <v>7162.18</v>
      </c>
      <c r="N40" s="2">
        <f t="shared" si="4"/>
        <v>14737.39</v>
      </c>
      <c r="O40" s="2">
        <f t="shared" si="7"/>
        <v>4195.5</v>
      </c>
      <c r="P40" s="2">
        <f t="shared" si="7"/>
        <v>6373.79</v>
      </c>
      <c r="Q40" s="2">
        <f t="shared" si="7"/>
        <v>7489.49</v>
      </c>
      <c r="R40" s="2">
        <f t="shared" si="7"/>
        <v>7259</v>
      </c>
      <c r="S40" s="2">
        <f t="shared" si="7"/>
        <v>7443.38</v>
      </c>
      <c r="T40" s="2">
        <f t="shared" si="9"/>
        <v>7166.73</v>
      </c>
      <c r="U40" s="2">
        <f t="shared" si="8"/>
        <v>7120.67</v>
      </c>
      <c r="V40" s="2">
        <f t="shared" si="8"/>
        <v>7305.11</v>
      </c>
      <c r="X40" s="2">
        <f t="shared" si="3"/>
        <v>170844.24999999997</v>
      </c>
    </row>
    <row r="41" spans="2:33" x14ac:dyDescent="0.25">
      <c r="B41" s="6">
        <f t="shared" si="5"/>
        <v>2041</v>
      </c>
      <c r="C41" s="2">
        <f t="shared" si="4"/>
        <v>4171.1099999999997</v>
      </c>
      <c r="D41" s="2">
        <f t="shared" si="4"/>
        <v>5841.72</v>
      </c>
      <c r="E41" s="2">
        <f t="shared" si="4"/>
        <v>7505.61</v>
      </c>
      <c r="F41" s="2">
        <f t="shared" si="4"/>
        <v>5375.15</v>
      </c>
      <c r="G41" s="2">
        <f t="shared" si="4"/>
        <v>3653.66</v>
      </c>
      <c r="H41" s="2">
        <f t="shared" si="4"/>
        <v>6610.05</v>
      </c>
      <c r="I41" s="2">
        <f t="shared" si="4"/>
        <v>34669.379999999997</v>
      </c>
      <c r="J41" s="2">
        <f t="shared" si="4"/>
        <v>11256.42</v>
      </c>
      <c r="K41" s="2">
        <f t="shared" si="4"/>
        <v>6908.26</v>
      </c>
      <c r="L41" s="2">
        <f t="shared" si="4"/>
        <v>8599.65</v>
      </c>
      <c r="M41" s="2">
        <f t="shared" si="4"/>
        <v>7162.18</v>
      </c>
      <c r="N41" s="2">
        <f t="shared" si="4"/>
        <v>14737.39</v>
      </c>
      <c r="O41" s="2">
        <f t="shared" si="7"/>
        <v>4195.5</v>
      </c>
      <c r="P41" s="2">
        <f t="shared" si="7"/>
        <v>6373.79</v>
      </c>
      <c r="Q41" s="2">
        <f t="shared" si="7"/>
        <v>7489.49</v>
      </c>
      <c r="R41" s="2">
        <f t="shared" si="7"/>
        <v>7259</v>
      </c>
      <c r="S41" s="2">
        <f t="shared" si="7"/>
        <v>7443.38</v>
      </c>
      <c r="T41" s="2">
        <f t="shared" si="9"/>
        <v>7166.73</v>
      </c>
      <c r="U41" s="2">
        <f t="shared" si="8"/>
        <v>7120.67</v>
      </c>
      <c r="V41" s="2">
        <f t="shared" si="8"/>
        <v>7305.11</v>
      </c>
      <c r="X41" s="2">
        <f t="shared" si="3"/>
        <v>170844.24999999997</v>
      </c>
    </row>
    <row r="42" spans="2:33" x14ac:dyDescent="0.25">
      <c r="B42" s="6">
        <f t="shared" si="5"/>
        <v>2042</v>
      </c>
      <c r="C42" s="2">
        <f t="shared" si="4"/>
        <v>4171.1099999999997</v>
      </c>
      <c r="D42" s="2">
        <f t="shared" si="4"/>
        <v>5841.72</v>
      </c>
      <c r="E42" s="2">
        <f t="shared" si="4"/>
        <v>7505.61</v>
      </c>
      <c r="F42" s="2">
        <f t="shared" si="4"/>
        <v>5375.15</v>
      </c>
      <c r="G42" s="2">
        <f t="shared" si="4"/>
        <v>3653.66</v>
      </c>
      <c r="H42" s="2">
        <f t="shared" si="4"/>
        <v>6610.05</v>
      </c>
      <c r="I42" s="2">
        <f t="shared" si="4"/>
        <v>34669.379999999997</v>
      </c>
      <c r="J42" s="2">
        <f t="shared" si="4"/>
        <v>11256.42</v>
      </c>
      <c r="K42" s="2">
        <f t="shared" si="4"/>
        <v>6908.26</v>
      </c>
      <c r="L42" s="2">
        <f t="shared" si="4"/>
        <v>8599.65</v>
      </c>
      <c r="M42" s="2">
        <f t="shared" si="4"/>
        <v>7162.18</v>
      </c>
      <c r="N42" s="2">
        <f t="shared" si="4"/>
        <v>14737.39</v>
      </c>
      <c r="O42" s="2">
        <f t="shared" si="7"/>
        <v>4195.5</v>
      </c>
      <c r="P42" s="2">
        <f t="shared" si="7"/>
        <v>6373.79</v>
      </c>
      <c r="Q42" s="2">
        <f t="shared" si="7"/>
        <v>7489.49</v>
      </c>
      <c r="R42" s="2">
        <f t="shared" si="7"/>
        <v>7259</v>
      </c>
      <c r="S42" s="2">
        <f t="shared" si="7"/>
        <v>7443.38</v>
      </c>
      <c r="T42" s="2">
        <f t="shared" si="9"/>
        <v>7166.73</v>
      </c>
      <c r="U42" s="2">
        <f t="shared" si="8"/>
        <v>7120.67</v>
      </c>
      <c r="V42" s="2">
        <f t="shared" si="8"/>
        <v>7305.11</v>
      </c>
      <c r="X42" s="2">
        <f t="shared" si="3"/>
        <v>170844.24999999997</v>
      </c>
    </row>
    <row r="43" spans="2:33" x14ac:dyDescent="0.25">
      <c r="B43" s="6">
        <f t="shared" si="5"/>
        <v>2043</v>
      </c>
      <c r="C43" s="2">
        <f t="shared" si="4"/>
        <v>4171.1099999999997</v>
      </c>
      <c r="D43" s="2">
        <f t="shared" si="4"/>
        <v>5841.72</v>
      </c>
      <c r="E43" s="2">
        <f t="shared" si="4"/>
        <v>7505.61</v>
      </c>
      <c r="F43" s="2">
        <f t="shared" si="4"/>
        <v>5375.15</v>
      </c>
      <c r="G43" s="2">
        <f t="shared" si="4"/>
        <v>3653.66</v>
      </c>
      <c r="H43" s="2">
        <f t="shared" si="4"/>
        <v>6610.05</v>
      </c>
      <c r="I43" s="2">
        <f t="shared" si="4"/>
        <v>34669.379999999997</v>
      </c>
      <c r="J43" s="2">
        <f t="shared" si="4"/>
        <v>11256.42</v>
      </c>
      <c r="K43" s="2">
        <f t="shared" si="4"/>
        <v>6908.26</v>
      </c>
      <c r="L43" s="2">
        <f t="shared" si="4"/>
        <v>8599.65</v>
      </c>
      <c r="M43" s="2">
        <f t="shared" si="4"/>
        <v>7162.18</v>
      </c>
      <c r="N43" s="2">
        <f t="shared" si="4"/>
        <v>14737.39</v>
      </c>
      <c r="O43" s="2">
        <f t="shared" si="7"/>
        <v>4195.5</v>
      </c>
      <c r="P43" s="2">
        <f t="shared" si="7"/>
        <v>6373.79</v>
      </c>
      <c r="Q43" s="2">
        <f t="shared" si="7"/>
        <v>7489.49</v>
      </c>
      <c r="R43" s="2">
        <f t="shared" si="7"/>
        <v>7259</v>
      </c>
      <c r="S43" s="2">
        <f t="shared" si="7"/>
        <v>7443.38</v>
      </c>
      <c r="T43" s="2">
        <f t="shared" si="9"/>
        <v>7166.73</v>
      </c>
      <c r="U43" s="2">
        <f t="shared" si="8"/>
        <v>7120.67</v>
      </c>
      <c r="V43" s="2">
        <f t="shared" si="8"/>
        <v>7305.11</v>
      </c>
      <c r="X43" s="2">
        <f t="shared" si="3"/>
        <v>170844.24999999997</v>
      </c>
    </row>
    <row r="44" spans="2:33" x14ac:dyDescent="0.25">
      <c r="B44" s="6">
        <f t="shared" si="5"/>
        <v>2044</v>
      </c>
      <c r="C44" s="2">
        <f>+C$10-SUM(C$12:C43)</f>
        <v>4171.1216000000131</v>
      </c>
      <c r="D44" s="2">
        <f t="shared" ref="D44:N54" si="10">ROUND((+D$10/D$9),2)</f>
        <v>5841.72</v>
      </c>
      <c r="E44" s="2">
        <f t="shared" si="10"/>
        <v>7505.61</v>
      </c>
      <c r="F44" s="2">
        <f t="shared" si="10"/>
        <v>5375.15</v>
      </c>
      <c r="G44" s="2">
        <f t="shared" si="10"/>
        <v>3653.66</v>
      </c>
      <c r="H44" s="2">
        <f t="shared" si="10"/>
        <v>6610.05</v>
      </c>
      <c r="I44" s="2">
        <f t="shared" si="10"/>
        <v>34669.379999999997</v>
      </c>
      <c r="J44" s="2">
        <f t="shared" si="10"/>
        <v>11256.42</v>
      </c>
      <c r="K44" s="2">
        <f t="shared" si="10"/>
        <v>6908.26</v>
      </c>
      <c r="L44" s="2">
        <f t="shared" si="10"/>
        <v>8599.65</v>
      </c>
      <c r="M44" s="2">
        <f t="shared" si="4"/>
        <v>7162.18</v>
      </c>
      <c r="N44" s="2">
        <f t="shared" si="4"/>
        <v>14737.39</v>
      </c>
      <c r="O44" s="2">
        <f t="shared" si="7"/>
        <v>4195.5</v>
      </c>
      <c r="P44" s="2">
        <f t="shared" si="7"/>
        <v>6373.79</v>
      </c>
      <c r="Q44" s="2">
        <f t="shared" si="7"/>
        <v>7489.49</v>
      </c>
      <c r="R44" s="2">
        <f t="shared" si="7"/>
        <v>7259</v>
      </c>
      <c r="S44" s="2">
        <f t="shared" si="7"/>
        <v>7443.38</v>
      </c>
      <c r="T44" s="2">
        <f t="shared" si="9"/>
        <v>7166.73</v>
      </c>
      <c r="U44" s="2">
        <f t="shared" si="8"/>
        <v>7120.67</v>
      </c>
      <c r="V44" s="2">
        <f t="shared" si="8"/>
        <v>7305.11</v>
      </c>
      <c r="X44" s="2">
        <f t="shared" ref="X44:X63" si="11">SUM(C44:W44)</f>
        <v>170844.2616</v>
      </c>
    </row>
    <row r="45" spans="2:33" x14ac:dyDescent="0.25">
      <c r="B45" s="6">
        <f t="shared" si="5"/>
        <v>2045</v>
      </c>
      <c r="C45" s="2"/>
      <c r="D45" s="2">
        <f>+D$10-SUM(D$12:D44)</f>
        <v>5841.8168000000005</v>
      </c>
      <c r="E45" s="2">
        <f t="shared" si="10"/>
        <v>7505.61</v>
      </c>
      <c r="F45" s="2">
        <f t="shared" si="10"/>
        <v>5375.15</v>
      </c>
      <c r="G45" s="2">
        <f t="shared" si="10"/>
        <v>3653.66</v>
      </c>
      <c r="H45" s="2">
        <f t="shared" si="10"/>
        <v>6610.05</v>
      </c>
      <c r="I45" s="2">
        <f t="shared" si="10"/>
        <v>34669.379999999997</v>
      </c>
      <c r="J45" s="2">
        <f t="shared" si="10"/>
        <v>11256.42</v>
      </c>
      <c r="K45" s="2">
        <f t="shared" si="10"/>
        <v>6908.26</v>
      </c>
      <c r="L45" s="2">
        <f t="shared" si="10"/>
        <v>8599.65</v>
      </c>
      <c r="M45" s="2">
        <f t="shared" si="10"/>
        <v>7162.18</v>
      </c>
      <c r="N45" s="2">
        <f t="shared" si="10"/>
        <v>14737.39</v>
      </c>
      <c r="O45" s="2">
        <f t="shared" si="7"/>
        <v>4195.5</v>
      </c>
      <c r="P45" s="2">
        <f t="shared" si="7"/>
        <v>6373.79</v>
      </c>
      <c r="Q45" s="2">
        <f t="shared" si="7"/>
        <v>7489.49</v>
      </c>
      <c r="R45" s="2">
        <f t="shared" si="7"/>
        <v>7259</v>
      </c>
      <c r="S45" s="2">
        <f t="shared" si="7"/>
        <v>7443.38</v>
      </c>
      <c r="T45" s="2">
        <f t="shared" si="9"/>
        <v>7166.73</v>
      </c>
      <c r="U45" s="2">
        <f t="shared" si="8"/>
        <v>7120.67</v>
      </c>
      <c r="V45" s="2">
        <f t="shared" si="8"/>
        <v>7305.11</v>
      </c>
      <c r="X45" s="2">
        <f t="shared" si="11"/>
        <v>166673.23680000001</v>
      </c>
    </row>
    <row r="46" spans="2:33" x14ac:dyDescent="0.25">
      <c r="B46" s="6">
        <f t="shared" si="5"/>
        <v>2046</v>
      </c>
      <c r="D46" s="2"/>
      <c r="E46" s="2">
        <f>+E$10-SUM(E$12:E45)</f>
        <v>7505.7300000002142</v>
      </c>
      <c r="F46" s="2">
        <f t="shared" si="10"/>
        <v>5375.15</v>
      </c>
      <c r="G46" s="2">
        <f t="shared" si="10"/>
        <v>3653.66</v>
      </c>
      <c r="H46" s="2">
        <f t="shared" si="10"/>
        <v>6610.05</v>
      </c>
      <c r="I46" s="2">
        <f t="shared" si="10"/>
        <v>34669.379999999997</v>
      </c>
      <c r="J46" s="2">
        <f t="shared" si="10"/>
        <v>11256.42</v>
      </c>
      <c r="K46" s="2">
        <f t="shared" si="10"/>
        <v>6908.26</v>
      </c>
      <c r="L46" s="2">
        <f t="shared" si="10"/>
        <v>8599.65</v>
      </c>
      <c r="M46" s="2">
        <f t="shared" si="10"/>
        <v>7162.18</v>
      </c>
      <c r="N46" s="2">
        <f t="shared" si="10"/>
        <v>14737.39</v>
      </c>
      <c r="O46" s="2">
        <f t="shared" si="7"/>
        <v>4195.5</v>
      </c>
      <c r="P46" s="2">
        <f t="shared" si="7"/>
        <v>6373.79</v>
      </c>
      <c r="Q46" s="2">
        <f t="shared" si="7"/>
        <v>7489.49</v>
      </c>
      <c r="R46" s="2">
        <f t="shared" si="7"/>
        <v>7259</v>
      </c>
      <c r="S46" s="2">
        <f t="shared" si="7"/>
        <v>7443.38</v>
      </c>
      <c r="T46" s="2">
        <f t="shared" si="9"/>
        <v>7166.73</v>
      </c>
      <c r="U46" s="2">
        <f t="shared" si="8"/>
        <v>7120.67</v>
      </c>
      <c r="V46" s="2">
        <f t="shared" si="8"/>
        <v>7305.11</v>
      </c>
      <c r="X46" s="2">
        <f t="shared" si="11"/>
        <v>160831.54000000021</v>
      </c>
    </row>
    <row r="47" spans="2:33" x14ac:dyDescent="0.25">
      <c r="B47" s="6">
        <f t="shared" si="5"/>
        <v>2047</v>
      </c>
      <c r="D47" s="2"/>
      <c r="F47" s="2">
        <f>+F$10-SUM(F$12:F46)</f>
        <v>5375.0812000001315</v>
      </c>
      <c r="G47" s="2">
        <f t="shared" si="10"/>
        <v>3653.66</v>
      </c>
      <c r="H47" s="2">
        <f t="shared" si="10"/>
        <v>6610.05</v>
      </c>
      <c r="I47" s="2">
        <f t="shared" si="10"/>
        <v>34669.379999999997</v>
      </c>
      <c r="J47" s="2">
        <f t="shared" si="10"/>
        <v>11256.42</v>
      </c>
      <c r="K47" s="2">
        <f t="shared" si="10"/>
        <v>6908.26</v>
      </c>
      <c r="L47" s="2">
        <f t="shared" si="10"/>
        <v>8599.65</v>
      </c>
      <c r="M47" s="2">
        <f t="shared" si="10"/>
        <v>7162.18</v>
      </c>
      <c r="N47" s="2">
        <f t="shared" si="10"/>
        <v>14737.39</v>
      </c>
      <c r="O47" s="2">
        <f t="shared" si="7"/>
        <v>4195.5</v>
      </c>
      <c r="P47" s="2">
        <f t="shared" si="7"/>
        <v>6373.79</v>
      </c>
      <c r="Q47" s="2">
        <f t="shared" si="7"/>
        <v>7489.49</v>
      </c>
      <c r="R47" s="2">
        <f t="shared" si="7"/>
        <v>7259</v>
      </c>
      <c r="S47" s="2">
        <f t="shared" si="7"/>
        <v>7443.38</v>
      </c>
      <c r="T47" s="2">
        <f t="shared" si="9"/>
        <v>7166.73</v>
      </c>
      <c r="U47" s="2">
        <f t="shared" si="8"/>
        <v>7120.67</v>
      </c>
      <c r="V47" s="2">
        <f t="shared" si="8"/>
        <v>7305.11</v>
      </c>
      <c r="X47" s="2">
        <f t="shared" si="11"/>
        <v>153325.74120000011</v>
      </c>
    </row>
    <row r="48" spans="2:33" x14ac:dyDescent="0.25">
      <c r="B48" s="6">
        <f t="shared" si="5"/>
        <v>2048</v>
      </c>
      <c r="D48" s="2"/>
      <c r="G48" s="2">
        <f>+G$10-SUM(G$12:G47)</f>
        <v>3653.799999999901</v>
      </c>
      <c r="H48" s="2">
        <f t="shared" si="10"/>
        <v>6610.05</v>
      </c>
      <c r="I48" s="2">
        <f t="shared" si="10"/>
        <v>34669.379999999997</v>
      </c>
      <c r="J48" s="2">
        <f t="shared" si="10"/>
        <v>11256.42</v>
      </c>
      <c r="K48" s="2">
        <f t="shared" si="10"/>
        <v>6908.26</v>
      </c>
      <c r="L48" s="2">
        <f t="shared" si="10"/>
        <v>8599.65</v>
      </c>
      <c r="M48" s="2">
        <f t="shared" si="10"/>
        <v>7162.18</v>
      </c>
      <c r="N48" s="2">
        <f t="shared" si="10"/>
        <v>14737.39</v>
      </c>
      <c r="O48" s="2">
        <f t="shared" si="7"/>
        <v>4195.5</v>
      </c>
      <c r="P48" s="2">
        <f t="shared" si="7"/>
        <v>6373.79</v>
      </c>
      <c r="Q48" s="2">
        <f t="shared" si="7"/>
        <v>7489.49</v>
      </c>
      <c r="R48" s="2">
        <f t="shared" si="7"/>
        <v>7259</v>
      </c>
      <c r="S48" s="2">
        <f t="shared" si="7"/>
        <v>7443.38</v>
      </c>
      <c r="T48" s="2">
        <f t="shared" si="9"/>
        <v>7166.73</v>
      </c>
      <c r="U48" s="2">
        <f t="shared" si="8"/>
        <v>7120.67</v>
      </c>
      <c r="V48" s="2">
        <f t="shared" si="8"/>
        <v>7305.11</v>
      </c>
      <c r="X48" s="2">
        <f t="shared" si="11"/>
        <v>147950.7999999999</v>
      </c>
    </row>
    <row r="49" spans="2:24" x14ac:dyDescent="0.25">
      <c r="B49" s="6">
        <f t="shared" si="5"/>
        <v>2049</v>
      </c>
      <c r="D49" s="2"/>
      <c r="H49" s="2">
        <f>+H$10-SUM(H$12:H48)</f>
        <v>6610.0800000001618</v>
      </c>
      <c r="I49" s="2">
        <f t="shared" si="10"/>
        <v>34669.379999999997</v>
      </c>
      <c r="J49" s="2">
        <f t="shared" si="10"/>
        <v>11256.42</v>
      </c>
      <c r="K49" s="2">
        <f t="shared" si="10"/>
        <v>6908.26</v>
      </c>
      <c r="L49" s="2">
        <f t="shared" si="10"/>
        <v>8599.65</v>
      </c>
      <c r="M49" s="2">
        <f t="shared" si="10"/>
        <v>7162.18</v>
      </c>
      <c r="N49" s="2">
        <f t="shared" si="10"/>
        <v>14737.39</v>
      </c>
      <c r="O49" s="2">
        <f t="shared" si="7"/>
        <v>4195.5</v>
      </c>
      <c r="P49" s="2">
        <f t="shared" si="7"/>
        <v>6373.79</v>
      </c>
      <c r="Q49" s="2">
        <f t="shared" si="7"/>
        <v>7489.49</v>
      </c>
      <c r="R49" s="2">
        <f t="shared" si="7"/>
        <v>7259</v>
      </c>
      <c r="S49" s="2">
        <f t="shared" si="7"/>
        <v>7443.38</v>
      </c>
      <c r="T49" s="2">
        <f t="shared" si="9"/>
        <v>7166.73</v>
      </c>
      <c r="U49" s="2">
        <f t="shared" si="8"/>
        <v>7120.67</v>
      </c>
      <c r="V49" s="2">
        <f t="shared" si="8"/>
        <v>7305.11</v>
      </c>
      <c r="X49" s="2">
        <f t="shared" si="11"/>
        <v>144297.03000000014</v>
      </c>
    </row>
    <row r="50" spans="2:24" x14ac:dyDescent="0.25">
      <c r="B50" s="6">
        <f t="shared" si="5"/>
        <v>2050</v>
      </c>
      <c r="D50" s="2"/>
      <c r="I50" s="2">
        <f>+I$10-SUM(I$12:I49)</f>
        <v>34669.464019693667</v>
      </c>
      <c r="J50" s="2">
        <f t="shared" si="10"/>
        <v>11256.42</v>
      </c>
      <c r="K50" s="2">
        <f t="shared" si="10"/>
        <v>6908.26</v>
      </c>
      <c r="L50" s="2">
        <f t="shared" si="10"/>
        <v>8599.65</v>
      </c>
      <c r="M50" s="2">
        <f t="shared" si="10"/>
        <v>7162.18</v>
      </c>
      <c r="N50" s="2">
        <f t="shared" si="10"/>
        <v>14737.39</v>
      </c>
      <c r="O50" s="2">
        <f t="shared" si="7"/>
        <v>4195.5</v>
      </c>
      <c r="P50" s="2">
        <f t="shared" si="7"/>
        <v>6373.79</v>
      </c>
      <c r="Q50" s="2">
        <f t="shared" si="7"/>
        <v>7489.49</v>
      </c>
      <c r="R50" s="2">
        <f t="shared" si="7"/>
        <v>7259</v>
      </c>
      <c r="S50" s="2">
        <f t="shared" si="7"/>
        <v>7443.38</v>
      </c>
      <c r="T50" s="2">
        <f t="shared" si="9"/>
        <v>7166.73</v>
      </c>
      <c r="U50" s="2">
        <f t="shared" si="8"/>
        <v>7120.67</v>
      </c>
      <c r="V50" s="2">
        <f t="shared" si="8"/>
        <v>7305.11</v>
      </c>
      <c r="X50" s="2">
        <f t="shared" si="11"/>
        <v>137687.03401969367</v>
      </c>
    </row>
    <row r="51" spans="2:24" x14ac:dyDescent="0.25">
      <c r="B51" s="6">
        <f t="shared" si="5"/>
        <v>2051</v>
      </c>
      <c r="D51" s="2"/>
      <c r="J51" s="2">
        <f>+J$10-SUM(J$12:J50)</f>
        <v>11256.26800000004</v>
      </c>
      <c r="K51" s="2">
        <f t="shared" si="10"/>
        <v>6908.26</v>
      </c>
      <c r="L51" s="2">
        <f t="shared" si="10"/>
        <v>8599.65</v>
      </c>
      <c r="M51" s="2">
        <f t="shared" si="10"/>
        <v>7162.18</v>
      </c>
      <c r="N51" s="2">
        <f t="shared" si="10"/>
        <v>14737.39</v>
      </c>
      <c r="O51" s="2">
        <f t="shared" si="7"/>
        <v>4195.5</v>
      </c>
      <c r="P51" s="2">
        <f t="shared" si="7"/>
        <v>6373.79</v>
      </c>
      <c r="Q51" s="2">
        <f t="shared" si="7"/>
        <v>7489.49</v>
      </c>
      <c r="R51" s="2">
        <f t="shared" si="7"/>
        <v>7259</v>
      </c>
      <c r="S51" s="2">
        <f t="shared" si="7"/>
        <v>7443.38</v>
      </c>
      <c r="T51" s="2">
        <f t="shared" si="9"/>
        <v>7166.73</v>
      </c>
      <c r="U51" s="2">
        <f t="shared" si="8"/>
        <v>7120.67</v>
      </c>
      <c r="V51" s="2">
        <f t="shared" si="8"/>
        <v>7305.11</v>
      </c>
      <c r="X51" s="2">
        <f t="shared" si="11"/>
        <v>103017.41800000005</v>
      </c>
    </row>
    <row r="52" spans="2:24" x14ac:dyDescent="0.25">
      <c r="B52" s="6">
        <f t="shared" si="5"/>
        <v>2052</v>
      </c>
      <c r="K52" s="2">
        <f>+K$10-SUM(K$12:K51)</f>
        <v>6908.2759999998379</v>
      </c>
      <c r="L52" s="2">
        <f t="shared" si="10"/>
        <v>8599.65</v>
      </c>
      <c r="M52" s="2">
        <f t="shared" si="10"/>
        <v>7162.18</v>
      </c>
      <c r="N52" s="2">
        <f t="shared" si="10"/>
        <v>14737.39</v>
      </c>
      <c r="O52" s="2">
        <f t="shared" si="7"/>
        <v>4195.5</v>
      </c>
      <c r="P52" s="2">
        <f t="shared" si="7"/>
        <v>6373.79</v>
      </c>
      <c r="Q52" s="2">
        <f t="shared" si="7"/>
        <v>7489.49</v>
      </c>
      <c r="R52" s="2">
        <f t="shared" si="7"/>
        <v>7259</v>
      </c>
      <c r="S52" s="2">
        <f t="shared" si="7"/>
        <v>7443.38</v>
      </c>
      <c r="T52" s="2">
        <f t="shared" si="9"/>
        <v>7166.73</v>
      </c>
      <c r="U52" s="2">
        <f t="shared" si="8"/>
        <v>7120.67</v>
      </c>
      <c r="V52" s="2">
        <f t="shared" si="8"/>
        <v>7305.11</v>
      </c>
      <c r="X52" s="2">
        <f t="shared" si="11"/>
        <v>91761.165999999837</v>
      </c>
    </row>
    <row r="53" spans="2:24" x14ac:dyDescent="0.25">
      <c r="B53" s="6">
        <f t="shared" si="5"/>
        <v>2053</v>
      </c>
      <c r="L53" s="2">
        <f>+L$10-SUM(L$12:L52)</f>
        <v>8599.7723999998416</v>
      </c>
      <c r="M53" s="2">
        <f t="shared" si="10"/>
        <v>7162.18</v>
      </c>
      <c r="N53" s="2">
        <f t="shared" si="10"/>
        <v>14737.39</v>
      </c>
      <c r="O53" s="2">
        <f t="shared" si="7"/>
        <v>4195.5</v>
      </c>
      <c r="P53" s="2">
        <f t="shared" si="7"/>
        <v>6373.79</v>
      </c>
      <c r="Q53" s="2">
        <f t="shared" si="7"/>
        <v>7489.49</v>
      </c>
      <c r="R53" s="2">
        <f t="shared" si="7"/>
        <v>7259</v>
      </c>
      <c r="S53" s="2">
        <f t="shared" si="7"/>
        <v>7443.38</v>
      </c>
      <c r="T53" s="2">
        <f t="shared" si="9"/>
        <v>7166.73</v>
      </c>
      <c r="U53" s="2">
        <f t="shared" si="8"/>
        <v>7120.67</v>
      </c>
      <c r="V53" s="2">
        <f t="shared" si="8"/>
        <v>7305.11</v>
      </c>
      <c r="X53" s="2">
        <f t="shared" si="11"/>
        <v>84853.012399999832</v>
      </c>
    </row>
    <row r="54" spans="2:24" x14ac:dyDescent="0.25">
      <c r="B54" s="6">
        <f t="shared" si="5"/>
        <v>2054</v>
      </c>
      <c r="M54" s="2">
        <f>+M$10-SUM(M$12:M53)</f>
        <v>7162.3776000001817</v>
      </c>
      <c r="N54" s="2">
        <f t="shared" si="10"/>
        <v>14737.39</v>
      </c>
      <c r="O54" s="2">
        <f t="shared" si="7"/>
        <v>4195.5</v>
      </c>
      <c r="P54" s="2">
        <f t="shared" si="7"/>
        <v>6373.79</v>
      </c>
      <c r="Q54" s="2">
        <f t="shared" si="7"/>
        <v>7489.49</v>
      </c>
      <c r="R54" s="2">
        <f t="shared" si="7"/>
        <v>7259</v>
      </c>
      <c r="S54" s="2">
        <f t="shared" si="7"/>
        <v>7443.38</v>
      </c>
      <c r="T54" s="2">
        <f t="shared" si="9"/>
        <v>7166.73</v>
      </c>
      <c r="U54" s="2">
        <f t="shared" si="8"/>
        <v>7120.67</v>
      </c>
      <c r="V54" s="2">
        <f t="shared" si="8"/>
        <v>7305.11</v>
      </c>
      <c r="X54" s="2">
        <f t="shared" si="11"/>
        <v>76253.437600000179</v>
      </c>
    </row>
    <row r="55" spans="2:24" x14ac:dyDescent="0.25">
      <c r="B55" s="6">
        <f t="shared" si="5"/>
        <v>2055</v>
      </c>
      <c r="N55" s="2">
        <f>+N$10-SUM(N$12:N54)</f>
        <v>14737.247599999537</v>
      </c>
      <c r="O55" s="2">
        <f t="shared" si="7"/>
        <v>4195.5</v>
      </c>
      <c r="P55" s="2">
        <f t="shared" ref="P55:V63" si="12">ROUND((+P$10/P$9),2)</f>
        <v>6373.79</v>
      </c>
      <c r="Q55" s="2">
        <f t="shared" si="12"/>
        <v>7489.49</v>
      </c>
      <c r="R55" s="2">
        <f t="shared" si="7"/>
        <v>7259</v>
      </c>
      <c r="S55" s="2">
        <f t="shared" si="7"/>
        <v>7443.38</v>
      </c>
      <c r="T55" s="2">
        <f t="shared" si="9"/>
        <v>7166.73</v>
      </c>
      <c r="U55" s="2">
        <f t="shared" si="8"/>
        <v>7120.67</v>
      </c>
      <c r="V55" s="2">
        <f t="shared" si="8"/>
        <v>7305.11</v>
      </c>
      <c r="X55" s="2">
        <f t="shared" si="11"/>
        <v>69090.917599999535</v>
      </c>
    </row>
    <row r="56" spans="2:24" x14ac:dyDescent="0.25">
      <c r="B56" s="6">
        <f t="shared" si="5"/>
        <v>2056</v>
      </c>
      <c r="O56" s="2">
        <f>+O$10-SUM(O$12:O55)</f>
        <v>4195.4100000000035</v>
      </c>
      <c r="P56" s="2">
        <f t="shared" si="12"/>
        <v>6373.79</v>
      </c>
      <c r="Q56" s="2">
        <f t="shared" si="12"/>
        <v>7489.49</v>
      </c>
      <c r="R56" s="2">
        <f t="shared" si="12"/>
        <v>7259</v>
      </c>
      <c r="S56" s="2">
        <f t="shared" si="12"/>
        <v>7443.38</v>
      </c>
      <c r="T56" s="2">
        <f t="shared" si="9"/>
        <v>7166.73</v>
      </c>
      <c r="U56" s="2">
        <f t="shared" si="8"/>
        <v>7120.67</v>
      </c>
      <c r="V56" s="2">
        <f t="shared" si="8"/>
        <v>7305.11</v>
      </c>
      <c r="X56" s="2">
        <f t="shared" si="11"/>
        <v>54353.58</v>
      </c>
    </row>
    <row r="57" spans="2:24" x14ac:dyDescent="0.25">
      <c r="B57" s="6">
        <f t="shared" si="5"/>
        <v>2057</v>
      </c>
      <c r="P57" s="2">
        <f>+P$10-SUM(P$12:P56)</f>
        <v>6373.6599999999162</v>
      </c>
      <c r="Q57" s="2">
        <f t="shared" si="12"/>
        <v>7489.49</v>
      </c>
      <c r="R57" s="2">
        <f t="shared" si="12"/>
        <v>7259</v>
      </c>
      <c r="S57" s="2">
        <f t="shared" si="12"/>
        <v>7443.38</v>
      </c>
      <c r="T57" s="2">
        <f t="shared" si="9"/>
        <v>7166.73</v>
      </c>
      <c r="U57" s="2">
        <f t="shared" si="8"/>
        <v>7120.67</v>
      </c>
      <c r="V57" s="2">
        <f t="shared" si="8"/>
        <v>7305.11</v>
      </c>
      <c r="X57" s="2">
        <f t="shared" si="11"/>
        <v>50158.039999999914</v>
      </c>
    </row>
    <row r="58" spans="2:24" x14ac:dyDescent="0.25">
      <c r="B58" s="6">
        <f t="shared" si="5"/>
        <v>2058</v>
      </c>
      <c r="Q58" s="2">
        <f>+Q$10-SUM(Q$12:Q57)</f>
        <v>7489.440000000177</v>
      </c>
      <c r="R58" s="2">
        <f t="shared" si="12"/>
        <v>7259</v>
      </c>
      <c r="S58" s="2">
        <f t="shared" si="12"/>
        <v>7443.38</v>
      </c>
      <c r="T58" s="2">
        <f t="shared" si="12"/>
        <v>7166.73</v>
      </c>
      <c r="U58" s="2">
        <f t="shared" si="8"/>
        <v>7120.67</v>
      </c>
      <c r="V58" s="2">
        <f t="shared" si="8"/>
        <v>7305.11</v>
      </c>
      <c r="X58" s="2">
        <f t="shared" si="11"/>
        <v>43784.330000000176</v>
      </c>
    </row>
    <row r="59" spans="2:24" x14ac:dyDescent="0.25">
      <c r="B59" s="6">
        <f t="shared" si="5"/>
        <v>2059</v>
      </c>
      <c r="R59" s="2">
        <f t="shared" si="12"/>
        <v>7259</v>
      </c>
      <c r="S59" s="2">
        <f t="shared" si="12"/>
        <v>7443.38</v>
      </c>
      <c r="T59" s="2">
        <f t="shared" si="12"/>
        <v>7166.73</v>
      </c>
      <c r="U59" s="2">
        <f t="shared" si="12"/>
        <v>7120.67</v>
      </c>
      <c r="V59" s="2">
        <f t="shared" si="8"/>
        <v>7305.11</v>
      </c>
      <c r="X59" s="2">
        <f t="shared" si="11"/>
        <v>36294.89</v>
      </c>
    </row>
    <row r="60" spans="2:24" x14ac:dyDescent="0.25">
      <c r="B60" s="6">
        <f t="shared" si="5"/>
        <v>2060</v>
      </c>
      <c r="R60" s="2">
        <f>+R$10-SUM(R$12:R59)</f>
        <v>3629.5</v>
      </c>
      <c r="S60" s="2">
        <f t="shared" si="12"/>
        <v>7443.38</v>
      </c>
      <c r="T60" s="2">
        <f t="shared" si="12"/>
        <v>7166.73</v>
      </c>
      <c r="U60" s="2">
        <f t="shared" si="12"/>
        <v>7120.67</v>
      </c>
      <c r="V60" s="2">
        <f t="shared" si="12"/>
        <v>7305.11</v>
      </c>
      <c r="X60" s="2">
        <f t="shared" si="11"/>
        <v>32665.39</v>
      </c>
    </row>
    <row r="61" spans="2:24" x14ac:dyDescent="0.25">
      <c r="S61" s="2">
        <f>+S$10-SUM(S$12:S60)</f>
        <v>3721.589999999851</v>
      </c>
      <c r="T61" s="2">
        <f t="shared" si="12"/>
        <v>7166.73</v>
      </c>
      <c r="U61" s="2">
        <f t="shared" si="12"/>
        <v>7120.67</v>
      </c>
      <c r="V61" s="2">
        <f t="shared" si="12"/>
        <v>7305.11</v>
      </c>
      <c r="X61" s="2">
        <f t="shared" si="11"/>
        <v>25314.099999999853</v>
      </c>
    </row>
    <row r="62" spans="2:24" x14ac:dyDescent="0.25">
      <c r="T62" s="2">
        <f>+T$10-SUM(T$12:T61)</f>
        <v>3583.515000000014</v>
      </c>
      <c r="U62" s="2">
        <f t="shared" si="12"/>
        <v>7120.67</v>
      </c>
      <c r="V62" s="2">
        <f t="shared" si="12"/>
        <v>7305.11</v>
      </c>
      <c r="X62" s="2">
        <f t="shared" si="11"/>
        <v>18009.295000000013</v>
      </c>
    </row>
    <row r="63" spans="2:24" x14ac:dyDescent="0.25">
      <c r="U63" s="2">
        <f>+U$10-SUM(U$12:U62)</f>
        <v>3560.1849999998813</v>
      </c>
      <c r="V63" s="2">
        <f t="shared" si="12"/>
        <v>7305.11</v>
      </c>
      <c r="X63" s="2">
        <f t="shared" si="11"/>
        <v>10865.294999999882</v>
      </c>
    </row>
    <row r="64" spans="2:24" x14ac:dyDescent="0.25">
      <c r="V64" s="2">
        <f>+V$10-SUM(V$12:V63)</f>
        <v>3652.6050000003306</v>
      </c>
    </row>
    <row r="65" spans="2:22" x14ac:dyDescent="0.25">
      <c r="B65" s="6" t="s">
        <v>11</v>
      </c>
      <c r="C65" s="4">
        <f>+C10-SUM(C12:C60)</f>
        <v>0</v>
      </c>
      <c r="D65" s="4">
        <f>+D10-SUM(D12:D60)</f>
        <v>0</v>
      </c>
      <c r="E65" s="4">
        <f>+E10-SUM(E12:E60)</f>
        <v>0</v>
      </c>
      <c r="F65" s="4">
        <f t="shared" ref="F65:N65" si="13">+F10-SUM(F12:F60)</f>
        <v>0</v>
      </c>
      <c r="G65" s="4">
        <f t="shared" si="13"/>
        <v>0</v>
      </c>
      <c r="H65" s="4">
        <f t="shared" si="13"/>
        <v>0</v>
      </c>
      <c r="I65" s="4">
        <f t="shared" si="13"/>
        <v>0</v>
      </c>
      <c r="J65" s="4">
        <f t="shared" si="13"/>
        <v>0</v>
      </c>
      <c r="K65" s="4">
        <f t="shared" si="13"/>
        <v>0</v>
      </c>
      <c r="L65" s="4">
        <f t="shared" si="13"/>
        <v>0</v>
      </c>
      <c r="M65" s="4">
        <f t="shared" si="13"/>
        <v>0</v>
      </c>
      <c r="N65" s="4">
        <f t="shared" si="13"/>
        <v>0</v>
      </c>
      <c r="O65" s="4">
        <f>+O10-SUM(O12:O60)</f>
        <v>0</v>
      </c>
      <c r="P65" s="4">
        <f>+P10-SUM(P12:P60)</f>
        <v>0</v>
      </c>
      <c r="Q65" s="4">
        <f>+Q10-SUM(Q12:Q60)</f>
        <v>0</v>
      </c>
      <c r="R65" s="4"/>
      <c r="S65" s="4"/>
      <c r="T65" s="4"/>
      <c r="U65" s="4"/>
      <c r="V65" s="4"/>
    </row>
    <row r="68" spans="2:22" x14ac:dyDescent="0.25">
      <c r="C68" s="4"/>
    </row>
  </sheetData>
  <mergeCells count="1">
    <mergeCell ref="R6:V6"/>
  </mergeCells>
  <pageMargins left="0.11811023622047245" right="0.11811023622047245" top="0.15748031496062992" bottom="0.15748031496062992" header="0.31496062992125984" footer="0.31496062992125984"/>
  <pageSetup scale="70" orientation="landscape" r:id="rId1"/>
  <headerFooter>
    <oddFooter>&amp;CPage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W65"/>
  <sheetViews>
    <sheetView workbookViewId="0">
      <selection activeCell="G6" sqref="G6:K6"/>
    </sheetView>
  </sheetViews>
  <sheetFormatPr defaultRowHeight="15" x14ac:dyDescent="0.25"/>
  <cols>
    <col min="2" max="2" width="9" style="6"/>
    <col min="3" max="3" width="13.28515625" bestFit="1" customWidth="1"/>
    <col min="4" max="5" width="11.5703125" bestFit="1" customWidth="1"/>
    <col min="6" max="6" width="11.85546875" customWidth="1"/>
    <col min="7" max="8" width="11.5703125" bestFit="1" customWidth="1"/>
    <col min="9" max="9" width="13.28515625" bestFit="1" customWidth="1"/>
    <col min="10" max="10" width="11.5703125" bestFit="1" customWidth="1"/>
    <col min="11" max="11" width="11.5703125" customWidth="1"/>
    <col min="12" max="12" width="3.5703125" customWidth="1"/>
    <col min="13" max="13" width="14" bestFit="1" customWidth="1"/>
    <col min="15" max="15" width="13.28515625" bestFit="1" customWidth="1"/>
  </cols>
  <sheetData>
    <row r="1" spans="1:23" x14ac:dyDescent="0.25">
      <c r="A1" s="5" t="s">
        <v>87</v>
      </c>
      <c r="B1" s="8"/>
      <c r="C1" s="5"/>
    </row>
    <row r="2" spans="1:23" x14ac:dyDescent="0.25">
      <c r="A2" t="s">
        <v>1</v>
      </c>
      <c r="B2" s="27" t="s">
        <v>88</v>
      </c>
    </row>
    <row r="4" spans="1:23" x14ac:dyDescent="0.25">
      <c r="A4">
        <v>2011</v>
      </c>
      <c r="B4" s="6" t="s">
        <v>3</v>
      </c>
      <c r="C4" s="2">
        <v>-964038.8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1"/>
      <c r="P4" s="2"/>
      <c r="Q4" s="2"/>
      <c r="R4" s="2"/>
      <c r="S4" s="2"/>
      <c r="T4" s="2"/>
      <c r="U4" s="2"/>
      <c r="V4" s="2"/>
      <c r="W4" s="2"/>
    </row>
    <row r="5" spans="1:23" x14ac:dyDescent="0.25">
      <c r="C5" s="2"/>
      <c r="D5" s="2" t="s">
        <v>8</v>
      </c>
      <c r="E5" s="3">
        <v>34</v>
      </c>
      <c r="F5" s="2">
        <f>+C5/E5</f>
        <v>0</v>
      </c>
      <c r="G5" s="2"/>
      <c r="H5" s="2"/>
      <c r="I5" s="2"/>
      <c r="J5" s="2"/>
      <c r="K5" s="2"/>
      <c r="L5" s="2"/>
      <c r="M5" s="2"/>
      <c r="N5" s="2"/>
      <c r="O5" s="1"/>
      <c r="P5" s="2"/>
      <c r="Q5" s="2"/>
      <c r="R5" s="2"/>
      <c r="S5" s="2"/>
      <c r="T5" s="2"/>
      <c r="U5" s="2"/>
      <c r="V5" s="2"/>
      <c r="W5" s="2"/>
    </row>
    <row r="6" spans="1:23" x14ac:dyDescent="0.25">
      <c r="C6" s="2"/>
      <c r="D6" s="2"/>
      <c r="E6" s="2"/>
      <c r="F6" s="2"/>
      <c r="G6" s="61" t="s">
        <v>111</v>
      </c>
      <c r="H6" s="61"/>
      <c r="I6" s="61"/>
      <c r="J6" s="61"/>
      <c r="K6" s="61"/>
      <c r="L6" s="2"/>
      <c r="M6" s="2"/>
      <c r="N6" s="2"/>
      <c r="O6" s="1"/>
      <c r="P6" s="2"/>
      <c r="Q6" s="2"/>
      <c r="R6" s="2"/>
      <c r="S6" s="2"/>
      <c r="T6" s="2"/>
      <c r="U6" s="2"/>
      <c r="V6" s="2"/>
      <c r="W6" s="2"/>
    </row>
    <row r="7" spans="1:23" x14ac:dyDescent="0.25">
      <c r="C7" s="2"/>
      <c r="D7" s="29" t="s">
        <v>84</v>
      </c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2"/>
      <c r="Q7" s="2"/>
      <c r="R7" s="2"/>
      <c r="S7" s="2"/>
      <c r="T7" s="2"/>
      <c r="U7" s="2"/>
      <c r="V7" s="2"/>
      <c r="W7" s="2"/>
    </row>
    <row r="8" spans="1:23" x14ac:dyDescent="0.25">
      <c r="B8" s="8" t="s">
        <v>6</v>
      </c>
      <c r="C8" s="31">
        <v>2012</v>
      </c>
      <c r="D8" s="31">
        <v>2012</v>
      </c>
      <c r="E8" s="31">
        <f>+D8+1</f>
        <v>2013</v>
      </c>
      <c r="F8" s="31">
        <f t="shared" ref="F8:K8" si="0">+E8+1</f>
        <v>2014</v>
      </c>
      <c r="G8" s="31">
        <f t="shared" si="0"/>
        <v>2015</v>
      </c>
      <c r="H8" s="31">
        <f t="shared" si="0"/>
        <v>2016</v>
      </c>
      <c r="I8" s="31">
        <f t="shared" si="0"/>
        <v>2017</v>
      </c>
      <c r="J8" s="31">
        <f t="shared" si="0"/>
        <v>2018</v>
      </c>
      <c r="K8" s="31">
        <f t="shared" si="0"/>
        <v>2019</v>
      </c>
      <c r="L8" s="31"/>
      <c r="M8" s="31" t="s">
        <v>5</v>
      </c>
      <c r="N8" s="3"/>
      <c r="O8" s="1"/>
      <c r="P8" s="3"/>
      <c r="Q8" s="3"/>
      <c r="R8" s="3"/>
      <c r="S8" s="3"/>
      <c r="T8" s="2"/>
      <c r="U8" s="2"/>
      <c r="V8" s="2"/>
      <c r="W8" s="2"/>
    </row>
    <row r="9" spans="1:23" x14ac:dyDescent="0.25">
      <c r="B9" s="8" t="s">
        <v>7</v>
      </c>
      <c r="C9" s="3">
        <f>+E5</f>
        <v>34</v>
      </c>
      <c r="D9" s="3">
        <f>+$E$4</f>
        <v>40</v>
      </c>
      <c r="E9" s="3">
        <f t="shared" ref="E9:K9" si="1">+$E$4</f>
        <v>40</v>
      </c>
      <c r="F9" s="3">
        <f t="shared" si="1"/>
        <v>40</v>
      </c>
      <c r="G9" s="3">
        <f t="shared" si="1"/>
        <v>40</v>
      </c>
      <c r="H9" s="3">
        <f t="shared" si="1"/>
        <v>40</v>
      </c>
      <c r="I9" s="3">
        <f t="shared" si="1"/>
        <v>40</v>
      </c>
      <c r="J9" s="3">
        <f t="shared" si="1"/>
        <v>40</v>
      </c>
      <c r="K9" s="3">
        <f t="shared" si="1"/>
        <v>40</v>
      </c>
      <c r="L9" s="3"/>
      <c r="M9" s="3"/>
      <c r="N9" s="3"/>
      <c r="O9" s="1"/>
      <c r="P9" s="3"/>
      <c r="Q9" s="3"/>
      <c r="R9" s="3"/>
      <c r="S9" s="3"/>
      <c r="T9" s="2"/>
      <c r="U9" s="2"/>
      <c r="V9" s="2"/>
      <c r="W9" s="2"/>
    </row>
    <row r="10" spans="1:23" x14ac:dyDescent="0.25">
      <c r="B10" s="8" t="s">
        <v>5</v>
      </c>
      <c r="C10" s="10">
        <f>+C4</f>
        <v>-964038.8</v>
      </c>
      <c r="D10" s="10">
        <f>-22523.06-16597.64-12135</f>
        <v>-51255.7</v>
      </c>
      <c r="E10" s="2">
        <v>-5978.26</v>
      </c>
      <c r="F10" s="2">
        <v>-34000</v>
      </c>
      <c r="G10" s="2">
        <f>+F10</f>
        <v>-34000</v>
      </c>
      <c r="H10" s="2">
        <f>+G10</f>
        <v>-34000</v>
      </c>
      <c r="I10" s="2">
        <f>+H10</f>
        <v>-34000</v>
      </c>
      <c r="J10" s="2">
        <f>+I10</f>
        <v>-34000</v>
      </c>
      <c r="K10" s="2">
        <f>+J10</f>
        <v>-34000</v>
      </c>
      <c r="L10" s="2"/>
      <c r="M10" s="2">
        <f>SUM(C10:L10)</f>
        <v>-1225272.76</v>
      </c>
      <c r="N10" s="2"/>
      <c r="O10" s="1"/>
      <c r="P10" s="2"/>
      <c r="Q10" s="2"/>
      <c r="R10" s="2"/>
      <c r="S10" s="2"/>
      <c r="T10" s="2"/>
      <c r="U10" s="2"/>
      <c r="V10" s="2"/>
      <c r="W10" s="2"/>
    </row>
    <row r="11" spans="1:23" x14ac:dyDescent="0.25"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2"/>
      <c r="Q11" s="2"/>
      <c r="R11" s="2"/>
      <c r="S11" s="2"/>
      <c r="T11" s="2"/>
      <c r="U11" s="2"/>
      <c r="V11" s="2"/>
      <c r="W11" s="2"/>
    </row>
    <row r="12" spans="1:23" x14ac:dyDescent="0.25">
      <c r="B12" s="8">
        <v>2012</v>
      </c>
      <c r="C12" s="2">
        <f t="shared" ref="C12:D28" si="2">ROUND((C$10/C$9),2)</f>
        <v>-28354.080000000002</v>
      </c>
      <c r="D12" s="2">
        <f t="shared" si="2"/>
        <v>-1281.3900000000001</v>
      </c>
      <c r="E12" s="2"/>
      <c r="F12" s="2"/>
      <c r="G12" s="2"/>
      <c r="H12" s="2"/>
      <c r="I12" s="2"/>
      <c r="J12" s="2"/>
      <c r="K12" s="2"/>
      <c r="L12" s="2"/>
      <c r="M12" s="2">
        <f t="shared" ref="M12:M43" si="3">SUM(C12:L12)</f>
        <v>-29635.47</v>
      </c>
      <c r="N12" s="2"/>
      <c r="O12" s="1"/>
      <c r="P12" s="2"/>
      <c r="Q12" s="2"/>
      <c r="R12" s="2"/>
      <c r="S12" s="2"/>
      <c r="T12" s="2"/>
      <c r="U12" s="2"/>
      <c r="V12" s="2"/>
      <c r="W12" s="2"/>
    </row>
    <row r="13" spans="1:23" x14ac:dyDescent="0.25">
      <c r="B13" s="8">
        <v>2013</v>
      </c>
      <c r="C13" s="2">
        <f t="shared" si="2"/>
        <v>-28354.080000000002</v>
      </c>
      <c r="D13" s="2">
        <f t="shared" si="2"/>
        <v>-1281.3900000000001</v>
      </c>
      <c r="E13" s="2">
        <f t="shared" ref="E13:E51" si="4">ROUND((E$10/E$9),2)</f>
        <v>-149.46</v>
      </c>
      <c r="F13" s="2"/>
      <c r="G13" s="2"/>
      <c r="H13" s="2"/>
      <c r="I13" s="2"/>
      <c r="J13" s="2"/>
      <c r="K13" s="2"/>
      <c r="L13" s="2"/>
      <c r="M13" s="2">
        <f t="shared" si="3"/>
        <v>-29784.93</v>
      </c>
      <c r="N13" s="2"/>
      <c r="O13" s="1"/>
      <c r="P13" s="2"/>
      <c r="Q13" s="2"/>
      <c r="R13" s="2"/>
      <c r="S13" s="2"/>
      <c r="T13" s="2"/>
      <c r="U13" s="2"/>
      <c r="V13" s="2"/>
      <c r="W13" s="2"/>
    </row>
    <row r="14" spans="1:23" x14ac:dyDescent="0.25">
      <c r="B14" s="8">
        <v>2014</v>
      </c>
      <c r="C14" s="2">
        <f t="shared" si="2"/>
        <v>-28354.080000000002</v>
      </c>
      <c r="D14" s="2">
        <f t="shared" si="2"/>
        <v>-1281.3900000000001</v>
      </c>
      <c r="E14" s="2">
        <f t="shared" si="4"/>
        <v>-149.46</v>
      </c>
      <c r="F14" s="2">
        <f t="shared" ref="F14:F51" si="5">ROUND((F$10/F$9),2)</f>
        <v>-850</v>
      </c>
      <c r="G14" s="2"/>
      <c r="H14" s="2"/>
      <c r="I14" s="2"/>
      <c r="J14" s="2"/>
      <c r="K14" s="2"/>
      <c r="L14" s="2"/>
      <c r="M14" s="2">
        <f t="shared" si="3"/>
        <v>-30634.93</v>
      </c>
      <c r="N14" s="2"/>
      <c r="O14" s="1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B15" s="8">
        <f>+B14+1</f>
        <v>2015</v>
      </c>
      <c r="C15" s="2">
        <f t="shared" si="2"/>
        <v>-28354.080000000002</v>
      </c>
      <c r="D15" s="2">
        <f t="shared" si="2"/>
        <v>-1281.3900000000001</v>
      </c>
      <c r="E15" s="2">
        <f t="shared" si="4"/>
        <v>-149.46</v>
      </c>
      <c r="F15" s="2">
        <f t="shared" si="5"/>
        <v>-850</v>
      </c>
      <c r="G15" s="2">
        <f>ROUND((G$10/G$9),2)*0.5</f>
        <v>-425</v>
      </c>
      <c r="H15" s="2"/>
      <c r="I15" s="2"/>
      <c r="J15" s="2"/>
      <c r="K15" s="2"/>
      <c r="L15" s="2"/>
      <c r="M15" s="2">
        <f t="shared" si="3"/>
        <v>-31059.93</v>
      </c>
      <c r="N15" s="2"/>
      <c r="O15" s="1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B16" s="8">
        <f t="shared" ref="B16:B60" si="6">+B15+1</f>
        <v>2016</v>
      </c>
      <c r="C16" s="2">
        <f t="shared" si="2"/>
        <v>-28354.080000000002</v>
      </c>
      <c r="D16" s="2">
        <f t="shared" si="2"/>
        <v>-1281.3900000000001</v>
      </c>
      <c r="E16" s="2">
        <f t="shared" si="4"/>
        <v>-149.46</v>
      </c>
      <c r="F16" s="2">
        <f t="shared" si="5"/>
        <v>-850</v>
      </c>
      <c r="G16" s="2">
        <f t="shared" ref="G16:K51" si="7">ROUND((G$10/G$9),2)</f>
        <v>-850</v>
      </c>
      <c r="H16" s="2">
        <f>ROUND((H$10/H$9),2)*0.5</f>
        <v>-425</v>
      </c>
      <c r="I16" s="2"/>
      <c r="J16" s="2"/>
      <c r="K16" s="2"/>
      <c r="L16" s="2"/>
      <c r="M16" s="2">
        <f t="shared" si="3"/>
        <v>-31909.93</v>
      </c>
      <c r="N16" s="2"/>
      <c r="O16" s="1"/>
      <c r="P16" s="2"/>
      <c r="Q16" s="2"/>
      <c r="R16" s="2"/>
      <c r="S16" s="2"/>
      <c r="T16" s="2"/>
      <c r="U16" s="2"/>
      <c r="V16" s="2"/>
      <c r="W16" s="2"/>
    </row>
    <row r="17" spans="2:23" x14ac:dyDescent="0.25">
      <c r="B17" s="8">
        <f t="shared" si="6"/>
        <v>2017</v>
      </c>
      <c r="C17" s="2">
        <f t="shared" si="2"/>
        <v>-28354.080000000002</v>
      </c>
      <c r="D17" s="2">
        <f t="shared" si="2"/>
        <v>-1281.3900000000001</v>
      </c>
      <c r="E17" s="2">
        <f t="shared" si="4"/>
        <v>-149.46</v>
      </c>
      <c r="F17" s="2">
        <f t="shared" si="5"/>
        <v>-850</v>
      </c>
      <c r="G17" s="2">
        <f t="shared" si="7"/>
        <v>-850</v>
      </c>
      <c r="H17" s="2">
        <f t="shared" si="7"/>
        <v>-850</v>
      </c>
      <c r="I17" s="2">
        <f>ROUND((I$10/I$9),2)*0.5</f>
        <v>-425</v>
      </c>
      <c r="J17" s="2"/>
      <c r="K17" s="2"/>
      <c r="L17" s="2"/>
      <c r="M17" s="2">
        <f t="shared" si="3"/>
        <v>-32759.93</v>
      </c>
      <c r="N17" s="2"/>
      <c r="O17" s="1"/>
      <c r="P17" s="2"/>
      <c r="Q17" s="2"/>
      <c r="R17" s="2"/>
      <c r="S17" s="2"/>
      <c r="T17" s="2"/>
      <c r="U17" s="2"/>
      <c r="V17" s="2"/>
      <c r="W17" s="2"/>
    </row>
    <row r="18" spans="2:23" x14ac:dyDescent="0.25">
      <c r="B18" s="8">
        <f t="shared" si="6"/>
        <v>2018</v>
      </c>
      <c r="C18" s="2">
        <f t="shared" si="2"/>
        <v>-28354.080000000002</v>
      </c>
      <c r="D18" s="2">
        <f t="shared" si="2"/>
        <v>-1281.3900000000001</v>
      </c>
      <c r="E18" s="2">
        <f t="shared" si="4"/>
        <v>-149.46</v>
      </c>
      <c r="F18" s="2">
        <f t="shared" si="5"/>
        <v>-850</v>
      </c>
      <c r="G18" s="2">
        <f t="shared" si="7"/>
        <v>-850</v>
      </c>
      <c r="H18" s="2">
        <f t="shared" si="7"/>
        <v>-850</v>
      </c>
      <c r="I18" s="2">
        <f t="shared" si="7"/>
        <v>-850</v>
      </c>
      <c r="J18" s="2">
        <f>ROUND((J$10/J$9),2)*0.5</f>
        <v>-425</v>
      </c>
      <c r="K18" s="2"/>
      <c r="L18" s="2"/>
      <c r="M18" s="2">
        <f t="shared" si="3"/>
        <v>-33609.93</v>
      </c>
      <c r="N18" s="2"/>
      <c r="O18" s="1"/>
      <c r="P18" s="2"/>
      <c r="Q18" s="2"/>
      <c r="R18" s="2"/>
      <c r="S18" s="2"/>
      <c r="T18" s="2"/>
      <c r="U18" s="2"/>
      <c r="V18" s="2"/>
      <c r="W18" s="2"/>
    </row>
    <row r="19" spans="2:23" x14ac:dyDescent="0.25">
      <c r="B19" s="8">
        <f t="shared" si="6"/>
        <v>2019</v>
      </c>
      <c r="C19" s="2">
        <f t="shared" si="2"/>
        <v>-28354.080000000002</v>
      </c>
      <c r="D19" s="2">
        <f t="shared" si="2"/>
        <v>-1281.3900000000001</v>
      </c>
      <c r="E19" s="2">
        <f t="shared" si="4"/>
        <v>-149.46</v>
      </c>
      <c r="F19" s="2">
        <f t="shared" si="5"/>
        <v>-850</v>
      </c>
      <c r="G19" s="2">
        <f t="shared" si="7"/>
        <v>-850</v>
      </c>
      <c r="H19" s="2">
        <f t="shared" si="7"/>
        <v>-850</v>
      </c>
      <c r="I19" s="2">
        <f t="shared" si="7"/>
        <v>-850</v>
      </c>
      <c r="J19" s="2">
        <f t="shared" si="7"/>
        <v>-850</v>
      </c>
      <c r="K19" s="2">
        <f>ROUND((K$10/K$9),2)*0.5</f>
        <v>-425</v>
      </c>
      <c r="L19" s="2"/>
      <c r="M19" s="2">
        <f t="shared" si="3"/>
        <v>-34459.93</v>
      </c>
      <c r="N19" s="2"/>
      <c r="O19" s="1"/>
      <c r="P19" s="2"/>
      <c r="Q19" s="2"/>
      <c r="R19" s="2"/>
      <c r="S19" s="2"/>
      <c r="T19" s="2"/>
      <c r="U19" s="2"/>
      <c r="V19" s="2"/>
      <c r="W19" s="2"/>
    </row>
    <row r="20" spans="2:23" x14ac:dyDescent="0.25">
      <c r="B20" s="8">
        <f t="shared" si="6"/>
        <v>2020</v>
      </c>
      <c r="C20" s="2">
        <f t="shared" si="2"/>
        <v>-28354.080000000002</v>
      </c>
      <c r="D20" s="2">
        <f t="shared" si="2"/>
        <v>-1281.3900000000001</v>
      </c>
      <c r="E20" s="2">
        <f t="shared" si="4"/>
        <v>-149.46</v>
      </c>
      <c r="F20" s="2">
        <f t="shared" si="5"/>
        <v>-850</v>
      </c>
      <c r="G20" s="2">
        <f t="shared" si="7"/>
        <v>-850</v>
      </c>
      <c r="H20" s="2">
        <f t="shared" si="7"/>
        <v>-850</v>
      </c>
      <c r="I20" s="2">
        <f t="shared" si="7"/>
        <v>-850</v>
      </c>
      <c r="J20" s="2">
        <f t="shared" si="7"/>
        <v>-850</v>
      </c>
      <c r="K20" s="2">
        <f t="shared" si="7"/>
        <v>-850</v>
      </c>
      <c r="L20" s="2"/>
      <c r="M20" s="2">
        <f t="shared" si="3"/>
        <v>-34884.93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 x14ac:dyDescent="0.25">
      <c r="B21" s="8">
        <f t="shared" si="6"/>
        <v>2021</v>
      </c>
      <c r="C21" s="2">
        <f t="shared" si="2"/>
        <v>-28354.080000000002</v>
      </c>
      <c r="D21" s="2">
        <f t="shared" si="2"/>
        <v>-1281.3900000000001</v>
      </c>
      <c r="E21" s="2">
        <f t="shared" si="4"/>
        <v>-149.46</v>
      </c>
      <c r="F21" s="2">
        <f t="shared" si="5"/>
        <v>-850</v>
      </c>
      <c r="G21" s="2">
        <f t="shared" si="7"/>
        <v>-850</v>
      </c>
      <c r="H21" s="2">
        <f t="shared" si="7"/>
        <v>-850</v>
      </c>
      <c r="I21" s="2">
        <f t="shared" si="7"/>
        <v>-850</v>
      </c>
      <c r="J21" s="2">
        <f t="shared" si="7"/>
        <v>-850</v>
      </c>
      <c r="K21" s="2">
        <f t="shared" si="7"/>
        <v>-850</v>
      </c>
      <c r="L21" s="2"/>
      <c r="M21" s="2">
        <f t="shared" si="3"/>
        <v>-34884.93</v>
      </c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2:23" x14ac:dyDescent="0.25">
      <c r="B22" s="8">
        <f t="shared" si="6"/>
        <v>2022</v>
      </c>
      <c r="C22" s="2">
        <f t="shared" si="2"/>
        <v>-28354.080000000002</v>
      </c>
      <c r="D22" s="2">
        <f t="shared" si="2"/>
        <v>-1281.3900000000001</v>
      </c>
      <c r="E22" s="2">
        <f t="shared" si="4"/>
        <v>-149.46</v>
      </c>
      <c r="F22" s="2">
        <f t="shared" si="5"/>
        <v>-850</v>
      </c>
      <c r="G22" s="2">
        <f t="shared" si="7"/>
        <v>-850</v>
      </c>
      <c r="H22" s="2">
        <f t="shared" si="7"/>
        <v>-850</v>
      </c>
      <c r="I22" s="2">
        <f t="shared" si="7"/>
        <v>-850</v>
      </c>
      <c r="J22" s="2">
        <f t="shared" si="7"/>
        <v>-850</v>
      </c>
      <c r="K22" s="2">
        <f t="shared" si="7"/>
        <v>-850</v>
      </c>
      <c r="L22" s="2"/>
      <c r="M22" s="2">
        <f t="shared" si="3"/>
        <v>-34884.93</v>
      </c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2:23" x14ac:dyDescent="0.25">
      <c r="B23" s="8">
        <f t="shared" si="6"/>
        <v>2023</v>
      </c>
      <c r="C23" s="2">
        <f t="shared" si="2"/>
        <v>-28354.080000000002</v>
      </c>
      <c r="D23" s="2">
        <f t="shared" si="2"/>
        <v>-1281.3900000000001</v>
      </c>
      <c r="E23" s="2">
        <f t="shared" si="4"/>
        <v>-149.46</v>
      </c>
      <c r="F23" s="2">
        <f t="shared" si="5"/>
        <v>-850</v>
      </c>
      <c r="G23" s="2">
        <f t="shared" si="7"/>
        <v>-850</v>
      </c>
      <c r="H23" s="2">
        <f t="shared" si="7"/>
        <v>-850</v>
      </c>
      <c r="I23" s="2">
        <f t="shared" si="7"/>
        <v>-850</v>
      </c>
      <c r="J23" s="2">
        <f t="shared" si="7"/>
        <v>-850</v>
      </c>
      <c r="K23" s="2">
        <f t="shared" si="7"/>
        <v>-850</v>
      </c>
      <c r="L23" s="2"/>
      <c r="M23" s="2">
        <f t="shared" si="3"/>
        <v>-34884.93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2:23" x14ac:dyDescent="0.25">
      <c r="B24" s="8">
        <f t="shared" si="6"/>
        <v>2024</v>
      </c>
      <c r="C24" s="2">
        <f t="shared" si="2"/>
        <v>-28354.080000000002</v>
      </c>
      <c r="D24" s="2">
        <f t="shared" si="2"/>
        <v>-1281.3900000000001</v>
      </c>
      <c r="E24" s="2">
        <f t="shared" si="4"/>
        <v>-149.46</v>
      </c>
      <c r="F24" s="2">
        <f t="shared" si="5"/>
        <v>-850</v>
      </c>
      <c r="G24" s="2">
        <f t="shared" si="7"/>
        <v>-850</v>
      </c>
      <c r="H24" s="2">
        <f t="shared" si="7"/>
        <v>-850</v>
      </c>
      <c r="I24" s="2">
        <f t="shared" si="7"/>
        <v>-850</v>
      </c>
      <c r="J24" s="2">
        <f t="shared" si="7"/>
        <v>-850</v>
      </c>
      <c r="K24" s="2">
        <f t="shared" si="7"/>
        <v>-850</v>
      </c>
      <c r="L24" s="2"/>
      <c r="M24" s="2">
        <f t="shared" si="3"/>
        <v>-34884.93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x14ac:dyDescent="0.25">
      <c r="B25" s="8">
        <f t="shared" si="6"/>
        <v>2025</v>
      </c>
      <c r="C25" s="2">
        <f t="shared" si="2"/>
        <v>-28354.080000000002</v>
      </c>
      <c r="D25" s="2">
        <f t="shared" si="2"/>
        <v>-1281.3900000000001</v>
      </c>
      <c r="E25" s="2">
        <f t="shared" si="4"/>
        <v>-149.46</v>
      </c>
      <c r="F25" s="2">
        <f t="shared" si="5"/>
        <v>-850</v>
      </c>
      <c r="G25" s="2">
        <f t="shared" si="7"/>
        <v>-850</v>
      </c>
      <c r="H25" s="2">
        <f t="shared" si="7"/>
        <v>-850</v>
      </c>
      <c r="I25" s="2">
        <f t="shared" si="7"/>
        <v>-850</v>
      </c>
      <c r="J25" s="2">
        <f t="shared" si="7"/>
        <v>-850</v>
      </c>
      <c r="K25" s="2">
        <f t="shared" si="7"/>
        <v>-850</v>
      </c>
      <c r="L25" s="2"/>
      <c r="M25" s="2">
        <f t="shared" si="3"/>
        <v>-34884.93</v>
      </c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 x14ac:dyDescent="0.25">
      <c r="B26" s="8">
        <f t="shared" si="6"/>
        <v>2026</v>
      </c>
      <c r="C26" s="2">
        <f t="shared" si="2"/>
        <v>-28354.080000000002</v>
      </c>
      <c r="D26" s="2">
        <f t="shared" si="2"/>
        <v>-1281.3900000000001</v>
      </c>
      <c r="E26" s="2">
        <f t="shared" si="4"/>
        <v>-149.46</v>
      </c>
      <c r="F26" s="2">
        <f t="shared" si="5"/>
        <v>-850</v>
      </c>
      <c r="G26" s="2">
        <f t="shared" si="7"/>
        <v>-850</v>
      </c>
      <c r="H26" s="2">
        <f t="shared" si="7"/>
        <v>-850</v>
      </c>
      <c r="I26" s="2">
        <f t="shared" si="7"/>
        <v>-850</v>
      </c>
      <c r="J26" s="2">
        <f t="shared" si="7"/>
        <v>-850</v>
      </c>
      <c r="K26" s="2">
        <f t="shared" si="7"/>
        <v>-850</v>
      </c>
      <c r="L26" s="2"/>
      <c r="M26" s="2">
        <f t="shared" si="3"/>
        <v>-34884.93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x14ac:dyDescent="0.25">
      <c r="B27" s="8">
        <f t="shared" si="6"/>
        <v>2027</v>
      </c>
      <c r="C27" s="2">
        <f t="shared" si="2"/>
        <v>-28354.080000000002</v>
      </c>
      <c r="D27" s="2">
        <f t="shared" si="2"/>
        <v>-1281.3900000000001</v>
      </c>
      <c r="E27" s="2">
        <f t="shared" si="4"/>
        <v>-149.46</v>
      </c>
      <c r="F27" s="2">
        <f t="shared" si="5"/>
        <v>-850</v>
      </c>
      <c r="G27" s="2">
        <f t="shared" si="7"/>
        <v>-850</v>
      </c>
      <c r="H27" s="2">
        <f t="shared" si="7"/>
        <v>-850</v>
      </c>
      <c r="I27" s="2">
        <f t="shared" si="7"/>
        <v>-850</v>
      </c>
      <c r="J27" s="2">
        <f t="shared" si="7"/>
        <v>-850</v>
      </c>
      <c r="K27" s="2">
        <f t="shared" si="7"/>
        <v>-850</v>
      </c>
      <c r="L27" s="2"/>
      <c r="M27" s="2">
        <f t="shared" si="3"/>
        <v>-34884.93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x14ac:dyDescent="0.25">
      <c r="B28" s="8">
        <f t="shared" si="6"/>
        <v>2028</v>
      </c>
      <c r="C28" s="2">
        <f t="shared" si="2"/>
        <v>-28354.080000000002</v>
      </c>
      <c r="D28" s="2">
        <f t="shared" si="2"/>
        <v>-1281.3900000000001</v>
      </c>
      <c r="E28" s="2">
        <f t="shared" si="4"/>
        <v>-149.46</v>
      </c>
      <c r="F28" s="2">
        <f t="shared" si="5"/>
        <v>-850</v>
      </c>
      <c r="G28" s="2">
        <f t="shared" si="7"/>
        <v>-850</v>
      </c>
      <c r="H28" s="2">
        <f t="shared" si="7"/>
        <v>-850</v>
      </c>
      <c r="I28" s="2">
        <f t="shared" si="7"/>
        <v>-850</v>
      </c>
      <c r="J28" s="2">
        <f t="shared" si="7"/>
        <v>-850</v>
      </c>
      <c r="K28" s="2">
        <f t="shared" si="7"/>
        <v>-850</v>
      </c>
      <c r="L28" s="2"/>
      <c r="M28" s="2">
        <f t="shared" si="3"/>
        <v>-34884.93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2:23" x14ac:dyDescent="0.25">
      <c r="B29" s="8">
        <f t="shared" si="6"/>
        <v>2029</v>
      </c>
      <c r="C29" s="2">
        <f t="shared" ref="C29:C44" si="8">ROUND((C$10/C$9),2)</f>
        <v>-28354.080000000002</v>
      </c>
      <c r="D29" s="2">
        <f t="shared" ref="D29:D50" si="9">ROUND((D$10/D$9),2)</f>
        <v>-1281.3900000000001</v>
      </c>
      <c r="E29" s="2">
        <f t="shared" si="4"/>
        <v>-149.46</v>
      </c>
      <c r="F29" s="2">
        <f t="shared" si="5"/>
        <v>-850</v>
      </c>
      <c r="G29" s="2">
        <f t="shared" si="7"/>
        <v>-850</v>
      </c>
      <c r="H29" s="2">
        <f t="shared" si="7"/>
        <v>-850</v>
      </c>
      <c r="I29" s="2">
        <f t="shared" si="7"/>
        <v>-850</v>
      </c>
      <c r="J29" s="2">
        <f t="shared" si="7"/>
        <v>-850</v>
      </c>
      <c r="K29" s="2">
        <f t="shared" si="7"/>
        <v>-850</v>
      </c>
      <c r="L29" s="2"/>
      <c r="M29" s="2">
        <f t="shared" si="3"/>
        <v>-34884.93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x14ac:dyDescent="0.25">
      <c r="B30" s="8">
        <f t="shared" si="6"/>
        <v>2030</v>
      </c>
      <c r="C30" s="2">
        <f t="shared" si="8"/>
        <v>-28354.080000000002</v>
      </c>
      <c r="D30" s="2">
        <f t="shared" si="9"/>
        <v>-1281.3900000000001</v>
      </c>
      <c r="E30" s="2">
        <f t="shared" si="4"/>
        <v>-149.46</v>
      </c>
      <c r="F30" s="2">
        <f t="shared" si="5"/>
        <v>-850</v>
      </c>
      <c r="G30" s="2">
        <f t="shared" si="7"/>
        <v>-850</v>
      </c>
      <c r="H30" s="2">
        <f t="shared" si="7"/>
        <v>-850</v>
      </c>
      <c r="I30" s="2">
        <f t="shared" si="7"/>
        <v>-850</v>
      </c>
      <c r="J30" s="2">
        <f t="shared" si="7"/>
        <v>-850</v>
      </c>
      <c r="K30" s="2">
        <f t="shared" si="7"/>
        <v>-850</v>
      </c>
      <c r="L30" s="2"/>
      <c r="M30" s="2">
        <f t="shared" si="3"/>
        <v>-34884.93</v>
      </c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x14ac:dyDescent="0.25">
      <c r="B31" s="8">
        <f t="shared" si="6"/>
        <v>2031</v>
      </c>
      <c r="C31" s="2">
        <f t="shared" si="8"/>
        <v>-28354.080000000002</v>
      </c>
      <c r="D31" s="2">
        <f t="shared" si="9"/>
        <v>-1281.3900000000001</v>
      </c>
      <c r="E31" s="2">
        <f t="shared" si="4"/>
        <v>-149.46</v>
      </c>
      <c r="F31" s="2">
        <f t="shared" si="5"/>
        <v>-850</v>
      </c>
      <c r="G31" s="2">
        <f t="shared" si="7"/>
        <v>-850</v>
      </c>
      <c r="H31" s="2">
        <f t="shared" si="7"/>
        <v>-850</v>
      </c>
      <c r="I31" s="2">
        <f t="shared" si="7"/>
        <v>-850</v>
      </c>
      <c r="J31" s="2">
        <f t="shared" si="7"/>
        <v>-850</v>
      </c>
      <c r="K31" s="2">
        <f t="shared" si="7"/>
        <v>-850</v>
      </c>
      <c r="L31" s="2"/>
      <c r="M31" s="2">
        <f t="shared" si="3"/>
        <v>-34884.93</v>
      </c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x14ac:dyDescent="0.25">
      <c r="B32" s="8">
        <f t="shared" si="6"/>
        <v>2032</v>
      </c>
      <c r="C32" s="2">
        <f t="shared" si="8"/>
        <v>-28354.080000000002</v>
      </c>
      <c r="D32" s="2">
        <f t="shared" si="9"/>
        <v>-1281.3900000000001</v>
      </c>
      <c r="E32" s="2">
        <f t="shared" si="4"/>
        <v>-149.46</v>
      </c>
      <c r="F32" s="2">
        <f t="shared" si="5"/>
        <v>-850</v>
      </c>
      <c r="G32" s="2">
        <f t="shared" si="7"/>
        <v>-850</v>
      </c>
      <c r="H32" s="2">
        <f t="shared" si="7"/>
        <v>-850</v>
      </c>
      <c r="I32" s="2">
        <f t="shared" si="7"/>
        <v>-850</v>
      </c>
      <c r="J32" s="2">
        <f t="shared" si="7"/>
        <v>-850</v>
      </c>
      <c r="K32" s="2">
        <f t="shared" si="7"/>
        <v>-850</v>
      </c>
      <c r="L32" s="2"/>
      <c r="M32" s="2">
        <f t="shared" si="3"/>
        <v>-34884.93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x14ac:dyDescent="0.25">
      <c r="B33" s="8">
        <f t="shared" si="6"/>
        <v>2033</v>
      </c>
      <c r="C33" s="2">
        <f t="shared" si="8"/>
        <v>-28354.080000000002</v>
      </c>
      <c r="D33" s="2">
        <f t="shared" si="9"/>
        <v>-1281.3900000000001</v>
      </c>
      <c r="E33" s="2">
        <f t="shared" si="4"/>
        <v>-149.46</v>
      </c>
      <c r="F33" s="2">
        <f t="shared" si="5"/>
        <v>-850</v>
      </c>
      <c r="G33" s="2">
        <f t="shared" si="7"/>
        <v>-850</v>
      </c>
      <c r="H33" s="2">
        <f t="shared" si="7"/>
        <v>-850</v>
      </c>
      <c r="I33" s="2">
        <f t="shared" si="7"/>
        <v>-850</v>
      </c>
      <c r="J33" s="2">
        <f t="shared" si="7"/>
        <v>-850</v>
      </c>
      <c r="K33" s="2">
        <f t="shared" si="7"/>
        <v>-850</v>
      </c>
      <c r="L33" s="2"/>
      <c r="M33" s="2">
        <f t="shared" si="3"/>
        <v>-34884.93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25">
      <c r="B34" s="8">
        <f t="shared" si="6"/>
        <v>2034</v>
      </c>
      <c r="C34" s="2">
        <f t="shared" si="8"/>
        <v>-28354.080000000002</v>
      </c>
      <c r="D34" s="2">
        <f t="shared" si="9"/>
        <v>-1281.3900000000001</v>
      </c>
      <c r="E34" s="2">
        <f t="shared" si="4"/>
        <v>-149.46</v>
      </c>
      <c r="F34" s="2">
        <f t="shared" si="5"/>
        <v>-850</v>
      </c>
      <c r="G34" s="2">
        <f t="shared" si="7"/>
        <v>-850</v>
      </c>
      <c r="H34" s="2">
        <f t="shared" si="7"/>
        <v>-850</v>
      </c>
      <c r="I34" s="2">
        <f t="shared" si="7"/>
        <v>-850</v>
      </c>
      <c r="J34" s="2">
        <f t="shared" si="7"/>
        <v>-850</v>
      </c>
      <c r="K34" s="2">
        <f t="shared" si="7"/>
        <v>-850</v>
      </c>
      <c r="L34" s="2"/>
      <c r="M34" s="2">
        <f t="shared" si="3"/>
        <v>-34884.93</v>
      </c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x14ac:dyDescent="0.25">
      <c r="B35" s="8">
        <f t="shared" si="6"/>
        <v>2035</v>
      </c>
      <c r="C35" s="2">
        <f t="shared" si="8"/>
        <v>-28354.080000000002</v>
      </c>
      <c r="D35" s="2">
        <f t="shared" si="9"/>
        <v>-1281.3900000000001</v>
      </c>
      <c r="E35" s="2">
        <f t="shared" si="4"/>
        <v>-149.46</v>
      </c>
      <c r="F35" s="2">
        <f t="shared" si="5"/>
        <v>-850</v>
      </c>
      <c r="G35" s="2">
        <f t="shared" si="7"/>
        <v>-850</v>
      </c>
      <c r="H35" s="2">
        <f t="shared" si="7"/>
        <v>-850</v>
      </c>
      <c r="I35" s="2">
        <f t="shared" si="7"/>
        <v>-850</v>
      </c>
      <c r="J35" s="2">
        <f t="shared" si="7"/>
        <v>-850</v>
      </c>
      <c r="K35" s="2">
        <f t="shared" si="7"/>
        <v>-850</v>
      </c>
      <c r="L35" s="2"/>
      <c r="M35" s="2">
        <f t="shared" si="3"/>
        <v>-34884.93</v>
      </c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x14ac:dyDescent="0.25">
      <c r="B36" s="8">
        <f t="shared" si="6"/>
        <v>2036</v>
      </c>
      <c r="C36" s="2">
        <f t="shared" si="8"/>
        <v>-28354.080000000002</v>
      </c>
      <c r="D36" s="2">
        <f t="shared" si="9"/>
        <v>-1281.3900000000001</v>
      </c>
      <c r="E36" s="2">
        <f t="shared" si="4"/>
        <v>-149.46</v>
      </c>
      <c r="F36" s="2">
        <f t="shared" si="5"/>
        <v>-850</v>
      </c>
      <c r="G36" s="2">
        <f t="shared" si="7"/>
        <v>-850</v>
      </c>
      <c r="H36" s="2">
        <f t="shared" si="7"/>
        <v>-850</v>
      </c>
      <c r="I36" s="2">
        <f t="shared" si="7"/>
        <v>-850</v>
      </c>
      <c r="J36" s="2">
        <f t="shared" si="7"/>
        <v>-850</v>
      </c>
      <c r="K36" s="2">
        <f t="shared" si="7"/>
        <v>-850</v>
      </c>
      <c r="L36" s="2"/>
      <c r="M36" s="2">
        <f t="shared" si="3"/>
        <v>-34884.93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x14ac:dyDescent="0.25">
      <c r="B37" s="8">
        <f t="shared" si="6"/>
        <v>2037</v>
      </c>
      <c r="C37" s="2">
        <f t="shared" si="8"/>
        <v>-28354.080000000002</v>
      </c>
      <c r="D37" s="2">
        <f t="shared" si="9"/>
        <v>-1281.3900000000001</v>
      </c>
      <c r="E37" s="2">
        <f t="shared" si="4"/>
        <v>-149.46</v>
      </c>
      <c r="F37" s="2">
        <f t="shared" si="5"/>
        <v>-850</v>
      </c>
      <c r="G37" s="2">
        <f t="shared" si="7"/>
        <v>-850</v>
      </c>
      <c r="H37" s="2">
        <f t="shared" si="7"/>
        <v>-850</v>
      </c>
      <c r="I37" s="2">
        <f t="shared" si="7"/>
        <v>-850</v>
      </c>
      <c r="J37" s="2">
        <f t="shared" si="7"/>
        <v>-850</v>
      </c>
      <c r="K37" s="2">
        <f t="shared" si="7"/>
        <v>-850</v>
      </c>
      <c r="L37" s="2"/>
      <c r="M37" s="2">
        <f t="shared" si="3"/>
        <v>-34884.93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x14ac:dyDescent="0.25">
      <c r="B38" s="8">
        <f t="shared" si="6"/>
        <v>2038</v>
      </c>
      <c r="C38" s="2">
        <f t="shared" si="8"/>
        <v>-28354.080000000002</v>
      </c>
      <c r="D38" s="2">
        <f t="shared" si="9"/>
        <v>-1281.3900000000001</v>
      </c>
      <c r="E38" s="2">
        <f t="shared" si="4"/>
        <v>-149.46</v>
      </c>
      <c r="F38" s="2">
        <f t="shared" si="5"/>
        <v>-850</v>
      </c>
      <c r="G38" s="2">
        <f t="shared" si="7"/>
        <v>-850</v>
      </c>
      <c r="H38" s="2">
        <f t="shared" si="7"/>
        <v>-850</v>
      </c>
      <c r="I38" s="2">
        <f t="shared" si="7"/>
        <v>-850</v>
      </c>
      <c r="J38" s="2">
        <f t="shared" si="7"/>
        <v>-850</v>
      </c>
      <c r="K38" s="2">
        <f t="shared" si="7"/>
        <v>-850</v>
      </c>
      <c r="M38" s="2">
        <f t="shared" si="3"/>
        <v>-34884.93</v>
      </c>
    </row>
    <row r="39" spans="2:23" x14ac:dyDescent="0.25">
      <c r="B39" s="8">
        <f t="shared" si="6"/>
        <v>2039</v>
      </c>
      <c r="C39" s="2">
        <f t="shared" si="8"/>
        <v>-28354.080000000002</v>
      </c>
      <c r="D39" s="2">
        <f t="shared" si="9"/>
        <v>-1281.3900000000001</v>
      </c>
      <c r="E39" s="2">
        <f t="shared" si="4"/>
        <v>-149.46</v>
      </c>
      <c r="F39" s="2">
        <f t="shared" si="5"/>
        <v>-850</v>
      </c>
      <c r="G39" s="2">
        <f t="shared" si="7"/>
        <v>-850</v>
      </c>
      <c r="H39" s="2">
        <f t="shared" si="7"/>
        <v>-850</v>
      </c>
      <c r="I39" s="2">
        <f t="shared" si="7"/>
        <v>-850</v>
      </c>
      <c r="J39" s="2">
        <f t="shared" si="7"/>
        <v>-850</v>
      </c>
      <c r="K39" s="2">
        <f t="shared" si="7"/>
        <v>-850</v>
      </c>
      <c r="M39" s="2">
        <f t="shared" si="3"/>
        <v>-34884.93</v>
      </c>
    </row>
    <row r="40" spans="2:23" x14ac:dyDescent="0.25">
      <c r="B40" s="8">
        <f t="shared" si="6"/>
        <v>2040</v>
      </c>
      <c r="C40" s="2">
        <f t="shared" si="8"/>
        <v>-28354.080000000002</v>
      </c>
      <c r="D40" s="2">
        <f t="shared" si="9"/>
        <v>-1281.3900000000001</v>
      </c>
      <c r="E40" s="2">
        <f t="shared" si="4"/>
        <v>-149.46</v>
      </c>
      <c r="F40" s="2">
        <f t="shared" si="5"/>
        <v>-850</v>
      </c>
      <c r="G40" s="2">
        <f t="shared" si="7"/>
        <v>-850</v>
      </c>
      <c r="H40" s="2">
        <f t="shared" si="7"/>
        <v>-850</v>
      </c>
      <c r="I40" s="2">
        <f t="shared" si="7"/>
        <v>-850</v>
      </c>
      <c r="J40" s="2">
        <f t="shared" si="7"/>
        <v>-850</v>
      </c>
      <c r="K40" s="2">
        <f t="shared" si="7"/>
        <v>-850</v>
      </c>
      <c r="M40" s="2">
        <f t="shared" si="3"/>
        <v>-34884.93</v>
      </c>
    </row>
    <row r="41" spans="2:23" x14ac:dyDescent="0.25">
      <c r="B41" s="8">
        <f t="shared" si="6"/>
        <v>2041</v>
      </c>
      <c r="C41" s="2">
        <f t="shared" si="8"/>
        <v>-28354.080000000002</v>
      </c>
      <c r="D41" s="2">
        <f t="shared" si="9"/>
        <v>-1281.3900000000001</v>
      </c>
      <c r="E41" s="2">
        <f t="shared" si="4"/>
        <v>-149.46</v>
      </c>
      <c r="F41" s="2">
        <f t="shared" si="5"/>
        <v>-850</v>
      </c>
      <c r="G41" s="2">
        <f t="shared" si="7"/>
        <v>-850</v>
      </c>
      <c r="H41" s="2">
        <f t="shared" si="7"/>
        <v>-850</v>
      </c>
      <c r="I41" s="2">
        <f t="shared" si="7"/>
        <v>-850</v>
      </c>
      <c r="J41" s="2">
        <f t="shared" si="7"/>
        <v>-850</v>
      </c>
      <c r="K41" s="2">
        <f t="shared" si="7"/>
        <v>-850</v>
      </c>
      <c r="M41" s="2">
        <f t="shared" si="3"/>
        <v>-34884.93</v>
      </c>
    </row>
    <row r="42" spans="2:23" x14ac:dyDescent="0.25">
      <c r="B42" s="8">
        <f t="shared" si="6"/>
        <v>2042</v>
      </c>
      <c r="C42" s="2">
        <f t="shared" si="8"/>
        <v>-28354.080000000002</v>
      </c>
      <c r="D42" s="2">
        <f t="shared" si="9"/>
        <v>-1281.3900000000001</v>
      </c>
      <c r="E42" s="2">
        <f t="shared" si="4"/>
        <v>-149.46</v>
      </c>
      <c r="F42" s="2">
        <f t="shared" si="5"/>
        <v>-850</v>
      </c>
      <c r="G42" s="2">
        <f t="shared" si="7"/>
        <v>-850</v>
      </c>
      <c r="H42" s="2">
        <f t="shared" si="7"/>
        <v>-850</v>
      </c>
      <c r="I42" s="2">
        <f t="shared" si="7"/>
        <v>-850</v>
      </c>
      <c r="J42" s="2">
        <f t="shared" si="7"/>
        <v>-850</v>
      </c>
      <c r="K42" s="2">
        <f t="shared" si="7"/>
        <v>-850</v>
      </c>
      <c r="M42" s="2">
        <f t="shared" si="3"/>
        <v>-34884.93</v>
      </c>
    </row>
    <row r="43" spans="2:23" x14ac:dyDescent="0.25">
      <c r="B43" s="8">
        <f t="shared" si="6"/>
        <v>2043</v>
      </c>
      <c r="C43" s="2">
        <f t="shared" si="8"/>
        <v>-28354.080000000002</v>
      </c>
      <c r="D43" s="2">
        <f t="shared" si="9"/>
        <v>-1281.3900000000001</v>
      </c>
      <c r="E43" s="2">
        <f t="shared" si="4"/>
        <v>-149.46</v>
      </c>
      <c r="F43" s="2">
        <f t="shared" si="5"/>
        <v>-850</v>
      </c>
      <c r="G43" s="2">
        <f t="shared" si="7"/>
        <v>-850</v>
      </c>
      <c r="H43" s="2">
        <f t="shared" si="7"/>
        <v>-850</v>
      </c>
      <c r="I43" s="2">
        <f t="shared" si="7"/>
        <v>-850</v>
      </c>
      <c r="J43" s="2">
        <f t="shared" si="7"/>
        <v>-850</v>
      </c>
      <c r="K43" s="2">
        <f t="shared" si="7"/>
        <v>-850</v>
      </c>
      <c r="M43" s="2">
        <f t="shared" si="3"/>
        <v>-34884.93</v>
      </c>
    </row>
    <row r="44" spans="2:23" x14ac:dyDescent="0.25">
      <c r="B44" s="8">
        <f t="shared" si="6"/>
        <v>2044</v>
      </c>
      <c r="C44" s="2">
        <f t="shared" si="8"/>
        <v>-28354.080000000002</v>
      </c>
      <c r="D44" s="2">
        <f t="shared" si="9"/>
        <v>-1281.3900000000001</v>
      </c>
      <c r="E44" s="2">
        <f t="shared" si="4"/>
        <v>-149.46</v>
      </c>
      <c r="F44" s="2">
        <f t="shared" si="5"/>
        <v>-850</v>
      </c>
      <c r="G44" s="2">
        <f t="shared" si="7"/>
        <v>-850</v>
      </c>
      <c r="H44" s="2">
        <f t="shared" si="7"/>
        <v>-850</v>
      </c>
      <c r="I44" s="2">
        <f t="shared" si="7"/>
        <v>-850</v>
      </c>
      <c r="J44" s="2">
        <f t="shared" si="7"/>
        <v>-850</v>
      </c>
      <c r="K44" s="2">
        <f t="shared" si="7"/>
        <v>-850</v>
      </c>
      <c r="M44" s="2">
        <f t="shared" ref="M44:M60" si="10">SUM(C44:L44)</f>
        <v>-34884.93</v>
      </c>
    </row>
    <row r="45" spans="2:23" x14ac:dyDescent="0.25">
      <c r="B45" s="8">
        <f t="shared" si="6"/>
        <v>2045</v>
      </c>
      <c r="C45" s="2">
        <f>+C$10-SUM(C$12:C44)</f>
        <v>-28354.160000000382</v>
      </c>
      <c r="D45" s="2">
        <f t="shared" si="9"/>
        <v>-1281.3900000000001</v>
      </c>
      <c r="E45" s="2">
        <f t="shared" si="4"/>
        <v>-149.46</v>
      </c>
      <c r="F45" s="2">
        <f t="shared" si="5"/>
        <v>-850</v>
      </c>
      <c r="G45" s="2">
        <f t="shared" si="7"/>
        <v>-850</v>
      </c>
      <c r="H45" s="2">
        <f t="shared" si="7"/>
        <v>-850</v>
      </c>
      <c r="I45" s="2">
        <f t="shared" si="7"/>
        <v>-850</v>
      </c>
      <c r="J45" s="2">
        <f t="shared" si="7"/>
        <v>-850</v>
      </c>
      <c r="K45" s="2">
        <f t="shared" si="7"/>
        <v>-850</v>
      </c>
      <c r="M45" s="2">
        <f t="shared" si="10"/>
        <v>-34885.01000000038</v>
      </c>
    </row>
    <row r="46" spans="2:23" x14ac:dyDescent="0.25">
      <c r="B46" s="8">
        <f t="shared" si="6"/>
        <v>2046</v>
      </c>
      <c r="C46" s="2"/>
      <c r="D46" s="2">
        <f t="shared" si="9"/>
        <v>-1281.3900000000001</v>
      </c>
      <c r="E46" s="2">
        <f t="shared" si="4"/>
        <v>-149.46</v>
      </c>
      <c r="F46" s="2">
        <f t="shared" si="5"/>
        <v>-850</v>
      </c>
      <c r="G46" s="2">
        <f t="shared" si="7"/>
        <v>-850</v>
      </c>
      <c r="H46" s="2">
        <f t="shared" si="7"/>
        <v>-850</v>
      </c>
      <c r="I46" s="2">
        <f t="shared" si="7"/>
        <v>-850</v>
      </c>
      <c r="J46" s="2">
        <f t="shared" si="7"/>
        <v>-850</v>
      </c>
      <c r="K46" s="2">
        <f t="shared" si="7"/>
        <v>-850</v>
      </c>
      <c r="M46" s="2">
        <f t="shared" si="10"/>
        <v>-6530.85</v>
      </c>
    </row>
    <row r="47" spans="2:23" x14ac:dyDescent="0.25">
      <c r="B47" s="8">
        <f t="shared" si="6"/>
        <v>2047</v>
      </c>
      <c r="C47" s="2"/>
      <c r="D47" s="2">
        <f t="shared" si="9"/>
        <v>-1281.3900000000001</v>
      </c>
      <c r="E47" s="2">
        <f t="shared" si="4"/>
        <v>-149.46</v>
      </c>
      <c r="F47" s="2">
        <f t="shared" si="5"/>
        <v>-850</v>
      </c>
      <c r="G47" s="2">
        <f t="shared" si="7"/>
        <v>-850</v>
      </c>
      <c r="H47" s="2">
        <f t="shared" si="7"/>
        <v>-850</v>
      </c>
      <c r="I47" s="2">
        <f t="shared" si="7"/>
        <v>-850</v>
      </c>
      <c r="J47" s="2">
        <f t="shared" si="7"/>
        <v>-850</v>
      </c>
      <c r="K47" s="2">
        <f t="shared" si="7"/>
        <v>-850</v>
      </c>
      <c r="M47" s="2">
        <f t="shared" si="10"/>
        <v>-6530.85</v>
      </c>
    </row>
    <row r="48" spans="2:23" x14ac:dyDescent="0.25">
      <c r="B48" s="8">
        <f t="shared" si="6"/>
        <v>2048</v>
      </c>
      <c r="C48" s="2"/>
      <c r="D48" s="2">
        <f t="shared" si="9"/>
        <v>-1281.3900000000001</v>
      </c>
      <c r="E48" s="2">
        <f t="shared" si="4"/>
        <v>-149.46</v>
      </c>
      <c r="F48" s="2">
        <f t="shared" si="5"/>
        <v>-850</v>
      </c>
      <c r="G48" s="2">
        <f t="shared" si="7"/>
        <v>-850</v>
      </c>
      <c r="H48" s="2">
        <f t="shared" si="7"/>
        <v>-850</v>
      </c>
      <c r="I48" s="2">
        <f t="shared" si="7"/>
        <v>-850</v>
      </c>
      <c r="J48" s="2">
        <f t="shared" si="7"/>
        <v>-850</v>
      </c>
      <c r="K48" s="2">
        <f t="shared" si="7"/>
        <v>-850</v>
      </c>
      <c r="M48" s="2">
        <f t="shared" si="10"/>
        <v>-6530.85</v>
      </c>
    </row>
    <row r="49" spans="2:13" x14ac:dyDescent="0.25">
      <c r="B49" s="8">
        <f t="shared" si="6"/>
        <v>2049</v>
      </c>
      <c r="C49" s="2"/>
      <c r="D49" s="2">
        <f t="shared" si="9"/>
        <v>-1281.3900000000001</v>
      </c>
      <c r="E49" s="2">
        <f t="shared" si="4"/>
        <v>-149.46</v>
      </c>
      <c r="F49" s="2">
        <f t="shared" si="5"/>
        <v>-850</v>
      </c>
      <c r="G49" s="2">
        <f t="shared" si="7"/>
        <v>-850</v>
      </c>
      <c r="H49" s="2">
        <f t="shared" si="7"/>
        <v>-850</v>
      </c>
      <c r="I49" s="2">
        <f t="shared" si="7"/>
        <v>-850</v>
      </c>
      <c r="J49" s="2">
        <f t="shared" si="7"/>
        <v>-850</v>
      </c>
      <c r="K49" s="2">
        <f t="shared" si="7"/>
        <v>-850</v>
      </c>
      <c r="M49" s="2">
        <f t="shared" si="10"/>
        <v>-6530.85</v>
      </c>
    </row>
    <row r="50" spans="2:13" x14ac:dyDescent="0.25">
      <c r="B50" s="8">
        <f t="shared" si="6"/>
        <v>2050</v>
      </c>
      <c r="C50" s="2"/>
      <c r="D50" s="2">
        <f t="shared" si="9"/>
        <v>-1281.3900000000001</v>
      </c>
      <c r="E50" s="2">
        <f t="shared" si="4"/>
        <v>-149.46</v>
      </c>
      <c r="F50" s="2">
        <f t="shared" si="5"/>
        <v>-850</v>
      </c>
      <c r="G50" s="2">
        <f t="shared" si="7"/>
        <v>-850</v>
      </c>
      <c r="H50" s="2">
        <f t="shared" si="7"/>
        <v>-850</v>
      </c>
      <c r="I50" s="2">
        <f t="shared" si="7"/>
        <v>-850</v>
      </c>
      <c r="J50" s="2">
        <f t="shared" si="7"/>
        <v>-850</v>
      </c>
      <c r="K50" s="2">
        <f t="shared" si="7"/>
        <v>-850</v>
      </c>
      <c r="M50" s="2">
        <f t="shared" si="10"/>
        <v>-6530.85</v>
      </c>
    </row>
    <row r="51" spans="2:13" x14ac:dyDescent="0.25">
      <c r="B51" s="8">
        <f t="shared" si="6"/>
        <v>2051</v>
      </c>
      <c r="C51" s="2"/>
      <c r="D51" s="2">
        <f>+D$10-SUM(D$12:D50)</f>
        <v>-1281.4900000000125</v>
      </c>
      <c r="E51" s="2">
        <f t="shared" si="4"/>
        <v>-149.46</v>
      </c>
      <c r="F51" s="2">
        <f t="shared" si="5"/>
        <v>-850</v>
      </c>
      <c r="G51" s="2">
        <f t="shared" si="7"/>
        <v>-850</v>
      </c>
      <c r="H51" s="2">
        <f t="shared" si="7"/>
        <v>-850</v>
      </c>
      <c r="I51" s="2">
        <f t="shared" si="7"/>
        <v>-850</v>
      </c>
      <c r="J51" s="2">
        <f t="shared" si="7"/>
        <v>-850</v>
      </c>
      <c r="K51" s="2">
        <f t="shared" si="7"/>
        <v>-850</v>
      </c>
      <c r="M51" s="2">
        <f t="shared" si="10"/>
        <v>-6530.9500000000126</v>
      </c>
    </row>
    <row r="52" spans="2:13" x14ac:dyDescent="0.25">
      <c r="B52" s="8">
        <f t="shared" si="6"/>
        <v>2052</v>
      </c>
      <c r="C52" s="2"/>
      <c r="D52" s="2"/>
      <c r="E52" s="2">
        <f>+E$10-SUM(E$12:E51)</f>
        <v>-149.31999999999971</v>
      </c>
      <c r="F52" s="2">
        <f t="shared" ref="F52:K58" si="11">ROUND((F$10/F$9),2)</f>
        <v>-850</v>
      </c>
      <c r="G52" s="2">
        <f t="shared" si="11"/>
        <v>-850</v>
      </c>
      <c r="H52" s="2">
        <f t="shared" si="11"/>
        <v>-850</v>
      </c>
      <c r="I52" s="2">
        <f t="shared" si="11"/>
        <v>-850</v>
      </c>
      <c r="J52" s="2">
        <f t="shared" si="11"/>
        <v>-850</v>
      </c>
      <c r="K52" s="2">
        <f t="shared" si="11"/>
        <v>-850</v>
      </c>
      <c r="M52" s="2">
        <f t="shared" si="10"/>
        <v>-5249.32</v>
      </c>
    </row>
    <row r="53" spans="2:13" x14ac:dyDescent="0.25">
      <c r="B53" s="8">
        <f t="shared" si="6"/>
        <v>2053</v>
      </c>
      <c r="C53" s="2"/>
      <c r="D53" s="2"/>
      <c r="E53" s="2"/>
      <c r="F53" s="2">
        <f>+F$10-SUM(F$12:F52)</f>
        <v>-850</v>
      </c>
      <c r="G53" s="2">
        <f t="shared" si="11"/>
        <v>-850</v>
      </c>
      <c r="H53" s="2">
        <f t="shared" si="11"/>
        <v>-850</v>
      </c>
      <c r="I53" s="2">
        <f t="shared" si="11"/>
        <v>-850</v>
      </c>
      <c r="J53" s="2">
        <f t="shared" si="11"/>
        <v>-850</v>
      </c>
      <c r="K53" s="2">
        <f t="shared" si="11"/>
        <v>-850</v>
      </c>
      <c r="M53" s="2">
        <f t="shared" si="10"/>
        <v>-5100</v>
      </c>
    </row>
    <row r="54" spans="2:13" x14ac:dyDescent="0.25">
      <c r="B54" s="8">
        <f t="shared" si="6"/>
        <v>2054</v>
      </c>
      <c r="C54" s="2"/>
      <c r="D54" s="2"/>
      <c r="E54" s="2"/>
      <c r="F54" s="2"/>
      <c r="G54" s="2">
        <f t="shared" si="11"/>
        <v>-850</v>
      </c>
      <c r="H54" s="2">
        <f t="shared" si="11"/>
        <v>-850</v>
      </c>
      <c r="I54" s="2">
        <f t="shared" si="11"/>
        <v>-850</v>
      </c>
      <c r="J54" s="2">
        <f t="shared" si="11"/>
        <v>-850</v>
      </c>
      <c r="K54" s="2">
        <f t="shared" si="11"/>
        <v>-850</v>
      </c>
      <c r="M54" s="2">
        <f t="shared" si="10"/>
        <v>-4250</v>
      </c>
    </row>
    <row r="55" spans="2:13" x14ac:dyDescent="0.25">
      <c r="B55" s="8">
        <f t="shared" si="6"/>
        <v>2055</v>
      </c>
      <c r="C55" s="2"/>
      <c r="D55" s="2"/>
      <c r="E55" s="2"/>
      <c r="F55" s="2"/>
      <c r="G55" s="2">
        <f>+G$10-SUM(G$12:G54)</f>
        <v>-425</v>
      </c>
      <c r="H55" s="2">
        <f t="shared" si="11"/>
        <v>-850</v>
      </c>
      <c r="I55" s="2">
        <f t="shared" si="11"/>
        <v>-850</v>
      </c>
      <c r="J55" s="2">
        <f t="shared" si="11"/>
        <v>-850</v>
      </c>
      <c r="K55" s="2">
        <f t="shared" si="11"/>
        <v>-850</v>
      </c>
      <c r="M55" s="2">
        <f t="shared" si="10"/>
        <v>-3825</v>
      </c>
    </row>
    <row r="56" spans="2:13" x14ac:dyDescent="0.25">
      <c r="B56" s="8">
        <f t="shared" si="6"/>
        <v>2056</v>
      </c>
      <c r="C56" s="2"/>
      <c r="D56" s="2"/>
      <c r="E56" s="2"/>
      <c r="F56" s="2"/>
      <c r="G56" s="2"/>
      <c r="H56" s="2">
        <f>+H$10-SUM(H$12:H55)</f>
        <v>-425</v>
      </c>
      <c r="I56" s="2">
        <f t="shared" si="11"/>
        <v>-850</v>
      </c>
      <c r="J56" s="2">
        <f t="shared" si="11"/>
        <v>-850</v>
      </c>
      <c r="K56" s="2">
        <f t="shared" si="11"/>
        <v>-850</v>
      </c>
      <c r="M56" s="2">
        <f t="shared" si="10"/>
        <v>-2975</v>
      </c>
    </row>
    <row r="57" spans="2:13" x14ac:dyDescent="0.25">
      <c r="B57" s="8">
        <f t="shared" si="6"/>
        <v>2057</v>
      </c>
      <c r="C57" s="2"/>
      <c r="D57" s="2"/>
      <c r="E57" s="2"/>
      <c r="F57" s="2"/>
      <c r="G57" s="2"/>
      <c r="H57" s="2"/>
      <c r="I57" s="2">
        <f>+I$10-SUM(I$12:I56)</f>
        <v>-425</v>
      </c>
      <c r="J57" s="2">
        <f t="shared" si="11"/>
        <v>-850</v>
      </c>
      <c r="K57" s="2">
        <f t="shared" si="11"/>
        <v>-850</v>
      </c>
      <c r="M57" s="2">
        <f t="shared" si="10"/>
        <v>-2125</v>
      </c>
    </row>
    <row r="58" spans="2:13" x14ac:dyDescent="0.25">
      <c r="B58" s="8">
        <f t="shared" si="6"/>
        <v>2058</v>
      </c>
      <c r="C58" s="2"/>
      <c r="D58" s="2"/>
      <c r="E58" s="2"/>
      <c r="F58" s="2"/>
      <c r="G58" s="2"/>
      <c r="H58" s="2"/>
      <c r="I58" s="2"/>
      <c r="J58" s="2">
        <f>+J$10-SUM(J$12:J57)</f>
        <v>-425</v>
      </c>
      <c r="K58" s="2">
        <f t="shared" si="11"/>
        <v>-850</v>
      </c>
      <c r="M58" s="2">
        <f t="shared" si="10"/>
        <v>-1275</v>
      </c>
    </row>
    <row r="59" spans="2:13" x14ac:dyDescent="0.25">
      <c r="B59" s="8">
        <f t="shared" si="6"/>
        <v>2059</v>
      </c>
      <c r="C59" s="2"/>
      <c r="D59" s="2"/>
      <c r="E59" s="2"/>
      <c r="F59" s="2"/>
      <c r="G59" s="2"/>
      <c r="H59" s="2"/>
      <c r="I59" s="2"/>
      <c r="J59" s="2"/>
      <c r="K59" s="2">
        <f>+K$10-SUM(K$12:K58)</f>
        <v>-425</v>
      </c>
      <c r="M59" s="2">
        <f t="shared" si="10"/>
        <v>-425</v>
      </c>
    </row>
    <row r="60" spans="2:13" x14ac:dyDescent="0.25">
      <c r="B60" s="8">
        <f t="shared" si="6"/>
        <v>2060</v>
      </c>
      <c r="C60" s="2"/>
      <c r="D60" s="2"/>
      <c r="E60" s="2"/>
      <c r="F60" s="2"/>
      <c r="G60" s="2"/>
      <c r="H60" s="2"/>
      <c r="I60" s="2"/>
      <c r="J60" s="2"/>
      <c r="K60" s="2"/>
      <c r="M60" s="2">
        <f t="shared" si="10"/>
        <v>0</v>
      </c>
    </row>
    <row r="61" spans="2:13" x14ac:dyDescent="0.25">
      <c r="B61" s="8"/>
    </row>
    <row r="65" spans="2:13" x14ac:dyDescent="0.25">
      <c r="B65" s="6" t="s">
        <v>11</v>
      </c>
      <c r="C65" s="4">
        <f>+C10-SUM(C12:C64)</f>
        <v>0</v>
      </c>
      <c r="D65" s="4">
        <f t="shared" ref="D65:J65" si="12">+D10-SUM(D12:D64)</f>
        <v>0</v>
      </c>
      <c r="E65" s="4">
        <f t="shared" si="12"/>
        <v>0</v>
      </c>
      <c r="F65" s="4">
        <f t="shared" si="12"/>
        <v>0</v>
      </c>
      <c r="G65" s="4">
        <f t="shared" si="12"/>
        <v>0</v>
      </c>
      <c r="H65" s="4">
        <f t="shared" si="12"/>
        <v>0</v>
      </c>
      <c r="I65" s="4">
        <f t="shared" si="12"/>
        <v>0</v>
      </c>
      <c r="J65" s="4">
        <f t="shared" si="12"/>
        <v>0</v>
      </c>
      <c r="K65" s="4"/>
      <c r="L65" s="4"/>
      <c r="M65" s="4">
        <f>+M10-SUM(M12:M64)</f>
        <v>0</v>
      </c>
    </row>
  </sheetData>
  <mergeCells count="1">
    <mergeCell ref="G6:K6"/>
  </mergeCells>
  <pageMargins left="0.39370078740157483" right="0.39370078740157483" top="0.39370078740157483" bottom="0.39370078740157483" header="0" footer="0.19685039370078741"/>
  <pageSetup scale="73" orientation="landscape" verticalDpi="0" r:id="rId1"/>
  <headerFooter>
    <oddFooter>&amp;CPage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V65"/>
  <sheetViews>
    <sheetView topLeftCell="A5" workbookViewId="0">
      <selection activeCell="F6" sqref="F6:J6"/>
    </sheetView>
  </sheetViews>
  <sheetFormatPr defaultRowHeight="15" x14ac:dyDescent="0.25"/>
  <cols>
    <col min="1" max="1" width="9" style="6"/>
    <col min="2" max="2" width="12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9.7109375" bestFit="1" customWidth="1"/>
    <col min="7" max="9" width="12.28515625" bestFit="1" customWidth="1"/>
    <col min="10" max="10" width="12.28515625" customWidth="1"/>
    <col min="11" max="11" width="3.5703125" customWidth="1"/>
    <col min="12" max="12" width="14" bestFit="1" customWidth="1"/>
    <col min="14" max="14" width="13.28515625" bestFit="1" customWidth="1"/>
    <col min="15" max="15" width="11.5703125" bestFit="1" customWidth="1"/>
  </cols>
  <sheetData>
    <row r="1" spans="1:22" x14ac:dyDescent="0.25">
      <c r="A1" s="8" t="s">
        <v>89</v>
      </c>
      <c r="B1" s="5"/>
      <c r="C1" s="5"/>
    </row>
    <row r="2" spans="1:22" x14ac:dyDescent="0.25">
      <c r="A2" s="6" t="s">
        <v>1</v>
      </c>
      <c r="B2" s="26" t="s">
        <v>90</v>
      </c>
    </row>
    <row r="4" spans="1:22" x14ac:dyDescent="0.25">
      <c r="A4" s="50">
        <v>2011</v>
      </c>
      <c r="B4" t="s">
        <v>3</v>
      </c>
      <c r="C4" s="2">
        <v>-600401.92000000004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</row>
    <row r="5" spans="1:22" x14ac:dyDescent="0.25">
      <c r="C5" s="2"/>
      <c r="D5" s="2" t="s">
        <v>8</v>
      </c>
      <c r="E5" s="3">
        <v>36</v>
      </c>
      <c r="F5" s="2">
        <f>+C5/E5</f>
        <v>0</v>
      </c>
      <c r="G5" s="2"/>
      <c r="H5" s="2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</row>
    <row r="6" spans="1:22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</row>
    <row r="7" spans="1:22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2"/>
      <c r="N7" s="7"/>
      <c r="O7" s="2"/>
      <c r="P7" s="2"/>
      <c r="Q7" s="2"/>
      <c r="R7" s="2"/>
      <c r="S7" s="2"/>
      <c r="T7" s="2"/>
      <c r="U7" s="2"/>
      <c r="V7" s="2"/>
    </row>
    <row r="8" spans="1:22" x14ac:dyDescent="0.25">
      <c r="A8" s="8" t="s">
        <v>6</v>
      </c>
      <c r="B8" s="31">
        <v>2012</v>
      </c>
      <c r="C8" s="31">
        <v>2012</v>
      </c>
      <c r="D8" s="31">
        <f t="shared" ref="D8:H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v>2018</v>
      </c>
      <c r="J8" s="31">
        <v>2019</v>
      </c>
      <c r="K8" s="31"/>
      <c r="L8" s="31" t="s">
        <v>5</v>
      </c>
      <c r="M8" s="3"/>
      <c r="N8" s="7"/>
      <c r="O8" s="3"/>
      <c r="P8" s="3"/>
      <c r="Q8" s="3"/>
      <c r="R8" s="3"/>
      <c r="S8" s="2"/>
      <c r="T8" s="2"/>
      <c r="U8" s="2"/>
      <c r="V8" s="2"/>
    </row>
    <row r="9" spans="1:22" x14ac:dyDescent="0.25">
      <c r="A9" s="8" t="s">
        <v>7</v>
      </c>
      <c r="B9" s="3">
        <f>+E5</f>
        <v>36</v>
      </c>
      <c r="C9" s="3">
        <f t="shared" ref="C9:J9" si="1">+$E$4</f>
        <v>40</v>
      </c>
      <c r="D9" s="3">
        <f t="shared" si="1"/>
        <v>40</v>
      </c>
      <c r="E9" s="3">
        <f t="shared" si="1"/>
        <v>40</v>
      </c>
      <c r="F9" s="3">
        <f t="shared" si="1"/>
        <v>40</v>
      </c>
      <c r="G9" s="3">
        <f t="shared" si="1"/>
        <v>40</v>
      </c>
      <c r="H9" s="3">
        <f t="shared" si="1"/>
        <v>40</v>
      </c>
      <c r="I9" s="3">
        <f t="shared" si="1"/>
        <v>40</v>
      </c>
      <c r="J9" s="3">
        <f t="shared" si="1"/>
        <v>40</v>
      </c>
      <c r="K9" s="3"/>
      <c r="L9" s="3"/>
      <c r="M9" s="3"/>
      <c r="N9" s="7"/>
      <c r="O9" s="3"/>
      <c r="P9" s="3"/>
      <c r="Q9" s="3"/>
      <c r="R9" s="3"/>
      <c r="S9" s="2"/>
      <c r="T9" s="2"/>
      <c r="U9" s="2"/>
      <c r="V9" s="2"/>
    </row>
    <row r="10" spans="1:22" x14ac:dyDescent="0.25">
      <c r="A10" s="8" t="s">
        <v>5</v>
      </c>
      <c r="B10" s="2">
        <f>+C4</f>
        <v>-600401.92000000004</v>
      </c>
      <c r="C10" s="10">
        <f>-10259.6-42188.85-16597.65-19181.25-19181.25-17880-60150.75-6340.7-4715.34</f>
        <v>-196495.39</v>
      </c>
      <c r="D10" s="2">
        <v>-386050.18</v>
      </c>
      <c r="E10" s="2">
        <v>-16000</v>
      </c>
      <c r="F10" s="2">
        <f>+E10</f>
        <v>-16000</v>
      </c>
      <c r="G10" s="2">
        <f>+F10</f>
        <v>-16000</v>
      </c>
      <c r="H10" s="2">
        <f>+G10</f>
        <v>-16000</v>
      </c>
      <c r="I10" s="2">
        <f>+H10</f>
        <v>-16000</v>
      </c>
      <c r="J10" s="2">
        <f>+I10</f>
        <v>-16000</v>
      </c>
      <c r="K10" s="2"/>
      <c r="L10" s="2">
        <f>SUM(B10:K10)</f>
        <v>-1278947.49</v>
      </c>
      <c r="M10" s="2"/>
      <c r="N10" s="7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8">
        <v>2012</v>
      </c>
      <c r="B12" s="2">
        <f t="shared" ref="B12:C31" si="2">ROUND((B$10/B$9),2)</f>
        <v>-16677.830000000002</v>
      </c>
      <c r="C12" s="2">
        <f t="shared" si="2"/>
        <v>-4912.38</v>
      </c>
      <c r="D12" s="2"/>
      <c r="E12" s="2"/>
      <c r="F12" s="2"/>
      <c r="G12" s="2"/>
      <c r="H12" s="2"/>
      <c r="I12" s="2"/>
      <c r="J12" s="2"/>
      <c r="K12" s="2"/>
      <c r="L12" s="2">
        <f t="shared" ref="L12:L43" si="3">SUM(B12:K12)</f>
        <v>-21590.210000000003</v>
      </c>
      <c r="M12" s="2"/>
      <c r="N12" s="7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8">
        <v>2013</v>
      </c>
      <c r="B13" s="2">
        <f t="shared" si="2"/>
        <v>-16677.830000000002</v>
      </c>
      <c r="C13" s="2">
        <f t="shared" si="2"/>
        <v>-4912.38</v>
      </c>
      <c r="D13" s="2">
        <f t="shared" ref="D13:D51" si="4">ROUND((D$10/D$9),2)</f>
        <v>-9651.25</v>
      </c>
      <c r="E13" s="2"/>
      <c r="F13" s="2"/>
      <c r="G13" s="2"/>
      <c r="H13" s="2"/>
      <c r="I13" s="2"/>
      <c r="J13" s="2"/>
      <c r="K13" s="2"/>
      <c r="L13" s="2">
        <f t="shared" si="3"/>
        <v>-31241.460000000003</v>
      </c>
      <c r="M13" s="2"/>
      <c r="N13" s="1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8">
        <v>2014</v>
      </c>
      <c r="B14" s="2">
        <f t="shared" si="2"/>
        <v>-16677.830000000002</v>
      </c>
      <c r="C14" s="2">
        <f t="shared" si="2"/>
        <v>-4912.38</v>
      </c>
      <c r="D14" s="2">
        <f t="shared" si="4"/>
        <v>-9651.25</v>
      </c>
      <c r="E14" s="2">
        <f t="shared" ref="E14:E52" si="5">ROUND((E$10/E$9),2)</f>
        <v>-400</v>
      </c>
      <c r="F14" s="2"/>
      <c r="G14" s="2"/>
      <c r="H14" s="2"/>
      <c r="I14" s="2"/>
      <c r="J14" s="2"/>
      <c r="K14" s="2"/>
      <c r="L14" s="2">
        <f t="shared" si="3"/>
        <v>-31641.460000000003</v>
      </c>
      <c r="M14" s="2"/>
      <c r="N14" s="1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8">
        <f>+A14+1</f>
        <v>2015</v>
      </c>
      <c r="B15" s="2">
        <f t="shared" si="2"/>
        <v>-16677.830000000002</v>
      </c>
      <c r="C15" s="2">
        <f t="shared" si="2"/>
        <v>-4912.38</v>
      </c>
      <c r="D15" s="2">
        <f t="shared" si="4"/>
        <v>-9651.25</v>
      </c>
      <c r="E15" s="2">
        <f t="shared" si="5"/>
        <v>-400</v>
      </c>
      <c r="F15" s="2">
        <f>ROUND((F$10/F$9),2)*0.5</f>
        <v>-200</v>
      </c>
      <c r="G15" s="2"/>
      <c r="H15" s="2"/>
      <c r="I15" s="2"/>
      <c r="J15" s="2"/>
      <c r="K15" s="2"/>
      <c r="L15" s="2">
        <f t="shared" si="3"/>
        <v>-31841.460000000003</v>
      </c>
      <c r="M15" s="2"/>
      <c r="N15" s="1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8">
        <f t="shared" ref="A16:A60" si="6">+A15+1</f>
        <v>2016</v>
      </c>
      <c r="B16" s="2">
        <f t="shared" si="2"/>
        <v>-16677.830000000002</v>
      </c>
      <c r="C16" s="2">
        <f t="shared" si="2"/>
        <v>-4912.38</v>
      </c>
      <c r="D16" s="2">
        <f t="shared" si="4"/>
        <v>-9651.25</v>
      </c>
      <c r="E16" s="2">
        <f t="shared" si="5"/>
        <v>-400</v>
      </c>
      <c r="F16" s="2">
        <f t="shared" ref="F16:J54" si="7">ROUND((F$10/F$9),2)</f>
        <v>-400</v>
      </c>
      <c r="G16" s="2">
        <f>ROUND((G$10/G$9),2)*0.5</f>
        <v>-200</v>
      </c>
      <c r="H16" s="2"/>
      <c r="I16" s="2"/>
      <c r="J16" s="2"/>
      <c r="K16" s="2"/>
      <c r="L16" s="2">
        <f t="shared" si="3"/>
        <v>-32241.460000000003</v>
      </c>
      <c r="M16" s="2"/>
      <c r="N16" s="1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8">
        <f t="shared" si="6"/>
        <v>2017</v>
      </c>
      <c r="B17" s="2">
        <f t="shared" si="2"/>
        <v>-16677.830000000002</v>
      </c>
      <c r="C17" s="2">
        <f t="shared" si="2"/>
        <v>-4912.38</v>
      </c>
      <c r="D17" s="2">
        <f t="shared" si="4"/>
        <v>-9651.25</v>
      </c>
      <c r="E17" s="2">
        <f t="shared" si="5"/>
        <v>-400</v>
      </c>
      <c r="F17" s="2">
        <f t="shared" si="7"/>
        <v>-400</v>
      </c>
      <c r="G17" s="2">
        <f t="shared" si="7"/>
        <v>-400</v>
      </c>
      <c r="H17" s="2">
        <f>ROUND((H$10/H$9),2)*0.5</f>
        <v>-200</v>
      </c>
      <c r="I17" s="2"/>
      <c r="J17" s="2"/>
      <c r="K17" s="2"/>
      <c r="L17" s="2">
        <f t="shared" si="3"/>
        <v>-32641.460000000003</v>
      </c>
      <c r="M17" s="2"/>
      <c r="N17" s="1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8">
        <f t="shared" si="6"/>
        <v>2018</v>
      </c>
      <c r="B18" s="2">
        <f t="shared" si="2"/>
        <v>-16677.830000000002</v>
      </c>
      <c r="C18" s="2">
        <f t="shared" si="2"/>
        <v>-4912.38</v>
      </c>
      <c r="D18" s="2">
        <f t="shared" si="4"/>
        <v>-9651.25</v>
      </c>
      <c r="E18" s="2">
        <f t="shared" si="5"/>
        <v>-400</v>
      </c>
      <c r="F18" s="2">
        <f t="shared" si="7"/>
        <v>-400</v>
      </c>
      <c r="G18" s="2">
        <f t="shared" si="7"/>
        <v>-400</v>
      </c>
      <c r="H18" s="2">
        <f t="shared" si="7"/>
        <v>-400</v>
      </c>
      <c r="I18" s="2">
        <f>ROUND((I$10/I$9),2)*0.5</f>
        <v>-200</v>
      </c>
      <c r="J18" s="2"/>
      <c r="K18" s="2"/>
      <c r="L18" s="2">
        <f t="shared" si="3"/>
        <v>-33041.460000000006</v>
      </c>
      <c r="M18" s="2"/>
      <c r="N18" s="1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8">
        <f t="shared" si="6"/>
        <v>2019</v>
      </c>
      <c r="B19" s="2">
        <f t="shared" si="2"/>
        <v>-16677.830000000002</v>
      </c>
      <c r="C19" s="2">
        <f t="shared" si="2"/>
        <v>-4912.38</v>
      </c>
      <c r="D19" s="2">
        <f t="shared" si="4"/>
        <v>-9651.25</v>
      </c>
      <c r="E19" s="2">
        <f t="shared" si="5"/>
        <v>-400</v>
      </c>
      <c r="F19" s="2">
        <f t="shared" si="7"/>
        <v>-400</v>
      </c>
      <c r="G19" s="2">
        <f t="shared" si="7"/>
        <v>-400</v>
      </c>
      <c r="H19" s="2">
        <f t="shared" si="7"/>
        <v>-400</v>
      </c>
      <c r="I19" s="2">
        <f t="shared" si="7"/>
        <v>-400</v>
      </c>
      <c r="J19" s="2">
        <f>ROUND((J$10/J$9),2)*0.5</f>
        <v>-200</v>
      </c>
      <c r="K19" s="2"/>
      <c r="L19" s="2">
        <f t="shared" si="3"/>
        <v>-33441.460000000006</v>
      </c>
      <c r="M19" s="2"/>
      <c r="N19" s="1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>
        <f t="shared" si="6"/>
        <v>2020</v>
      </c>
      <c r="B20" s="2">
        <f t="shared" si="2"/>
        <v>-16677.830000000002</v>
      </c>
      <c r="C20" s="2">
        <f t="shared" si="2"/>
        <v>-4912.38</v>
      </c>
      <c r="D20" s="2">
        <f t="shared" si="4"/>
        <v>-9651.25</v>
      </c>
      <c r="E20" s="2">
        <f t="shared" si="5"/>
        <v>-400</v>
      </c>
      <c r="F20" s="2">
        <f t="shared" si="7"/>
        <v>-400</v>
      </c>
      <c r="G20" s="2">
        <f t="shared" si="7"/>
        <v>-400</v>
      </c>
      <c r="H20" s="2">
        <f t="shared" si="7"/>
        <v>-400</v>
      </c>
      <c r="I20" s="2">
        <f t="shared" si="7"/>
        <v>-400</v>
      </c>
      <c r="J20" s="2">
        <f t="shared" si="7"/>
        <v>-400</v>
      </c>
      <c r="K20" s="2"/>
      <c r="L20" s="2">
        <f t="shared" si="3"/>
        <v>-33641.460000000006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8">
        <f t="shared" si="6"/>
        <v>2021</v>
      </c>
      <c r="B21" s="2">
        <f t="shared" si="2"/>
        <v>-16677.830000000002</v>
      </c>
      <c r="C21" s="2">
        <f t="shared" si="2"/>
        <v>-4912.38</v>
      </c>
      <c r="D21" s="2">
        <f t="shared" si="4"/>
        <v>-9651.25</v>
      </c>
      <c r="E21" s="2">
        <f t="shared" si="5"/>
        <v>-400</v>
      </c>
      <c r="F21" s="2">
        <f t="shared" si="7"/>
        <v>-400</v>
      </c>
      <c r="G21" s="2">
        <f t="shared" si="7"/>
        <v>-400</v>
      </c>
      <c r="H21" s="2">
        <f t="shared" si="7"/>
        <v>-400</v>
      </c>
      <c r="I21" s="2">
        <f t="shared" si="7"/>
        <v>-400</v>
      </c>
      <c r="J21" s="2">
        <f t="shared" si="7"/>
        <v>-400</v>
      </c>
      <c r="K21" s="2"/>
      <c r="L21" s="2">
        <f t="shared" si="3"/>
        <v>-33641.460000000006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8">
        <f t="shared" si="6"/>
        <v>2022</v>
      </c>
      <c r="B22" s="2">
        <f t="shared" si="2"/>
        <v>-16677.830000000002</v>
      </c>
      <c r="C22" s="2">
        <f t="shared" si="2"/>
        <v>-4912.38</v>
      </c>
      <c r="D22" s="2">
        <f t="shared" si="4"/>
        <v>-9651.25</v>
      </c>
      <c r="E22" s="2">
        <f t="shared" si="5"/>
        <v>-400</v>
      </c>
      <c r="F22" s="2">
        <f t="shared" si="7"/>
        <v>-400</v>
      </c>
      <c r="G22" s="2">
        <f t="shared" si="7"/>
        <v>-400</v>
      </c>
      <c r="H22" s="2">
        <f t="shared" si="7"/>
        <v>-400</v>
      </c>
      <c r="I22" s="2">
        <f t="shared" si="7"/>
        <v>-400</v>
      </c>
      <c r="J22" s="2">
        <f t="shared" si="7"/>
        <v>-400</v>
      </c>
      <c r="K22" s="2"/>
      <c r="L22" s="2">
        <f t="shared" si="3"/>
        <v>-33641.460000000006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8">
        <f t="shared" si="6"/>
        <v>2023</v>
      </c>
      <c r="B23" s="2">
        <f t="shared" si="2"/>
        <v>-16677.830000000002</v>
      </c>
      <c r="C23" s="2">
        <f t="shared" si="2"/>
        <v>-4912.38</v>
      </c>
      <c r="D23" s="2">
        <f t="shared" si="4"/>
        <v>-9651.25</v>
      </c>
      <c r="E23" s="2">
        <f t="shared" si="5"/>
        <v>-400</v>
      </c>
      <c r="F23" s="2">
        <f t="shared" si="7"/>
        <v>-400</v>
      </c>
      <c r="G23" s="2">
        <f t="shared" si="7"/>
        <v>-400</v>
      </c>
      <c r="H23" s="2">
        <f t="shared" si="7"/>
        <v>-400</v>
      </c>
      <c r="I23" s="2">
        <f t="shared" si="7"/>
        <v>-400</v>
      </c>
      <c r="J23" s="2">
        <f t="shared" si="7"/>
        <v>-400</v>
      </c>
      <c r="K23" s="2"/>
      <c r="L23" s="2">
        <f t="shared" si="3"/>
        <v>-33641.460000000006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8">
        <f t="shared" si="6"/>
        <v>2024</v>
      </c>
      <c r="B24" s="2">
        <f t="shared" si="2"/>
        <v>-16677.830000000002</v>
      </c>
      <c r="C24" s="2">
        <f t="shared" si="2"/>
        <v>-4912.38</v>
      </c>
      <c r="D24" s="2">
        <f t="shared" si="4"/>
        <v>-9651.25</v>
      </c>
      <c r="E24" s="2">
        <f t="shared" si="5"/>
        <v>-400</v>
      </c>
      <c r="F24" s="2">
        <f t="shared" si="7"/>
        <v>-400</v>
      </c>
      <c r="G24" s="2">
        <f t="shared" si="7"/>
        <v>-400</v>
      </c>
      <c r="H24" s="2">
        <f t="shared" si="7"/>
        <v>-400</v>
      </c>
      <c r="I24" s="2">
        <f t="shared" si="7"/>
        <v>-400</v>
      </c>
      <c r="J24" s="2">
        <f t="shared" si="7"/>
        <v>-400</v>
      </c>
      <c r="K24" s="2"/>
      <c r="L24" s="2">
        <f t="shared" si="3"/>
        <v>-33641.460000000006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8">
        <f t="shared" si="6"/>
        <v>2025</v>
      </c>
      <c r="B25" s="2">
        <f t="shared" si="2"/>
        <v>-16677.830000000002</v>
      </c>
      <c r="C25" s="2">
        <f t="shared" si="2"/>
        <v>-4912.38</v>
      </c>
      <c r="D25" s="2">
        <f t="shared" si="4"/>
        <v>-9651.25</v>
      </c>
      <c r="E25" s="2">
        <f t="shared" si="5"/>
        <v>-400</v>
      </c>
      <c r="F25" s="2">
        <f t="shared" si="7"/>
        <v>-400</v>
      </c>
      <c r="G25" s="2">
        <f t="shared" si="7"/>
        <v>-400</v>
      </c>
      <c r="H25" s="2">
        <f t="shared" si="7"/>
        <v>-400</v>
      </c>
      <c r="I25" s="2">
        <f t="shared" si="7"/>
        <v>-400</v>
      </c>
      <c r="J25" s="2">
        <f t="shared" si="7"/>
        <v>-400</v>
      </c>
      <c r="K25" s="2"/>
      <c r="L25" s="2">
        <f t="shared" si="3"/>
        <v>-33641.460000000006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8">
        <f t="shared" si="6"/>
        <v>2026</v>
      </c>
      <c r="B26" s="2">
        <f t="shared" si="2"/>
        <v>-16677.830000000002</v>
      </c>
      <c r="C26" s="2">
        <f t="shared" si="2"/>
        <v>-4912.38</v>
      </c>
      <c r="D26" s="2">
        <f t="shared" si="4"/>
        <v>-9651.25</v>
      </c>
      <c r="E26" s="2">
        <f t="shared" si="5"/>
        <v>-400</v>
      </c>
      <c r="F26" s="2">
        <f t="shared" si="7"/>
        <v>-400</v>
      </c>
      <c r="G26" s="2">
        <f t="shared" si="7"/>
        <v>-400</v>
      </c>
      <c r="H26" s="2">
        <f t="shared" si="7"/>
        <v>-400</v>
      </c>
      <c r="I26" s="2">
        <f t="shared" si="7"/>
        <v>-400</v>
      </c>
      <c r="J26" s="2">
        <f t="shared" si="7"/>
        <v>-400</v>
      </c>
      <c r="K26" s="2"/>
      <c r="L26" s="2">
        <f t="shared" si="3"/>
        <v>-33641.460000000006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8">
        <f t="shared" si="6"/>
        <v>2027</v>
      </c>
      <c r="B27" s="2">
        <f t="shared" si="2"/>
        <v>-16677.830000000002</v>
      </c>
      <c r="C27" s="2">
        <f t="shared" si="2"/>
        <v>-4912.38</v>
      </c>
      <c r="D27" s="2">
        <f t="shared" si="4"/>
        <v>-9651.25</v>
      </c>
      <c r="E27" s="2">
        <f t="shared" si="5"/>
        <v>-400</v>
      </c>
      <c r="F27" s="2">
        <f t="shared" si="7"/>
        <v>-400</v>
      </c>
      <c r="G27" s="2">
        <f t="shared" si="7"/>
        <v>-400</v>
      </c>
      <c r="H27" s="2">
        <f t="shared" si="7"/>
        <v>-400</v>
      </c>
      <c r="I27" s="2">
        <f t="shared" si="7"/>
        <v>-400</v>
      </c>
      <c r="J27" s="2">
        <f t="shared" si="7"/>
        <v>-400</v>
      </c>
      <c r="K27" s="2"/>
      <c r="L27" s="2">
        <f t="shared" si="3"/>
        <v>-33641.460000000006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8">
        <f t="shared" si="6"/>
        <v>2028</v>
      </c>
      <c r="B28" s="2">
        <f t="shared" si="2"/>
        <v>-16677.830000000002</v>
      </c>
      <c r="C28" s="2">
        <f t="shared" si="2"/>
        <v>-4912.38</v>
      </c>
      <c r="D28" s="2">
        <f t="shared" si="4"/>
        <v>-9651.25</v>
      </c>
      <c r="E28" s="2">
        <f t="shared" si="5"/>
        <v>-400</v>
      </c>
      <c r="F28" s="2">
        <f t="shared" si="7"/>
        <v>-400</v>
      </c>
      <c r="G28" s="2">
        <f t="shared" si="7"/>
        <v>-400</v>
      </c>
      <c r="H28" s="2">
        <f t="shared" si="7"/>
        <v>-400</v>
      </c>
      <c r="I28" s="2">
        <f t="shared" si="7"/>
        <v>-400</v>
      </c>
      <c r="J28" s="2">
        <f t="shared" si="7"/>
        <v>-400</v>
      </c>
      <c r="K28" s="2"/>
      <c r="L28" s="2">
        <f t="shared" si="3"/>
        <v>-33641.460000000006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8">
        <f t="shared" si="6"/>
        <v>2029</v>
      </c>
      <c r="B29" s="2">
        <f t="shared" si="2"/>
        <v>-16677.830000000002</v>
      </c>
      <c r="C29" s="2">
        <f t="shared" si="2"/>
        <v>-4912.38</v>
      </c>
      <c r="D29" s="2">
        <f t="shared" si="4"/>
        <v>-9651.25</v>
      </c>
      <c r="E29" s="2">
        <f t="shared" si="5"/>
        <v>-400</v>
      </c>
      <c r="F29" s="2">
        <f t="shared" si="7"/>
        <v>-400</v>
      </c>
      <c r="G29" s="2">
        <f t="shared" si="7"/>
        <v>-400</v>
      </c>
      <c r="H29" s="2">
        <f t="shared" si="7"/>
        <v>-400</v>
      </c>
      <c r="I29" s="2">
        <f t="shared" si="7"/>
        <v>-400</v>
      </c>
      <c r="J29" s="2">
        <f t="shared" si="7"/>
        <v>-400</v>
      </c>
      <c r="K29" s="2"/>
      <c r="L29" s="2">
        <f t="shared" si="3"/>
        <v>-33641.460000000006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">
        <f t="shared" si="6"/>
        <v>2030</v>
      </c>
      <c r="B30" s="2">
        <f t="shared" si="2"/>
        <v>-16677.830000000002</v>
      </c>
      <c r="C30" s="2">
        <f t="shared" si="2"/>
        <v>-4912.38</v>
      </c>
      <c r="D30" s="2">
        <f t="shared" si="4"/>
        <v>-9651.25</v>
      </c>
      <c r="E30" s="2">
        <f t="shared" si="5"/>
        <v>-400</v>
      </c>
      <c r="F30" s="2">
        <f t="shared" si="7"/>
        <v>-400</v>
      </c>
      <c r="G30" s="2">
        <f t="shared" si="7"/>
        <v>-400</v>
      </c>
      <c r="H30" s="2">
        <f t="shared" si="7"/>
        <v>-400</v>
      </c>
      <c r="I30" s="2">
        <f t="shared" si="7"/>
        <v>-400</v>
      </c>
      <c r="J30" s="2">
        <f t="shared" si="7"/>
        <v>-400</v>
      </c>
      <c r="K30" s="2"/>
      <c r="L30" s="2">
        <f t="shared" si="3"/>
        <v>-33641.460000000006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8">
        <f t="shared" si="6"/>
        <v>2031</v>
      </c>
      <c r="B31" s="2">
        <f t="shared" si="2"/>
        <v>-16677.830000000002</v>
      </c>
      <c r="C31" s="2">
        <f t="shared" si="2"/>
        <v>-4912.38</v>
      </c>
      <c r="D31" s="2">
        <f t="shared" si="4"/>
        <v>-9651.25</v>
      </c>
      <c r="E31" s="2">
        <f t="shared" si="5"/>
        <v>-400</v>
      </c>
      <c r="F31" s="2">
        <f t="shared" si="7"/>
        <v>-400</v>
      </c>
      <c r="G31" s="2">
        <f t="shared" si="7"/>
        <v>-400</v>
      </c>
      <c r="H31" s="2">
        <f t="shared" si="7"/>
        <v>-400</v>
      </c>
      <c r="I31" s="2">
        <f t="shared" si="7"/>
        <v>-400</v>
      </c>
      <c r="J31" s="2">
        <f t="shared" si="7"/>
        <v>-400</v>
      </c>
      <c r="K31" s="2"/>
      <c r="L31" s="2">
        <f t="shared" si="3"/>
        <v>-33641.460000000006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>
        <f t="shared" si="6"/>
        <v>2032</v>
      </c>
      <c r="B32" s="2">
        <f t="shared" ref="B32:C46" si="8">ROUND((B$10/B$9),2)</f>
        <v>-16677.830000000002</v>
      </c>
      <c r="C32" s="2">
        <f t="shared" si="8"/>
        <v>-4912.38</v>
      </c>
      <c r="D32" s="2">
        <f t="shared" si="4"/>
        <v>-9651.25</v>
      </c>
      <c r="E32" s="2">
        <f t="shared" si="5"/>
        <v>-400</v>
      </c>
      <c r="F32" s="2">
        <f t="shared" si="7"/>
        <v>-400</v>
      </c>
      <c r="G32" s="2">
        <f t="shared" si="7"/>
        <v>-400</v>
      </c>
      <c r="H32" s="2">
        <f t="shared" si="7"/>
        <v>-400</v>
      </c>
      <c r="I32" s="2">
        <f t="shared" si="7"/>
        <v>-400</v>
      </c>
      <c r="J32" s="2">
        <f t="shared" si="7"/>
        <v>-400</v>
      </c>
      <c r="K32" s="2"/>
      <c r="L32" s="2">
        <f t="shared" si="3"/>
        <v>-33641.460000000006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>
        <f t="shared" si="6"/>
        <v>2033</v>
      </c>
      <c r="B33" s="2">
        <f t="shared" si="8"/>
        <v>-16677.830000000002</v>
      </c>
      <c r="C33" s="2">
        <f t="shared" si="8"/>
        <v>-4912.38</v>
      </c>
      <c r="D33" s="2">
        <f t="shared" si="4"/>
        <v>-9651.25</v>
      </c>
      <c r="E33" s="2">
        <f t="shared" si="5"/>
        <v>-400</v>
      </c>
      <c r="F33" s="2">
        <f t="shared" si="7"/>
        <v>-400</v>
      </c>
      <c r="G33" s="2">
        <f t="shared" si="7"/>
        <v>-400</v>
      </c>
      <c r="H33" s="2">
        <f t="shared" si="7"/>
        <v>-400</v>
      </c>
      <c r="I33" s="2">
        <f t="shared" si="7"/>
        <v>-400</v>
      </c>
      <c r="J33" s="2">
        <f t="shared" si="7"/>
        <v>-400</v>
      </c>
      <c r="K33" s="2"/>
      <c r="L33" s="2">
        <f t="shared" si="3"/>
        <v>-33641.460000000006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8">
        <f t="shared" si="6"/>
        <v>2034</v>
      </c>
      <c r="B34" s="2">
        <f t="shared" si="8"/>
        <v>-16677.830000000002</v>
      </c>
      <c r="C34" s="2">
        <f t="shared" si="8"/>
        <v>-4912.38</v>
      </c>
      <c r="D34" s="2">
        <f t="shared" si="4"/>
        <v>-9651.25</v>
      </c>
      <c r="E34" s="2">
        <f t="shared" si="5"/>
        <v>-400</v>
      </c>
      <c r="F34" s="2">
        <f t="shared" si="7"/>
        <v>-400</v>
      </c>
      <c r="G34" s="2">
        <f t="shared" si="7"/>
        <v>-400</v>
      </c>
      <c r="H34" s="2">
        <f t="shared" si="7"/>
        <v>-400</v>
      </c>
      <c r="I34" s="2">
        <f t="shared" si="7"/>
        <v>-400</v>
      </c>
      <c r="J34" s="2">
        <f t="shared" si="7"/>
        <v>-400</v>
      </c>
      <c r="K34" s="2"/>
      <c r="L34" s="2">
        <f t="shared" si="3"/>
        <v>-33641.460000000006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8">
        <f t="shared" si="6"/>
        <v>2035</v>
      </c>
      <c r="B35" s="2">
        <f t="shared" si="8"/>
        <v>-16677.830000000002</v>
      </c>
      <c r="C35" s="2">
        <f t="shared" si="8"/>
        <v>-4912.38</v>
      </c>
      <c r="D35" s="2">
        <f t="shared" si="4"/>
        <v>-9651.25</v>
      </c>
      <c r="E35" s="2">
        <f t="shared" si="5"/>
        <v>-400</v>
      </c>
      <c r="F35" s="2">
        <f t="shared" si="7"/>
        <v>-400</v>
      </c>
      <c r="G35" s="2">
        <f t="shared" si="7"/>
        <v>-400</v>
      </c>
      <c r="H35" s="2">
        <f t="shared" si="7"/>
        <v>-400</v>
      </c>
      <c r="I35" s="2">
        <f t="shared" si="7"/>
        <v>-400</v>
      </c>
      <c r="J35" s="2">
        <f t="shared" si="7"/>
        <v>-400</v>
      </c>
      <c r="K35" s="2"/>
      <c r="L35" s="2">
        <f t="shared" si="3"/>
        <v>-33641.460000000006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">
        <f t="shared" si="6"/>
        <v>2036</v>
      </c>
      <c r="B36" s="2">
        <f t="shared" si="8"/>
        <v>-16677.830000000002</v>
      </c>
      <c r="C36" s="2">
        <f t="shared" si="8"/>
        <v>-4912.38</v>
      </c>
      <c r="D36" s="2">
        <f t="shared" si="4"/>
        <v>-9651.25</v>
      </c>
      <c r="E36" s="2">
        <f t="shared" si="5"/>
        <v>-400</v>
      </c>
      <c r="F36" s="2">
        <f t="shared" si="7"/>
        <v>-400</v>
      </c>
      <c r="G36" s="2">
        <f t="shared" si="7"/>
        <v>-400</v>
      </c>
      <c r="H36" s="2">
        <f t="shared" si="7"/>
        <v>-400</v>
      </c>
      <c r="I36" s="2">
        <f t="shared" si="7"/>
        <v>-400</v>
      </c>
      <c r="J36" s="2">
        <f t="shared" si="7"/>
        <v>-400</v>
      </c>
      <c r="K36" s="2"/>
      <c r="L36" s="2">
        <f t="shared" si="3"/>
        <v>-33641.460000000006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8">
        <f t="shared" si="6"/>
        <v>2037</v>
      </c>
      <c r="B37" s="2">
        <f t="shared" si="8"/>
        <v>-16677.830000000002</v>
      </c>
      <c r="C37" s="2">
        <f t="shared" si="8"/>
        <v>-4912.38</v>
      </c>
      <c r="D37" s="2">
        <f t="shared" si="4"/>
        <v>-9651.25</v>
      </c>
      <c r="E37" s="2">
        <f t="shared" si="5"/>
        <v>-400</v>
      </c>
      <c r="F37" s="2">
        <f t="shared" si="7"/>
        <v>-400</v>
      </c>
      <c r="G37" s="2">
        <f t="shared" si="7"/>
        <v>-400</v>
      </c>
      <c r="H37" s="2">
        <f t="shared" si="7"/>
        <v>-400</v>
      </c>
      <c r="I37" s="2">
        <f t="shared" si="7"/>
        <v>-400</v>
      </c>
      <c r="J37" s="2">
        <f t="shared" si="7"/>
        <v>-400</v>
      </c>
      <c r="K37" s="2"/>
      <c r="L37" s="2">
        <f t="shared" si="3"/>
        <v>-33641.460000000006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8">
        <f t="shared" si="6"/>
        <v>2038</v>
      </c>
      <c r="B38" s="2">
        <f t="shared" si="8"/>
        <v>-16677.830000000002</v>
      </c>
      <c r="C38" s="2">
        <f t="shared" si="8"/>
        <v>-4912.38</v>
      </c>
      <c r="D38" s="2">
        <f t="shared" si="4"/>
        <v>-9651.25</v>
      </c>
      <c r="E38" s="2">
        <f t="shared" si="5"/>
        <v>-400</v>
      </c>
      <c r="F38" s="2">
        <f t="shared" si="7"/>
        <v>-400</v>
      </c>
      <c r="G38" s="2">
        <f t="shared" si="7"/>
        <v>-400</v>
      </c>
      <c r="H38" s="2">
        <f t="shared" si="7"/>
        <v>-400</v>
      </c>
      <c r="I38" s="2">
        <f t="shared" si="7"/>
        <v>-400</v>
      </c>
      <c r="J38" s="2">
        <f t="shared" si="7"/>
        <v>-400</v>
      </c>
      <c r="L38" s="2">
        <f t="shared" si="3"/>
        <v>-33641.460000000006</v>
      </c>
    </row>
    <row r="39" spans="1:22" x14ac:dyDescent="0.25">
      <c r="A39" s="8">
        <f t="shared" si="6"/>
        <v>2039</v>
      </c>
      <c r="B39" s="2">
        <f t="shared" si="8"/>
        <v>-16677.830000000002</v>
      </c>
      <c r="C39" s="2">
        <f t="shared" si="8"/>
        <v>-4912.38</v>
      </c>
      <c r="D39" s="2">
        <f t="shared" si="4"/>
        <v>-9651.25</v>
      </c>
      <c r="E39" s="2">
        <f t="shared" si="5"/>
        <v>-400</v>
      </c>
      <c r="F39" s="2">
        <f t="shared" si="7"/>
        <v>-400</v>
      </c>
      <c r="G39" s="2">
        <f t="shared" si="7"/>
        <v>-400</v>
      </c>
      <c r="H39" s="2">
        <f t="shared" si="7"/>
        <v>-400</v>
      </c>
      <c r="I39" s="2">
        <f t="shared" si="7"/>
        <v>-400</v>
      </c>
      <c r="J39" s="2">
        <f t="shared" si="7"/>
        <v>-400</v>
      </c>
      <c r="L39" s="2">
        <f t="shared" si="3"/>
        <v>-33641.460000000006</v>
      </c>
    </row>
    <row r="40" spans="1:22" x14ac:dyDescent="0.25">
      <c r="A40" s="8">
        <f t="shared" si="6"/>
        <v>2040</v>
      </c>
      <c r="B40" s="2">
        <f t="shared" si="8"/>
        <v>-16677.830000000002</v>
      </c>
      <c r="C40" s="2">
        <f t="shared" si="8"/>
        <v>-4912.38</v>
      </c>
      <c r="D40" s="2">
        <f t="shared" si="4"/>
        <v>-9651.25</v>
      </c>
      <c r="E40" s="2">
        <f t="shared" si="5"/>
        <v>-400</v>
      </c>
      <c r="F40" s="2">
        <f t="shared" si="7"/>
        <v>-400</v>
      </c>
      <c r="G40" s="2">
        <f t="shared" si="7"/>
        <v>-400</v>
      </c>
      <c r="H40" s="2">
        <f t="shared" si="7"/>
        <v>-400</v>
      </c>
      <c r="I40" s="2">
        <f t="shared" si="7"/>
        <v>-400</v>
      </c>
      <c r="J40" s="2">
        <f t="shared" si="7"/>
        <v>-400</v>
      </c>
      <c r="L40" s="2">
        <f t="shared" si="3"/>
        <v>-33641.460000000006</v>
      </c>
    </row>
    <row r="41" spans="1:22" x14ac:dyDescent="0.25">
      <c r="A41" s="8">
        <f t="shared" si="6"/>
        <v>2041</v>
      </c>
      <c r="B41" s="2">
        <f t="shared" si="8"/>
        <v>-16677.830000000002</v>
      </c>
      <c r="C41" s="2">
        <f t="shared" si="8"/>
        <v>-4912.38</v>
      </c>
      <c r="D41" s="2">
        <f t="shared" si="4"/>
        <v>-9651.25</v>
      </c>
      <c r="E41" s="2">
        <f t="shared" si="5"/>
        <v>-400</v>
      </c>
      <c r="F41" s="2">
        <f t="shared" si="7"/>
        <v>-400</v>
      </c>
      <c r="G41" s="2">
        <f t="shared" si="7"/>
        <v>-400</v>
      </c>
      <c r="H41" s="2">
        <f t="shared" si="7"/>
        <v>-400</v>
      </c>
      <c r="I41" s="2">
        <f t="shared" si="7"/>
        <v>-400</v>
      </c>
      <c r="J41" s="2">
        <f t="shared" si="7"/>
        <v>-400</v>
      </c>
      <c r="L41" s="2">
        <f t="shared" si="3"/>
        <v>-33641.460000000006</v>
      </c>
    </row>
    <row r="42" spans="1:22" x14ac:dyDescent="0.25">
      <c r="A42" s="8">
        <f t="shared" si="6"/>
        <v>2042</v>
      </c>
      <c r="B42" s="2">
        <f t="shared" si="8"/>
        <v>-16677.830000000002</v>
      </c>
      <c r="C42" s="2">
        <f t="shared" si="8"/>
        <v>-4912.38</v>
      </c>
      <c r="D42" s="2">
        <f t="shared" si="4"/>
        <v>-9651.25</v>
      </c>
      <c r="E42" s="2">
        <f t="shared" si="5"/>
        <v>-400</v>
      </c>
      <c r="F42" s="2">
        <f t="shared" si="7"/>
        <v>-400</v>
      </c>
      <c r="G42" s="2">
        <f t="shared" si="7"/>
        <v>-400</v>
      </c>
      <c r="H42" s="2">
        <f t="shared" si="7"/>
        <v>-400</v>
      </c>
      <c r="I42" s="2">
        <f t="shared" si="7"/>
        <v>-400</v>
      </c>
      <c r="J42" s="2">
        <f t="shared" si="7"/>
        <v>-400</v>
      </c>
      <c r="L42" s="2">
        <f t="shared" si="3"/>
        <v>-33641.460000000006</v>
      </c>
    </row>
    <row r="43" spans="1:22" x14ac:dyDescent="0.25">
      <c r="A43" s="8">
        <f t="shared" si="6"/>
        <v>2043</v>
      </c>
      <c r="B43" s="2">
        <f t="shared" si="8"/>
        <v>-16677.830000000002</v>
      </c>
      <c r="C43" s="2">
        <f t="shared" si="8"/>
        <v>-4912.38</v>
      </c>
      <c r="D43" s="2">
        <f t="shared" si="4"/>
        <v>-9651.25</v>
      </c>
      <c r="E43" s="2">
        <f t="shared" si="5"/>
        <v>-400</v>
      </c>
      <c r="F43" s="2">
        <f t="shared" si="7"/>
        <v>-400</v>
      </c>
      <c r="G43" s="2">
        <f t="shared" si="7"/>
        <v>-400</v>
      </c>
      <c r="H43" s="2">
        <f t="shared" si="7"/>
        <v>-400</v>
      </c>
      <c r="I43" s="2">
        <f t="shared" si="7"/>
        <v>-400</v>
      </c>
      <c r="J43" s="2">
        <f t="shared" si="7"/>
        <v>-400</v>
      </c>
      <c r="L43" s="2">
        <f t="shared" si="3"/>
        <v>-33641.460000000006</v>
      </c>
    </row>
    <row r="44" spans="1:22" x14ac:dyDescent="0.25">
      <c r="A44" s="8">
        <f t="shared" si="6"/>
        <v>2044</v>
      </c>
      <c r="B44" s="2">
        <f t="shared" si="8"/>
        <v>-16677.830000000002</v>
      </c>
      <c r="C44" s="2">
        <f t="shared" si="8"/>
        <v>-4912.38</v>
      </c>
      <c r="D44" s="2">
        <f t="shared" si="4"/>
        <v>-9651.25</v>
      </c>
      <c r="E44" s="2">
        <f t="shared" si="5"/>
        <v>-400</v>
      </c>
      <c r="F44" s="2">
        <f t="shared" si="7"/>
        <v>-400</v>
      </c>
      <c r="G44" s="2">
        <f t="shared" si="7"/>
        <v>-400</v>
      </c>
      <c r="H44" s="2">
        <f t="shared" si="7"/>
        <v>-400</v>
      </c>
      <c r="I44" s="2">
        <f t="shared" si="7"/>
        <v>-400</v>
      </c>
      <c r="J44" s="2">
        <f t="shared" si="7"/>
        <v>-400</v>
      </c>
      <c r="L44" s="2">
        <f t="shared" ref="L44:L60" si="9">SUM(B44:K44)</f>
        <v>-33641.460000000006</v>
      </c>
    </row>
    <row r="45" spans="1:22" x14ac:dyDescent="0.25">
      <c r="A45" s="8">
        <f t="shared" si="6"/>
        <v>2045</v>
      </c>
      <c r="B45" s="2">
        <f t="shared" si="8"/>
        <v>-16677.830000000002</v>
      </c>
      <c r="C45" s="2">
        <f t="shared" si="8"/>
        <v>-4912.38</v>
      </c>
      <c r="D45" s="2">
        <f t="shared" si="4"/>
        <v>-9651.25</v>
      </c>
      <c r="E45" s="2">
        <f t="shared" si="5"/>
        <v>-400</v>
      </c>
      <c r="F45" s="2">
        <f t="shared" si="7"/>
        <v>-400</v>
      </c>
      <c r="G45" s="2">
        <f t="shared" si="7"/>
        <v>-400</v>
      </c>
      <c r="H45" s="2">
        <f t="shared" si="7"/>
        <v>-400</v>
      </c>
      <c r="I45" s="2">
        <f t="shared" si="7"/>
        <v>-400</v>
      </c>
      <c r="J45" s="2">
        <f t="shared" si="7"/>
        <v>-400</v>
      </c>
      <c r="L45" s="2">
        <f t="shared" si="9"/>
        <v>-33641.460000000006</v>
      </c>
    </row>
    <row r="46" spans="1:22" x14ac:dyDescent="0.25">
      <c r="A46" s="8">
        <f t="shared" si="6"/>
        <v>2046</v>
      </c>
      <c r="B46" s="2">
        <f t="shared" si="8"/>
        <v>-16677.830000000002</v>
      </c>
      <c r="C46" s="2">
        <f t="shared" si="8"/>
        <v>-4912.38</v>
      </c>
      <c r="D46" s="2">
        <f t="shared" si="4"/>
        <v>-9651.25</v>
      </c>
      <c r="E46" s="2">
        <f t="shared" si="5"/>
        <v>-400</v>
      </c>
      <c r="F46" s="2">
        <f t="shared" si="7"/>
        <v>-400</v>
      </c>
      <c r="G46" s="2">
        <f t="shared" si="7"/>
        <v>-400</v>
      </c>
      <c r="H46" s="2">
        <f t="shared" si="7"/>
        <v>-400</v>
      </c>
      <c r="I46" s="2">
        <f t="shared" si="7"/>
        <v>-400</v>
      </c>
      <c r="J46" s="2">
        <f t="shared" si="7"/>
        <v>-400</v>
      </c>
      <c r="L46" s="2">
        <f t="shared" si="9"/>
        <v>-33641.460000000006</v>
      </c>
    </row>
    <row r="47" spans="1:22" x14ac:dyDescent="0.25">
      <c r="A47" s="8">
        <f t="shared" si="6"/>
        <v>2047</v>
      </c>
      <c r="B47" s="2">
        <f>+B$10-SUM(B$12:B46)</f>
        <v>-16677.869999999763</v>
      </c>
      <c r="C47" s="2">
        <f>ROUND((C$10/C$9),2)</f>
        <v>-4912.38</v>
      </c>
      <c r="D47" s="2">
        <f t="shared" si="4"/>
        <v>-9651.25</v>
      </c>
      <c r="E47" s="2">
        <f t="shared" si="5"/>
        <v>-400</v>
      </c>
      <c r="F47" s="2">
        <f t="shared" si="7"/>
        <v>-400</v>
      </c>
      <c r="G47" s="2">
        <f t="shared" si="7"/>
        <v>-400</v>
      </c>
      <c r="H47" s="2">
        <f t="shared" si="7"/>
        <v>-400</v>
      </c>
      <c r="I47" s="2">
        <f t="shared" si="7"/>
        <v>-400</v>
      </c>
      <c r="J47" s="2">
        <f t="shared" si="7"/>
        <v>-400</v>
      </c>
      <c r="L47" s="2">
        <f t="shared" si="9"/>
        <v>-33641.499999999767</v>
      </c>
    </row>
    <row r="48" spans="1:22" x14ac:dyDescent="0.25">
      <c r="A48" s="8">
        <f t="shared" si="6"/>
        <v>2048</v>
      </c>
      <c r="B48" s="2"/>
      <c r="C48" s="2">
        <f>ROUND((C$10/C$9),2)</f>
        <v>-4912.38</v>
      </c>
      <c r="D48" s="2">
        <f t="shared" si="4"/>
        <v>-9651.25</v>
      </c>
      <c r="E48" s="2">
        <f t="shared" si="5"/>
        <v>-400</v>
      </c>
      <c r="F48" s="2">
        <f t="shared" si="7"/>
        <v>-400</v>
      </c>
      <c r="G48" s="2">
        <f t="shared" si="7"/>
        <v>-400</v>
      </c>
      <c r="H48" s="2">
        <f t="shared" si="7"/>
        <v>-400</v>
      </c>
      <c r="I48" s="2">
        <f t="shared" si="7"/>
        <v>-400</v>
      </c>
      <c r="J48" s="2">
        <f t="shared" si="7"/>
        <v>-400</v>
      </c>
      <c r="L48" s="2">
        <f t="shared" si="9"/>
        <v>-16963.63</v>
      </c>
    </row>
    <row r="49" spans="1:12" x14ac:dyDescent="0.25">
      <c r="A49" s="8">
        <f t="shared" si="6"/>
        <v>2049</v>
      </c>
      <c r="B49" s="2"/>
      <c r="C49" s="2">
        <f>ROUND((C$10/C$9),2)</f>
        <v>-4912.38</v>
      </c>
      <c r="D49" s="2">
        <f t="shared" si="4"/>
        <v>-9651.25</v>
      </c>
      <c r="E49" s="2">
        <f t="shared" si="5"/>
        <v>-400</v>
      </c>
      <c r="F49" s="2">
        <f t="shared" si="7"/>
        <v>-400</v>
      </c>
      <c r="G49" s="2">
        <f t="shared" si="7"/>
        <v>-400</v>
      </c>
      <c r="H49" s="2">
        <f t="shared" si="7"/>
        <v>-400</v>
      </c>
      <c r="I49" s="2">
        <f t="shared" si="7"/>
        <v>-400</v>
      </c>
      <c r="J49" s="2">
        <f t="shared" si="7"/>
        <v>-400</v>
      </c>
      <c r="L49" s="2">
        <f t="shared" si="9"/>
        <v>-16963.63</v>
      </c>
    </row>
    <row r="50" spans="1:12" x14ac:dyDescent="0.25">
      <c r="A50" s="8">
        <f t="shared" si="6"/>
        <v>2050</v>
      </c>
      <c r="B50" s="2"/>
      <c r="C50" s="2">
        <f>ROUND((C$10/C$9),2)</f>
        <v>-4912.38</v>
      </c>
      <c r="D50" s="2">
        <f t="shared" si="4"/>
        <v>-9651.25</v>
      </c>
      <c r="E50" s="2">
        <f t="shared" si="5"/>
        <v>-400</v>
      </c>
      <c r="F50" s="2">
        <f t="shared" si="7"/>
        <v>-400</v>
      </c>
      <c r="G50" s="2">
        <f t="shared" si="7"/>
        <v>-400</v>
      </c>
      <c r="H50" s="2">
        <f t="shared" si="7"/>
        <v>-400</v>
      </c>
      <c r="I50" s="2">
        <f t="shared" si="7"/>
        <v>-400</v>
      </c>
      <c r="J50" s="2">
        <f t="shared" si="7"/>
        <v>-400</v>
      </c>
      <c r="L50" s="2">
        <f t="shared" si="9"/>
        <v>-16963.63</v>
      </c>
    </row>
    <row r="51" spans="1:12" x14ac:dyDescent="0.25">
      <c r="A51" s="8">
        <f t="shared" si="6"/>
        <v>2051</v>
      </c>
      <c r="B51" s="2"/>
      <c r="C51" s="2">
        <f>+C$10-SUM(C$12:C50)</f>
        <v>-4912.5699999999197</v>
      </c>
      <c r="D51" s="2">
        <f t="shared" si="4"/>
        <v>-9651.25</v>
      </c>
      <c r="E51" s="2">
        <f t="shared" si="5"/>
        <v>-400</v>
      </c>
      <c r="F51" s="2">
        <f t="shared" si="7"/>
        <v>-400</v>
      </c>
      <c r="G51" s="2">
        <f t="shared" si="7"/>
        <v>-400</v>
      </c>
      <c r="H51" s="2">
        <f t="shared" si="7"/>
        <v>-400</v>
      </c>
      <c r="I51" s="2">
        <f t="shared" si="7"/>
        <v>-400</v>
      </c>
      <c r="J51" s="2">
        <f t="shared" si="7"/>
        <v>-400</v>
      </c>
      <c r="L51" s="2">
        <f t="shared" si="9"/>
        <v>-16963.81999999992</v>
      </c>
    </row>
    <row r="52" spans="1:12" x14ac:dyDescent="0.25">
      <c r="A52" s="8">
        <f t="shared" si="6"/>
        <v>2052</v>
      </c>
      <c r="C52" s="2"/>
      <c r="D52" s="2">
        <f>+D$10-SUM(D$12:D51)</f>
        <v>-9651.429999999993</v>
      </c>
      <c r="E52" s="2">
        <f t="shared" si="5"/>
        <v>-400</v>
      </c>
      <c r="F52" s="2">
        <f t="shared" si="7"/>
        <v>-400</v>
      </c>
      <c r="G52" s="2">
        <f t="shared" si="7"/>
        <v>-400</v>
      </c>
      <c r="H52" s="2">
        <f t="shared" si="7"/>
        <v>-400</v>
      </c>
      <c r="I52" s="2">
        <f t="shared" si="7"/>
        <v>-400</v>
      </c>
      <c r="J52" s="2">
        <f t="shared" si="7"/>
        <v>-400</v>
      </c>
      <c r="L52" s="2">
        <f t="shared" si="9"/>
        <v>-12051.429999999993</v>
      </c>
    </row>
    <row r="53" spans="1:12" x14ac:dyDescent="0.25">
      <c r="A53" s="8">
        <f t="shared" si="6"/>
        <v>2053</v>
      </c>
      <c r="B53" s="2"/>
      <c r="C53" s="2"/>
      <c r="D53" s="2"/>
      <c r="E53" s="2">
        <f>+E$10-SUM(E$12:E52)</f>
        <v>-400</v>
      </c>
      <c r="F53" s="2">
        <f t="shared" si="7"/>
        <v>-400</v>
      </c>
      <c r="G53" s="2">
        <f t="shared" si="7"/>
        <v>-400</v>
      </c>
      <c r="H53" s="2">
        <f t="shared" si="7"/>
        <v>-400</v>
      </c>
      <c r="I53" s="2">
        <f t="shared" si="7"/>
        <v>-400</v>
      </c>
      <c r="J53" s="2">
        <f t="shared" si="7"/>
        <v>-400</v>
      </c>
      <c r="L53" s="2">
        <f t="shared" si="9"/>
        <v>-2400</v>
      </c>
    </row>
    <row r="54" spans="1:12" x14ac:dyDescent="0.25">
      <c r="A54" s="8">
        <f t="shared" si="6"/>
        <v>2054</v>
      </c>
      <c r="B54" s="2"/>
      <c r="C54" s="2"/>
      <c r="D54" s="2"/>
      <c r="E54" s="2"/>
      <c r="F54" s="2">
        <f t="shared" si="7"/>
        <v>-400</v>
      </c>
      <c r="G54" s="2">
        <f t="shared" si="7"/>
        <v>-400</v>
      </c>
      <c r="H54" s="2">
        <f t="shared" si="7"/>
        <v>-400</v>
      </c>
      <c r="I54" s="2">
        <f t="shared" si="7"/>
        <v>-400</v>
      </c>
      <c r="J54" s="2">
        <f t="shared" si="7"/>
        <v>-400</v>
      </c>
      <c r="L54" s="2">
        <f t="shared" si="9"/>
        <v>-2000</v>
      </c>
    </row>
    <row r="55" spans="1:12" x14ac:dyDescent="0.25">
      <c r="A55" s="8">
        <f t="shared" si="6"/>
        <v>2055</v>
      </c>
      <c r="B55" s="2"/>
      <c r="C55" s="2"/>
      <c r="D55" s="2"/>
      <c r="E55" s="2"/>
      <c r="F55" s="2">
        <f>+F$10-SUM(F$12:F54)</f>
        <v>-200</v>
      </c>
      <c r="G55" s="2">
        <f t="shared" ref="G55:J58" si="10">ROUND((G$10/G$9),2)</f>
        <v>-400</v>
      </c>
      <c r="H55" s="2">
        <f t="shared" si="10"/>
        <v>-400</v>
      </c>
      <c r="I55" s="2">
        <f t="shared" si="10"/>
        <v>-400</v>
      </c>
      <c r="J55" s="2">
        <f t="shared" si="10"/>
        <v>-400</v>
      </c>
      <c r="L55" s="2">
        <f t="shared" si="9"/>
        <v>-1800</v>
      </c>
    </row>
    <row r="56" spans="1:12" x14ac:dyDescent="0.25">
      <c r="A56" s="8">
        <f t="shared" si="6"/>
        <v>2056</v>
      </c>
      <c r="B56" s="2"/>
      <c r="C56" s="2"/>
      <c r="D56" s="2"/>
      <c r="E56" s="2"/>
      <c r="F56" s="2"/>
      <c r="G56" s="2">
        <f>+G$10-SUM(G$12:G55)</f>
        <v>-200</v>
      </c>
      <c r="H56" s="2">
        <f t="shared" si="10"/>
        <v>-400</v>
      </c>
      <c r="I56" s="2">
        <f t="shared" si="10"/>
        <v>-400</v>
      </c>
      <c r="J56" s="2">
        <f t="shared" si="10"/>
        <v>-400</v>
      </c>
      <c r="L56" s="2">
        <f t="shared" si="9"/>
        <v>-1400</v>
      </c>
    </row>
    <row r="57" spans="1:12" x14ac:dyDescent="0.25">
      <c r="A57" s="8">
        <f t="shared" si="6"/>
        <v>2057</v>
      </c>
      <c r="B57" s="2"/>
      <c r="C57" s="2"/>
      <c r="D57" s="2"/>
      <c r="E57" s="2"/>
      <c r="F57" s="2"/>
      <c r="G57" s="2"/>
      <c r="H57" s="2">
        <f>+H$10-SUM(H$12:H56)</f>
        <v>-200</v>
      </c>
      <c r="I57" s="2">
        <f t="shared" si="10"/>
        <v>-400</v>
      </c>
      <c r="J57" s="2">
        <f t="shared" si="10"/>
        <v>-400</v>
      </c>
      <c r="L57" s="2">
        <f t="shared" si="9"/>
        <v>-1000</v>
      </c>
    </row>
    <row r="58" spans="1:12" x14ac:dyDescent="0.25">
      <c r="A58" s="8">
        <f t="shared" si="6"/>
        <v>2058</v>
      </c>
      <c r="B58" s="2"/>
      <c r="C58" s="2"/>
      <c r="D58" s="2"/>
      <c r="E58" s="2"/>
      <c r="F58" s="2"/>
      <c r="G58" s="2"/>
      <c r="H58" s="2"/>
      <c r="I58" s="2">
        <f>+I$10-SUM(I$12:I57)</f>
        <v>-200</v>
      </c>
      <c r="J58" s="2">
        <f t="shared" si="10"/>
        <v>-400</v>
      </c>
      <c r="L58" s="2">
        <f t="shared" si="9"/>
        <v>-600</v>
      </c>
    </row>
    <row r="59" spans="1:12" x14ac:dyDescent="0.25">
      <c r="A59" s="8">
        <f t="shared" si="6"/>
        <v>2059</v>
      </c>
      <c r="B59" s="2"/>
      <c r="C59" s="2"/>
      <c r="D59" s="2"/>
      <c r="E59" s="2"/>
      <c r="F59" s="2"/>
      <c r="G59" s="2"/>
      <c r="H59" s="2"/>
      <c r="J59" s="2">
        <f>+J$10-SUM(J$12:J58)</f>
        <v>-200</v>
      </c>
      <c r="L59" s="2">
        <f t="shared" si="9"/>
        <v>-200</v>
      </c>
    </row>
    <row r="60" spans="1:12" x14ac:dyDescent="0.25">
      <c r="A60" s="8">
        <f t="shared" si="6"/>
        <v>2060</v>
      </c>
      <c r="B60" s="2"/>
      <c r="C60" s="2"/>
      <c r="D60" s="2"/>
      <c r="E60" s="2"/>
      <c r="F60" s="2"/>
      <c r="G60" s="2"/>
      <c r="H60" s="2"/>
      <c r="L60" s="2">
        <f t="shared" si="9"/>
        <v>0</v>
      </c>
    </row>
    <row r="65" spans="1:12" x14ac:dyDescent="0.25">
      <c r="A65" s="6" t="s">
        <v>11</v>
      </c>
      <c r="B65" s="4">
        <f>+B10-SUM(B12:B64)</f>
        <v>0</v>
      </c>
      <c r="C65" s="4">
        <f t="shared" ref="C65:I65" si="11">+C10-SUM(C12:C64)</f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  <c r="H65" s="4">
        <f t="shared" si="11"/>
        <v>0</v>
      </c>
      <c r="I65" s="4">
        <f t="shared" si="11"/>
        <v>0</v>
      </c>
      <c r="J65" s="4"/>
      <c r="K65" s="4"/>
      <c r="L65" s="4">
        <f>+L10-SUM(L12:L64)</f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scale="73" orientation="landscape" verticalDpi="0" r:id="rId1"/>
  <headerFooter>
    <oddFooter>&amp;CPage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V65"/>
  <sheetViews>
    <sheetView workbookViewId="0">
      <selection activeCell="F6" sqref="F6:J6"/>
    </sheetView>
  </sheetViews>
  <sheetFormatPr defaultRowHeight="15" x14ac:dyDescent="0.25"/>
  <cols>
    <col min="1" max="1" width="9" style="8"/>
    <col min="2" max="2" width="12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10" width="11.5703125" customWidth="1"/>
    <col min="11" max="11" width="3.5703125" customWidth="1"/>
    <col min="12" max="12" width="13.28515625" bestFit="1" customWidth="1"/>
    <col min="13" max="13" width="9.7109375" bestFit="1" customWidth="1"/>
    <col min="14" max="14" width="13.28515625" bestFit="1" customWidth="1"/>
    <col min="15" max="15" width="11.5703125" bestFit="1" customWidth="1"/>
  </cols>
  <sheetData>
    <row r="1" spans="1:22" x14ac:dyDescent="0.25">
      <c r="A1" s="8" t="s">
        <v>91</v>
      </c>
      <c r="B1" s="5"/>
      <c r="C1" s="5"/>
    </row>
    <row r="2" spans="1:22" x14ac:dyDescent="0.25">
      <c r="A2" s="8" t="s">
        <v>1</v>
      </c>
      <c r="B2" s="27" t="s">
        <v>92</v>
      </c>
    </row>
    <row r="4" spans="1:22" x14ac:dyDescent="0.25">
      <c r="A4" s="51">
        <v>2011</v>
      </c>
      <c r="B4" t="s">
        <v>3</v>
      </c>
      <c r="C4" s="2">
        <v>-383393.86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</row>
    <row r="5" spans="1:22" x14ac:dyDescent="0.25">
      <c r="C5" s="2"/>
      <c r="D5" s="2" t="s">
        <v>8</v>
      </c>
      <c r="E5" s="3">
        <v>29</v>
      </c>
      <c r="F5" s="2">
        <f>+C5/E5</f>
        <v>0</v>
      </c>
      <c r="G5" s="2"/>
      <c r="H5" s="2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</row>
    <row r="6" spans="1:22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</row>
    <row r="7" spans="1:22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2"/>
      <c r="N7" s="7"/>
      <c r="O7" s="2"/>
      <c r="P7" s="2"/>
      <c r="Q7" s="2"/>
      <c r="R7" s="2"/>
      <c r="S7" s="2"/>
      <c r="T7" s="2"/>
      <c r="U7" s="2"/>
      <c r="V7" s="2"/>
    </row>
    <row r="8" spans="1:22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3"/>
      <c r="N8" s="7"/>
      <c r="O8" s="3"/>
      <c r="P8" s="3"/>
      <c r="Q8" s="3"/>
      <c r="R8" s="3"/>
      <c r="S8" s="2"/>
      <c r="T8" s="2"/>
      <c r="U8" s="2"/>
      <c r="V8" s="2"/>
    </row>
    <row r="9" spans="1:22" x14ac:dyDescent="0.25">
      <c r="A9" s="8" t="s">
        <v>7</v>
      </c>
      <c r="B9" s="3">
        <f>+E5</f>
        <v>29</v>
      </c>
      <c r="C9" s="3">
        <f t="shared" ref="C9:J9" si="1">+$E$4</f>
        <v>40</v>
      </c>
      <c r="D9" s="3">
        <f t="shared" si="1"/>
        <v>40</v>
      </c>
      <c r="E9" s="3">
        <f t="shared" si="1"/>
        <v>40</v>
      </c>
      <c r="F9" s="3">
        <f t="shared" si="1"/>
        <v>40</v>
      </c>
      <c r="G9" s="3">
        <f t="shared" si="1"/>
        <v>40</v>
      </c>
      <c r="H9" s="3">
        <f t="shared" si="1"/>
        <v>40</v>
      </c>
      <c r="I9" s="3">
        <f t="shared" si="1"/>
        <v>40</v>
      </c>
      <c r="J9" s="3">
        <f t="shared" si="1"/>
        <v>40</v>
      </c>
      <c r="K9" s="3"/>
      <c r="L9" s="3"/>
      <c r="M9" s="3"/>
      <c r="N9" s="7"/>
      <c r="O9" s="3"/>
      <c r="P9" s="3"/>
      <c r="Q9" s="3"/>
      <c r="R9" s="3"/>
      <c r="S9" s="2"/>
      <c r="T9" s="2"/>
      <c r="U9" s="2"/>
      <c r="V9" s="2"/>
    </row>
    <row r="10" spans="1:22" x14ac:dyDescent="0.25">
      <c r="A10" s="8" t="s">
        <v>5</v>
      </c>
      <c r="B10" s="10">
        <f>+C4</f>
        <v>-383393.86</v>
      </c>
      <c r="C10" s="10">
        <v>0</v>
      </c>
      <c r="D10" s="2">
        <v>-29037.03</v>
      </c>
      <c r="E10" s="2">
        <v>-3000</v>
      </c>
      <c r="F10" s="2">
        <f>+E10</f>
        <v>-3000</v>
      </c>
      <c r="G10" s="2">
        <f>+F10</f>
        <v>-3000</v>
      </c>
      <c r="H10" s="2">
        <f>+G10</f>
        <v>-3000</v>
      </c>
      <c r="I10" s="2">
        <f>+H10</f>
        <v>-3000</v>
      </c>
      <c r="J10" s="2">
        <f>+I10</f>
        <v>-3000</v>
      </c>
      <c r="K10" s="2"/>
      <c r="L10" s="2">
        <f>SUM(B10:K10)</f>
        <v>-430430.89</v>
      </c>
      <c r="M10" s="2"/>
      <c r="N10" s="7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8">
        <v>2012</v>
      </c>
      <c r="B12" s="2">
        <f t="shared" ref="B12:C39" si="2">ROUND((B$10/B$9),2)</f>
        <v>-13220.48</v>
      </c>
      <c r="C12" s="2">
        <f t="shared" si="2"/>
        <v>0</v>
      </c>
      <c r="D12" s="2"/>
      <c r="E12" s="2"/>
      <c r="F12" s="2"/>
      <c r="G12" s="2"/>
      <c r="H12" s="2"/>
      <c r="I12" s="2"/>
      <c r="J12" s="2"/>
      <c r="K12" s="2"/>
      <c r="L12" s="2">
        <f t="shared" ref="L12:L43" si="3">SUM(B12:K12)</f>
        <v>-13220.48</v>
      </c>
      <c r="M12" s="2"/>
      <c r="N12" s="7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8">
        <v>2013</v>
      </c>
      <c r="B13" s="2">
        <f t="shared" si="2"/>
        <v>-13220.48</v>
      </c>
      <c r="C13" s="2">
        <f t="shared" si="2"/>
        <v>0</v>
      </c>
      <c r="D13" s="2">
        <f t="shared" ref="D13" si="4">ROUND((D$10/D$9),2)</f>
        <v>-725.93</v>
      </c>
      <c r="E13" s="2"/>
      <c r="F13" s="2"/>
      <c r="G13" s="2"/>
      <c r="H13" s="2"/>
      <c r="I13" s="2"/>
      <c r="J13" s="2"/>
      <c r="K13" s="2"/>
      <c r="L13" s="2">
        <f t="shared" si="3"/>
        <v>-13946.41</v>
      </c>
      <c r="M13" s="2"/>
      <c r="N13" s="1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8">
        <v>2014</v>
      </c>
      <c r="B14" s="2">
        <f t="shared" si="2"/>
        <v>-13220.48</v>
      </c>
      <c r="C14" s="2">
        <f t="shared" si="2"/>
        <v>0</v>
      </c>
      <c r="D14" s="2">
        <f t="shared" ref="D14:J29" si="5">ROUND((D$10/D$9),2)</f>
        <v>-725.93</v>
      </c>
      <c r="E14" s="2">
        <f t="shared" ref="E14" si="6">ROUND((E$10/E$9),2)</f>
        <v>-75</v>
      </c>
      <c r="F14" s="2"/>
      <c r="G14" s="2"/>
      <c r="H14" s="2"/>
      <c r="I14" s="2"/>
      <c r="J14" s="2"/>
      <c r="K14" s="2"/>
      <c r="L14" s="2">
        <f t="shared" si="3"/>
        <v>-14021.41</v>
      </c>
      <c r="M14" s="2"/>
      <c r="N14" s="1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8">
        <f>+A14+1</f>
        <v>2015</v>
      </c>
      <c r="B15" s="2">
        <f t="shared" si="2"/>
        <v>-13220.48</v>
      </c>
      <c r="C15" s="2">
        <f t="shared" si="2"/>
        <v>0</v>
      </c>
      <c r="D15" s="2">
        <f t="shared" si="5"/>
        <v>-725.93</v>
      </c>
      <c r="E15" s="2">
        <f t="shared" si="5"/>
        <v>-75</v>
      </c>
      <c r="F15" s="2">
        <f>ROUND((F$10/F$9),2)*0.5</f>
        <v>-37.5</v>
      </c>
      <c r="G15" s="2"/>
      <c r="H15" s="2"/>
      <c r="I15" s="2"/>
      <c r="J15" s="2"/>
      <c r="K15" s="2"/>
      <c r="L15" s="2">
        <f t="shared" si="3"/>
        <v>-14058.91</v>
      </c>
      <c r="M15" s="2"/>
      <c r="N15" s="1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8">
        <f t="shared" ref="A16:A60" si="7">+A15+1</f>
        <v>2016</v>
      </c>
      <c r="B16" s="2">
        <f t="shared" si="2"/>
        <v>-13220.48</v>
      </c>
      <c r="C16" s="2">
        <f t="shared" si="2"/>
        <v>0</v>
      </c>
      <c r="D16" s="2">
        <f t="shared" si="5"/>
        <v>-725.93</v>
      </c>
      <c r="E16" s="2">
        <f t="shared" si="5"/>
        <v>-75</v>
      </c>
      <c r="F16" s="2">
        <f t="shared" si="5"/>
        <v>-75</v>
      </c>
      <c r="G16" s="2">
        <f>ROUND((G$10/G$9),2)*0.5</f>
        <v>-37.5</v>
      </c>
      <c r="H16" s="2"/>
      <c r="I16" s="2"/>
      <c r="J16" s="2"/>
      <c r="K16" s="2"/>
      <c r="L16" s="2">
        <f t="shared" si="3"/>
        <v>-14133.91</v>
      </c>
      <c r="M16" s="2"/>
      <c r="N16" s="1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8">
        <f t="shared" si="7"/>
        <v>2017</v>
      </c>
      <c r="B17" s="2">
        <f t="shared" si="2"/>
        <v>-13220.48</v>
      </c>
      <c r="C17" s="2">
        <f t="shared" si="2"/>
        <v>0</v>
      </c>
      <c r="D17" s="2">
        <f t="shared" si="5"/>
        <v>-725.93</v>
      </c>
      <c r="E17" s="2">
        <f t="shared" si="5"/>
        <v>-75</v>
      </c>
      <c r="F17" s="2">
        <f t="shared" si="5"/>
        <v>-75</v>
      </c>
      <c r="G17" s="2">
        <f t="shared" si="5"/>
        <v>-75</v>
      </c>
      <c r="H17" s="2">
        <f>ROUND((H$10/H$9),2)*0.5</f>
        <v>-37.5</v>
      </c>
      <c r="I17" s="2"/>
      <c r="J17" s="2"/>
      <c r="K17" s="2"/>
      <c r="L17" s="2">
        <f t="shared" si="3"/>
        <v>-14208.91</v>
      </c>
      <c r="M17" s="2"/>
      <c r="N17" s="1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8">
        <f t="shared" si="7"/>
        <v>2018</v>
      </c>
      <c r="B18" s="2">
        <f t="shared" si="2"/>
        <v>-13220.48</v>
      </c>
      <c r="C18" s="2">
        <f t="shared" si="2"/>
        <v>0</v>
      </c>
      <c r="D18" s="2">
        <f t="shared" si="5"/>
        <v>-725.93</v>
      </c>
      <c r="E18" s="2">
        <f t="shared" si="5"/>
        <v>-75</v>
      </c>
      <c r="F18" s="2">
        <f t="shared" si="5"/>
        <v>-75</v>
      </c>
      <c r="G18" s="2">
        <f t="shared" si="5"/>
        <v>-75</v>
      </c>
      <c r="H18" s="2">
        <f t="shared" si="5"/>
        <v>-75</v>
      </c>
      <c r="I18" s="2">
        <f>ROUND((I$10/I$9),2)*0.5</f>
        <v>-37.5</v>
      </c>
      <c r="J18" s="2"/>
      <c r="K18" s="2"/>
      <c r="L18" s="2">
        <f t="shared" si="3"/>
        <v>-14283.91</v>
      </c>
      <c r="M18" s="2"/>
      <c r="N18" s="1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8">
        <f t="shared" si="7"/>
        <v>2019</v>
      </c>
      <c r="B19" s="2">
        <f t="shared" si="2"/>
        <v>-13220.48</v>
      </c>
      <c r="C19" s="2">
        <f t="shared" si="2"/>
        <v>0</v>
      </c>
      <c r="D19" s="2">
        <f t="shared" si="5"/>
        <v>-725.93</v>
      </c>
      <c r="E19" s="2">
        <f t="shared" si="5"/>
        <v>-75</v>
      </c>
      <c r="F19" s="2">
        <f t="shared" si="5"/>
        <v>-75</v>
      </c>
      <c r="G19" s="2">
        <f t="shared" si="5"/>
        <v>-75</v>
      </c>
      <c r="H19" s="2">
        <f t="shared" si="5"/>
        <v>-75</v>
      </c>
      <c r="I19" s="2">
        <f t="shared" si="5"/>
        <v>-75</v>
      </c>
      <c r="J19" s="2">
        <f>ROUND((J$10/J$9),2)*0.5</f>
        <v>-37.5</v>
      </c>
      <c r="K19" s="2"/>
      <c r="L19" s="2">
        <f t="shared" si="3"/>
        <v>-14358.91</v>
      </c>
      <c r="M19" s="2"/>
      <c r="N19" s="1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>
        <f t="shared" si="7"/>
        <v>2020</v>
      </c>
      <c r="B20" s="2">
        <f t="shared" si="2"/>
        <v>-13220.48</v>
      </c>
      <c r="C20" s="2">
        <f t="shared" si="2"/>
        <v>0</v>
      </c>
      <c r="D20" s="2">
        <f t="shared" si="5"/>
        <v>-725.93</v>
      </c>
      <c r="E20" s="2">
        <f t="shared" si="5"/>
        <v>-75</v>
      </c>
      <c r="F20" s="2">
        <f t="shared" si="5"/>
        <v>-75</v>
      </c>
      <c r="G20" s="2">
        <f t="shared" si="5"/>
        <v>-75</v>
      </c>
      <c r="H20" s="2">
        <f t="shared" si="5"/>
        <v>-75</v>
      </c>
      <c r="I20" s="2">
        <f t="shared" si="5"/>
        <v>-75</v>
      </c>
      <c r="J20" s="2">
        <f t="shared" si="5"/>
        <v>-75</v>
      </c>
      <c r="K20" s="2"/>
      <c r="L20" s="2">
        <f t="shared" si="3"/>
        <v>-14396.41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8">
        <f t="shared" si="7"/>
        <v>2021</v>
      </c>
      <c r="B21" s="2">
        <f t="shared" si="2"/>
        <v>-13220.48</v>
      </c>
      <c r="C21" s="2">
        <f t="shared" si="2"/>
        <v>0</v>
      </c>
      <c r="D21" s="2">
        <f t="shared" si="5"/>
        <v>-725.93</v>
      </c>
      <c r="E21" s="2">
        <f t="shared" si="5"/>
        <v>-75</v>
      </c>
      <c r="F21" s="2">
        <f t="shared" si="5"/>
        <v>-75</v>
      </c>
      <c r="G21" s="2">
        <f t="shared" si="5"/>
        <v>-75</v>
      </c>
      <c r="H21" s="2">
        <f t="shared" si="5"/>
        <v>-75</v>
      </c>
      <c r="I21" s="2">
        <f t="shared" si="5"/>
        <v>-75</v>
      </c>
      <c r="J21" s="2">
        <f t="shared" si="5"/>
        <v>-75</v>
      </c>
      <c r="K21" s="2"/>
      <c r="L21" s="2">
        <f t="shared" si="3"/>
        <v>-14396.41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8">
        <f t="shared" si="7"/>
        <v>2022</v>
      </c>
      <c r="B22" s="2">
        <f t="shared" si="2"/>
        <v>-13220.48</v>
      </c>
      <c r="C22" s="2">
        <f t="shared" si="2"/>
        <v>0</v>
      </c>
      <c r="D22" s="2">
        <f t="shared" si="5"/>
        <v>-725.93</v>
      </c>
      <c r="E22" s="2">
        <f t="shared" si="5"/>
        <v>-75</v>
      </c>
      <c r="F22" s="2">
        <f t="shared" si="5"/>
        <v>-75</v>
      </c>
      <c r="G22" s="2">
        <f t="shared" si="5"/>
        <v>-75</v>
      </c>
      <c r="H22" s="2">
        <f t="shared" si="5"/>
        <v>-75</v>
      </c>
      <c r="I22" s="2">
        <f t="shared" si="5"/>
        <v>-75</v>
      </c>
      <c r="J22" s="2">
        <f t="shared" si="5"/>
        <v>-75</v>
      </c>
      <c r="K22" s="2"/>
      <c r="L22" s="2">
        <f t="shared" si="3"/>
        <v>-14396.41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8">
        <f t="shared" si="7"/>
        <v>2023</v>
      </c>
      <c r="B23" s="2">
        <f t="shared" si="2"/>
        <v>-13220.48</v>
      </c>
      <c r="C23" s="2">
        <f t="shared" si="2"/>
        <v>0</v>
      </c>
      <c r="D23" s="2">
        <f t="shared" si="5"/>
        <v>-725.93</v>
      </c>
      <c r="E23" s="2">
        <f t="shared" si="5"/>
        <v>-75</v>
      </c>
      <c r="F23" s="2">
        <f t="shared" si="5"/>
        <v>-75</v>
      </c>
      <c r="G23" s="2">
        <f t="shared" si="5"/>
        <v>-75</v>
      </c>
      <c r="H23" s="2">
        <f t="shared" si="5"/>
        <v>-75</v>
      </c>
      <c r="I23" s="2">
        <f t="shared" si="5"/>
        <v>-75</v>
      </c>
      <c r="J23" s="2">
        <f t="shared" si="5"/>
        <v>-75</v>
      </c>
      <c r="K23" s="2"/>
      <c r="L23" s="2">
        <f t="shared" si="3"/>
        <v>-14396.41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8">
        <f t="shared" si="7"/>
        <v>2024</v>
      </c>
      <c r="B24" s="2">
        <f t="shared" si="2"/>
        <v>-13220.48</v>
      </c>
      <c r="C24" s="2">
        <f t="shared" si="2"/>
        <v>0</v>
      </c>
      <c r="D24" s="2">
        <f t="shared" si="5"/>
        <v>-725.93</v>
      </c>
      <c r="E24" s="2">
        <f t="shared" si="5"/>
        <v>-75</v>
      </c>
      <c r="F24" s="2">
        <f t="shared" si="5"/>
        <v>-75</v>
      </c>
      <c r="G24" s="2">
        <f t="shared" si="5"/>
        <v>-75</v>
      </c>
      <c r="H24" s="2">
        <f t="shared" si="5"/>
        <v>-75</v>
      </c>
      <c r="I24" s="2">
        <f t="shared" si="5"/>
        <v>-75</v>
      </c>
      <c r="J24" s="2">
        <f t="shared" si="5"/>
        <v>-75</v>
      </c>
      <c r="K24" s="2"/>
      <c r="L24" s="2">
        <f t="shared" si="3"/>
        <v>-14396.41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8">
        <f t="shared" si="7"/>
        <v>2025</v>
      </c>
      <c r="B25" s="2">
        <f t="shared" si="2"/>
        <v>-13220.48</v>
      </c>
      <c r="C25" s="2">
        <f t="shared" si="2"/>
        <v>0</v>
      </c>
      <c r="D25" s="2">
        <f t="shared" si="5"/>
        <v>-725.93</v>
      </c>
      <c r="E25" s="2">
        <f t="shared" si="5"/>
        <v>-75</v>
      </c>
      <c r="F25" s="2">
        <f t="shared" si="5"/>
        <v>-75</v>
      </c>
      <c r="G25" s="2">
        <f t="shared" si="5"/>
        <v>-75</v>
      </c>
      <c r="H25" s="2">
        <f t="shared" si="5"/>
        <v>-75</v>
      </c>
      <c r="I25" s="2">
        <f t="shared" si="5"/>
        <v>-75</v>
      </c>
      <c r="J25" s="2">
        <f t="shared" si="5"/>
        <v>-75</v>
      </c>
      <c r="K25" s="2"/>
      <c r="L25" s="2">
        <f t="shared" si="3"/>
        <v>-14396.41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8">
        <f t="shared" si="7"/>
        <v>2026</v>
      </c>
      <c r="B26" s="2">
        <f t="shared" si="2"/>
        <v>-13220.48</v>
      </c>
      <c r="C26" s="2">
        <f t="shared" si="2"/>
        <v>0</v>
      </c>
      <c r="D26" s="2">
        <f t="shared" si="5"/>
        <v>-725.93</v>
      </c>
      <c r="E26" s="2">
        <f t="shared" si="5"/>
        <v>-75</v>
      </c>
      <c r="F26" s="2">
        <f t="shared" si="5"/>
        <v>-75</v>
      </c>
      <c r="G26" s="2">
        <f t="shared" si="5"/>
        <v>-75</v>
      </c>
      <c r="H26" s="2">
        <f t="shared" si="5"/>
        <v>-75</v>
      </c>
      <c r="I26" s="2">
        <f t="shared" si="5"/>
        <v>-75</v>
      </c>
      <c r="J26" s="2">
        <f t="shared" si="5"/>
        <v>-75</v>
      </c>
      <c r="K26" s="2"/>
      <c r="L26" s="2">
        <f t="shared" si="3"/>
        <v>-14396.41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8">
        <f t="shared" si="7"/>
        <v>2027</v>
      </c>
      <c r="B27" s="2">
        <f t="shared" si="2"/>
        <v>-13220.48</v>
      </c>
      <c r="C27" s="2">
        <f t="shared" si="2"/>
        <v>0</v>
      </c>
      <c r="D27" s="2">
        <f t="shared" si="5"/>
        <v>-725.93</v>
      </c>
      <c r="E27" s="2">
        <f t="shared" si="5"/>
        <v>-75</v>
      </c>
      <c r="F27" s="2">
        <f t="shared" si="5"/>
        <v>-75</v>
      </c>
      <c r="G27" s="2">
        <f t="shared" si="5"/>
        <v>-75</v>
      </c>
      <c r="H27" s="2">
        <f t="shared" si="5"/>
        <v>-75</v>
      </c>
      <c r="I27" s="2">
        <f t="shared" si="5"/>
        <v>-75</v>
      </c>
      <c r="J27" s="2">
        <f t="shared" si="5"/>
        <v>-75</v>
      </c>
      <c r="K27" s="2"/>
      <c r="L27" s="2">
        <f t="shared" si="3"/>
        <v>-14396.41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8">
        <f t="shared" si="7"/>
        <v>2028</v>
      </c>
      <c r="B28" s="2">
        <f t="shared" si="2"/>
        <v>-13220.48</v>
      </c>
      <c r="C28" s="2">
        <f t="shared" si="2"/>
        <v>0</v>
      </c>
      <c r="D28" s="2">
        <f t="shared" ref="D28:J43" si="8">ROUND((D$10/D$9),2)</f>
        <v>-725.93</v>
      </c>
      <c r="E28" s="2">
        <f t="shared" si="8"/>
        <v>-75</v>
      </c>
      <c r="F28" s="2">
        <f t="shared" si="8"/>
        <v>-75</v>
      </c>
      <c r="G28" s="2">
        <f t="shared" si="5"/>
        <v>-75</v>
      </c>
      <c r="H28" s="2">
        <f t="shared" si="5"/>
        <v>-75</v>
      </c>
      <c r="I28" s="2">
        <f t="shared" si="5"/>
        <v>-75</v>
      </c>
      <c r="J28" s="2">
        <f t="shared" si="5"/>
        <v>-75</v>
      </c>
      <c r="K28" s="2"/>
      <c r="L28" s="2">
        <f t="shared" si="3"/>
        <v>-14396.41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8">
        <f t="shared" si="7"/>
        <v>2029</v>
      </c>
      <c r="B29" s="2">
        <f t="shared" si="2"/>
        <v>-13220.48</v>
      </c>
      <c r="C29" s="2">
        <f t="shared" si="2"/>
        <v>0</v>
      </c>
      <c r="D29" s="2">
        <f t="shared" si="8"/>
        <v>-725.93</v>
      </c>
      <c r="E29" s="2">
        <f t="shared" si="8"/>
        <v>-75</v>
      </c>
      <c r="F29" s="2">
        <f t="shared" si="8"/>
        <v>-75</v>
      </c>
      <c r="G29" s="2">
        <f t="shared" si="8"/>
        <v>-75</v>
      </c>
      <c r="H29" s="2">
        <f t="shared" si="5"/>
        <v>-75</v>
      </c>
      <c r="I29" s="2">
        <f t="shared" si="5"/>
        <v>-75</v>
      </c>
      <c r="J29" s="2">
        <f t="shared" si="5"/>
        <v>-75</v>
      </c>
      <c r="K29" s="2"/>
      <c r="L29" s="2">
        <f t="shared" si="3"/>
        <v>-14396.41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">
        <f t="shared" si="7"/>
        <v>2030</v>
      </c>
      <c r="B30" s="2">
        <f t="shared" si="2"/>
        <v>-13220.48</v>
      </c>
      <c r="C30" s="2">
        <f t="shared" si="2"/>
        <v>0</v>
      </c>
      <c r="D30" s="2">
        <f t="shared" si="8"/>
        <v>-725.93</v>
      </c>
      <c r="E30" s="2">
        <f t="shared" si="8"/>
        <v>-75</v>
      </c>
      <c r="F30" s="2">
        <f t="shared" si="8"/>
        <v>-75</v>
      </c>
      <c r="G30" s="2">
        <f t="shared" si="8"/>
        <v>-75</v>
      </c>
      <c r="H30" s="2">
        <f t="shared" si="8"/>
        <v>-75</v>
      </c>
      <c r="I30" s="2">
        <f t="shared" si="8"/>
        <v>-75</v>
      </c>
      <c r="J30" s="2">
        <f t="shared" si="8"/>
        <v>-75</v>
      </c>
      <c r="K30" s="2"/>
      <c r="L30" s="2">
        <f t="shared" si="3"/>
        <v>-14396.41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8">
        <f t="shared" si="7"/>
        <v>2031</v>
      </c>
      <c r="B31" s="2">
        <f t="shared" si="2"/>
        <v>-13220.48</v>
      </c>
      <c r="C31" s="2">
        <f t="shared" si="2"/>
        <v>0</v>
      </c>
      <c r="D31" s="2">
        <f t="shared" si="8"/>
        <v>-725.93</v>
      </c>
      <c r="E31" s="2">
        <f t="shared" si="8"/>
        <v>-75</v>
      </c>
      <c r="F31" s="2">
        <f t="shared" si="8"/>
        <v>-75</v>
      </c>
      <c r="G31" s="2">
        <f t="shared" si="8"/>
        <v>-75</v>
      </c>
      <c r="H31" s="2">
        <f t="shared" si="8"/>
        <v>-75</v>
      </c>
      <c r="I31" s="2">
        <f t="shared" si="8"/>
        <v>-75</v>
      </c>
      <c r="J31" s="2">
        <f t="shared" si="8"/>
        <v>-75</v>
      </c>
      <c r="K31" s="2"/>
      <c r="L31" s="2">
        <f t="shared" si="3"/>
        <v>-14396.41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>
        <f t="shared" si="7"/>
        <v>2032</v>
      </c>
      <c r="B32" s="2">
        <f t="shared" si="2"/>
        <v>-13220.48</v>
      </c>
      <c r="C32" s="2">
        <f t="shared" si="2"/>
        <v>0</v>
      </c>
      <c r="D32" s="2">
        <f t="shared" si="8"/>
        <v>-725.93</v>
      </c>
      <c r="E32" s="2">
        <f t="shared" si="8"/>
        <v>-75</v>
      </c>
      <c r="F32" s="2">
        <f t="shared" si="8"/>
        <v>-75</v>
      </c>
      <c r="G32" s="2">
        <f t="shared" si="8"/>
        <v>-75</v>
      </c>
      <c r="H32" s="2">
        <f t="shared" si="8"/>
        <v>-75</v>
      </c>
      <c r="I32" s="2">
        <f t="shared" si="8"/>
        <v>-75</v>
      </c>
      <c r="J32" s="2">
        <f t="shared" si="8"/>
        <v>-75</v>
      </c>
      <c r="K32" s="2"/>
      <c r="L32" s="2">
        <f t="shared" si="3"/>
        <v>-14396.41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>
        <f t="shared" si="7"/>
        <v>2033</v>
      </c>
      <c r="B33" s="2">
        <f t="shared" si="2"/>
        <v>-13220.48</v>
      </c>
      <c r="C33" s="2">
        <f t="shared" si="2"/>
        <v>0</v>
      </c>
      <c r="D33" s="2">
        <f t="shared" si="8"/>
        <v>-725.93</v>
      </c>
      <c r="E33" s="2">
        <f t="shared" si="8"/>
        <v>-75</v>
      </c>
      <c r="F33" s="2">
        <f t="shared" si="8"/>
        <v>-75</v>
      </c>
      <c r="G33" s="2">
        <f t="shared" si="8"/>
        <v>-75</v>
      </c>
      <c r="H33" s="2">
        <f t="shared" si="8"/>
        <v>-75</v>
      </c>
      <c r="I33" s="2">
        <f t="shared" si="8"/>
        <v>-75</v>
      </c>
      <c r="J33" s="2">
        <f t="shared" si="8"/>
        <v>-75</v>
      </c>
      <c r="K33" s="2"/>
      <c r="L33" s="2">
        <f t="shared" si="3"/>
        <v>-14396.41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8">
        <f t="shared" si="7"/>
        <v>2034</v>
      </c>
      <c r="B34" s="2">
        <f t="shared" si="2"/>
        <v>-13220.48</v>
      </c>
      <c r="C34" s="2">
        <f t="shared" si="2"/>
        <v>0</v>
      </c>
      <c r="D34" s="2">
        <f t="shared" si="8"/>
        <v>-725.93</v>
      </c>
      <c r="E34" s="2">
        <f t="shared" si="8"/>
        <v>-75</v>
      </c>
      <c r="F34" s="2">
        <f t="shared" si="8"/>
        <v>-75</v>
      </c>
      <c r="G34" s="2">
        <f t="shared" si="8"/>
        <v>-75</v>
      </c>
      <c r="H34" s="2">
        <f t="shared" si="8"/>
        <v>-75</v>
      </c>
      <c r="I34" s="2">
        <f t="shared" si="8"/>
        <v>-75</v>
      </c>
      <c r="J34" s="2">
        <f t="shared" si="8"/>
        <v>-75</v>
      </c>
      <c r="K34" s="2"/>
      <c r="L34" s="2">
        <f t="shared" si="3"/>
        <v>-14396.41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8">
        <f t="shared" si="7"/>
        <v>2035</v>
      </c>
      <c r="B35" s="2">
        <f t="shared" si="2"/>
        <v>-13220.48</v>
      </c>
      <c r="C35" s="2">
        <f t="shared" si="2"/>
        <v>0</v>
      </c>
      <c r="D35" s="2">
        <f t="shared" si="8"/>
        <v>-725.93</v>
      </c>
      <c r="E35" s="2">
        <f t="shared" si="8"/>
        <v>-75</v>
      </c>
      <c r="F35" s="2">
        <f t="shared" si="8"/>
        <v>-75</v>
      </c>
      <c r="G35" s="2">
        <f t="shared" si="8"/>
        <v>-75</v>
      </c>
      <c r="H35" s="2">
        <f t="shared" si="8"/>
        <v>-75</v>
      </c>
      <c r="I35" s="2">
        <f t="shared" si="8"/>
        <v>-75</v>
      </c>
      <c r="J35" s="2">
        <f t="shared" si="8"/>
        <v>-75</v>
      </c>
      <c r="K35" s="2"/>
      <c r="L35" s="2">
        <f t="shared" si="3"/>
        <v>-14396.41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">
        <f t="shared" si="7"/>
        <v>2036</v>
      </c>
      <c r="B36" s="2">
        <f t="shared" si="2"/>
        <v>-13220.48</v>
      </c>
      <c r="C36" s="2">
        <f t="shared" si="2"/>
        <v>0</v>
      </c>
      <c r="D36" s="2">
        <f t="shared" si="8"/>
        <v>-725.93</v>
      </c>
      <c r="E36" s="2">
        <f t="shared" si="8"/>
        <v>-75</v>
      </c>
      <c r="F36" s="2">
        <f t="shared" si="8"/>
        <v>-75</v>
      </c>
      <c r="G36" s="2">
        <f t="shared" si="8"/>
        <v>-75</v>
      </c>
      <c r="H36" s="2">
        <f t="shared" si="8"/>
        <v>-75</v>
      </c>
      <c r="I36" s="2">
        <f t="shared" si="8"/>
        <v>-75</v>
      </c>
      <c r="J36" s="2">
        <f t="shared" si="8"/>
        <v>-75</v>
      </c>
      <c r="K36" s="2"/>
      <c r="L36" s="2">
        <f t="shared" si="3"/>
        <v>-14396.41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8">
        <f t="shared" si="7"/>
        <v>2037</v>
      </c>
      <c r="B37" s="2">
        <f t="shared" si="2"/>
        <v>-13220.48</v>
      </c>
      <c r="C37" s="2">
        <f t="shared" si="2"/>
        <v>0</v>
      </c>
      <c r="D37" s="2">
        <f t="shared" si="8"/>
        <v>-725.93</v>
      </c>
      <c r="E37" s="2">
        <f t="shared" si="8"/>
        <v>-75</v>
      </c>
      <c r="F37" s="2">
        <f t="shared" si="8"/>
        <v>-75</v>
      </c>
      <c r="G37" s="2">
        <f t="shared" si="8"/>
        <v>-75</v>
      </c>
      <c r="H37" s="2">
        <f t="shared" si="8"/>
        <v>-75</v>
      </c>
      <c r="I37" s="2">
        <f t="shared" si="8"/>
        <v>-75</v>
      </c>
      <c r="J37" s="2">
        <f t="shared" si="8"/>
        <v>-75</v>
      </c>
      <c r="K37" s="2"/>
      <c r="L37" s="2">
        <f t="shared" si="3"/>
        <v>-14396.41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8">
        <f t="shared" si="7"/>
        <v>2038</v>
      </c>
      <c r="B38" s="2">
        <f t="shared" si="2"/>
        <v>-13220.48</v>
      </c>
      <c r="C38" s="2">
        <f t="shared" si="2"/>
        <v>0</v>
      </c>
      <c r="D38" s="2">
        <f t="shared" si="8"/>
        <v>-725.93</v>
      </c>
      <c r="E38" s="2">
        <f t="shared" si="8"/>
        <v>-75</v>
      </c>
      <c r="F38" s="2">
        <f t="shared" si="8"/>
        <v>-75</v>
      </c>
      <c r="G38" s="2">
        <f t="shared" si="8"/>
        <v>-75</v>
      </c>
      <c r="H38" s="2">
        <f t="shared" si="8"/>
        <v>-75</v>
      </c>
      <c r="I38" s="2">
        <f t="shared" si="8"/>
        <v>-75</v>
      </c>
      <c r="J38" s="2">
        <f t="shared" si="8"/>
        <v>-75</v>
      </c>
      <c r="L38" s="2">
        <f t="shared" si="3"/>
        <v>-14396.41</v>
      </c>
    </row>
    <row r="39" spans="1:22" x14ac:dyDescent="0.25">
      <c r="A39" s="8">
        <f t="shared" si="7"/>
        <v>2039</v>
      </c>
      <c r="B39" s="2">
        <f t="shared" si="2"/>
        <v>-13220.48</v>
      </c>
      <c r="C39" s="2">
        <f t="shared" si="2"/>
        <v>0</v>
      </c>
      <c r="D39" s="2">
        <f t="shared" si="8"/>
        <v>-725.93</v>
      </c>
      <c r="E39" s="2">
        <f t="shared" si="8"/>
        <v>-75</v>
      </c>
      <c r="F39" s="2">
        <f t="shared" si="8"/>
        <v>-75</v>
      </c>
      <c r="G39" s="2">
        <f t="shared" si="8"/>
        <v>-75</v>
      </c>
      <c r="H39" s="2">
        <f t="shared" si="8"/>
        <v>-75</v>
      </c>
      <c r="I39" s="2">
        <f t="shared" si="8"/>
        <v>-75</v>
      </c>
      <c r="J39" s="2">
        <f t="shared" si="8"/>
        <v>-75</v>
      </c>
      <c r="L39" s="2">
        <f t="shared" si="3"/>
        <v>-14396.41</v>
      </c>
    </row>
    <row r="40" spans="1:22" x14ac:dyDescent="0.25">
      <c r="A40" s="8">
        <f t="shared" si="7"/>
        <v>2040</v>
      </c>
      <c r="B40" s="2">
        <f>B$10-SUM(B$12:B39)</f>
        <v>-13220.420000000042</v>
      </c>
      <c r="C40" s="2">
        <f t="shared" ref="C40:C50" si="9">ROUND((C$10/C$9),2)</f>
        <v>0</v>
      </c>
      <c r="D40" s="2">
        <f t="shared" si="8"/>
        <v>-725.93</v>
      </c>
      <c r="E40" s="2">
        <f t="shared" si="8"/>
        <v>-75</v>
      </c>
      <c r="F40" s="2">
        <f t="shared" si="8"/>
        <v>-75</v>
      </c>
      <c r="G40" s="2">
        <f t="shared" si="8"/>
        <v>-75</v>
      </c>
      <c r="H40" s="2">
        <f t="shared" si="8"/>
        <v>-75</v>
      </c>
      <c r="I40" s="2">
        <f t="shared" si="8"/>
        <v>-75</v>
      </c>
      <c r="J40" s="2">
        <f t="shared" si="8"/>
        <v>-75</v>
      </c>
      <c r="L40" s="2">
        <f t="shared" si="3"/>
        <v>-14396.350000000042</v>
      </c>
    </row>
    <row r="41" spans="1:22" x14ac:dyDescent="0.25">
      <c r="A41" s="8">
        <f t="shared" si="7"/>
        <v>2041</v>
      </c>
      <c r="B41" s="2"/>
      <c r="C41" s="2">
        <f t="shared" si="9"/>
        <v>0</v>
      </c>
      <c r="D41" s="2">
        <f t="shared" si="8"/>
        <v>-725.93</v>
      </c>
      <c r="E41" s="2">
        <f t="shared" si="8"/>
        <v>-75</v>
      </c>
      <c r="F41" s="2">
        <f t="shared" si="8"/>
        <v>-75</v>
      </c>
      <c r="G41" s="2">
        <f t="shared" si="8"/>
        <v>-75</v>
      </c>
      <c r="H41" s="2">
        <f t="shared" si="8"/>
        <v>-75</v>
      </c>
      <c r="I41" s="2">
        <f t="shared" si="8"/>
        <v>-75</v>
      </c>
      <c r="J41" s="2">
        <f t="shared" si="8"/>
        <v>-75</v>
      </c>
      <c r="L41" s="2">
        <f t="shared" si="3"/>
        <v>-1175.9299999999998</v>
      </c>
    </row>
    <row r="42" spans="1:22" x14ac:dyDescent="0.25">
      <c r="A42" s="8">
        <f t="shared" si="7"/>
        <v>2042</v>
      </c>
      <c r="B42" s="2"/>
      <c r="C42" s="2">
        <f t="shared" si="9"/>
        <v>0</v>
      </c>
      <c r="D42" s="2">
        <f t="shared" si="8"/>
        <v>-725.93</v>
      </c>
      <c r="E42" s="2">
        <f t="shared" si="8"/>
        <v>-75</v>
      </c>
      <c r="F42" s="2">
        <f t="shared" si="8"/>
        <v>-75</v>
      </c>
      <c r="G42" s="2">
        <f t="shared" si="8"/>
        <v>-75</v>
      </c>
      <c r="H42" s="2">
        <f t="shared" si="8"/>
        <v>-75</v>
      </c>
      <c r="I42" s="2">
        <f t="shared" si="8"/>
        <v>-75</v>
      </c>
      <c r="J42" s="2">
        <f t="shared" si="8"/>
        <v>-75</v>
      </c>
      <c r="L42" s="2">
        <f t="shared" si="3"/>
        <v>-1175.9299999999998</v>
      </c>
    </row>
    <row r="43" spans="1:22" x14ac:dyDescent="0.25">
      <c r="A43" s="8">
        <f t="shared" si="7"/>
        <v>2043</v>
      </c>
      <c r="B43" s="2"/>
      <c r="C43" s="2">
        <f t="shared" si="9"/>
        <v>0</v>
      </c>
      <c r="D43" s="2">
        <f t="shared" si="8"/>
        <v>-725.93</v>
      </c>
      <c r="E43" s="2">
        <f t="shared" si="8"/>
        <v>-75</v>
      </c>
      <c r="F43" s="2">
        <f t="shared" si="8"/>
        <v>-75</v>
      </c>
      <c r="G43" s="2">
        <f t="shared" si="8"/>
        <v>-75</v>
      </c>
      <c r="H43" s="2">
        <f t="shared" si="8"/>
        <v>-75</v>
      </c>
      <c r="I43" s="2">
        <f t="shared" si="8"/>
        <v>-75</v>
      </c>
      <c r="J43" s="2">
        <f t="shared" si="8"/>
        <v>-75</v>
      </c>
      <c r="L43" s="2">
        <f t="shared" si="3"/>
        <v>-1175.9299999999998</v>
      </c>
    </row>
    <row r="44" spans="1:22" x14ac:dyDescent="0.25">
      <c r="A44" s="8">
        <f t="shared" si="7"/>
        <v>2044</v>
      </c>
      <c r="B44" s="2"/>
      <c r="C44" s="2">
        <f t="shared" si="9"/>
        <v>0</v>
      </c>
      <c r="D44" s="2">
        <f t="shared" ref="D44:J54" si="10">ROUND((D$10/D$9),2)</f>
        <v>-725.93</v>
      </c>
      <c r="E44" s="2">
        <f t="shared" si="10"/>
        <v>-75</v>
      </c>
      <c r="F44" s="2">
        <f t="shared" si="10"/>
        <v>-75</v>
      </c>
      <c r="G44" s="2">
        <f t="shared" si="10"/>
        <v>-75</v>
      </c>
      <c r="H44" s="2">
        <f t="shared" si="10"/>
        <v>-75</v>
      </c>
      <c r="I44" s="2">
        <f t="shared" si="10"/>
        <v>-75</v>
      </c>
      <c r="J44" s="2">
        <f t="shared" si="10"/>
        <v>-75</v>
      </c>
      <c r="L44" s="2">
        <f t="shared" ref="L44:L60" si="11">SUM(B44:K44)</f>
        <v>-1175.9299999999998</v>
      </c>
    </row>
    <row r="45" spans="1:22" x14ac:dyDescent="0.25">
      <c r="A45" s="8">
        <f t="shared" si="7"/>
        <v>2045</v>
      </c>
      <c r="B45" s="2"/>
      <c r="C45" s="2">
        <f t="shared" si="9"/>
        <v>0</v>
      </c>
      <c r="D45" s="2">
        <f t="shared" si="10"/>
        <v>-725.93</v>
      </c>
      <c r="E45" s="2">
        <f t="shared" si="10"/>
        <v>-75</v>
      </c>
      <c r="F45" s="2">
        <f t="shared" si="10"/>
        <v>-75</v>
      </c>
      <c r="G45" s="2">
        <f t="shared" si="10"/>
        <v>-75</v>
      </c>
      <c r="H45" s="2">
        <f t="shared" si="10"/>
        <v>-75</v>
      </c>
      <c r="I45" s="2">
        <f t="shared" si="10"/>
        <v>-75</v>
      </c>
      <c r="J45" s="2">
        <f t="shared" si="10"/>
        <v>-75</v>
      </c>
      <c r="L45" s="2">
        <f t="shared" si="11"/>
        <v>-1175.9299999999998</v>
      </c>
    </row>
    <row r="46" spans="1:22" x14ac:dyDescent="0.25">
      <c r="A46" s="8">
        <f t="shared" si="7"/>
        <v>2046</v>
      </c>
      <c r="B46" s="2"/>
      <c r="C46" s="2">
        <f t="shared" si="9"/>
        <v>0</v>
      </c>
      <c r="D46" s="2">
        <f t="shared" si="10"/>
        <v>-725.93</v>
      </c>
      <c r="E46" s="2">
        <f t="shared" si="10"/>
        <v>-75</v>
      </c>
      <c r="F46" s="2">
        <f t="shared" si="10"/>
        <v>-75</v>
      </c>
      <c r="G46" s="2">
        <f t="shared" si="10"/>
        <v>-75</v>
      </c>
      <c r="H46" s="2">
        <f t="shared" si="10"/>
        <v>-75</v>
      </c>
      <c r="I46" s="2">
        <f t="shared" si="10"/>
        <v>-75</v>
      </c>
      <c r="J46" s="2">
        <f t="shared" si="10"/>
        <v>-75</v>
      </c>
      <c r="L46" s="2">
        <f t="shared" si="11"/>
        <v>-1175.9299999999998</v>
      </c>
    </row>
    <row r="47" spans="1:22" x14ac:dyDescent="0.25">
      <c r="A47" s="8">
        <f t="shared" si="7"/>
        <v>2047</v>
      </c>
      <c r="B47" s="2"/>
      <c r="C47" s="2">
        <f t="shared" si="9"/>
        <v>0</v>
      </c>
      <c r="D47" s="2">
        <f t="shared" si="10"/>
        <v>-725.93</v>
      </c>
      <c r="E47" s="2">
        <f t="shared" si="10"/>
        <v>-75</v>
      </c>
      <c r="F47" s="2">
        <f t="shared" si="10"/>
        <v>-75</v>
      </c>
      <c r="G47" s="2">
        <f t="shared" si="10"/>
        <v>-75</v>
      </c>
      <c r="H47" s="2">
        <f t="shared" si="10"/>
        <v>-75</v>
      </c>
      <c r="I47" s="2">
        <f t="shared" si="10"/>
        <v>-75</v>
      </c>
      <c r="J47" s="2">
        <f t="shared" si="10"/>
        <v>-75</v>
      </c>
      <c r="L47" s="2">
        <f t="shared" si="11"/>
        <v>-1175.9299999999998</v>
      </c>
    </row>
    <row r="48" spans="1:22" x14ac:dyDescent="0.25">
      <c r="A48" s="8">
        <f t="shared" si="7"/>
        <v>2048</v>
      </c>
      <c r="B48" s="2"/>
      <c r="C48" s="2">
        <f t="shared" si="9"/>
        <v>0</v>
      </c>
      <c r="D48" s="2">
        <f t="shared" si="10"/>
        <v>-725.93</v>
      </c>
      <c r="E48" s="2">
        <f t="shared" si="10"/>
        <v>-75</v>
      </c>
      <c r="F48" s="2">
        <f t="shared" si="10"/>
        <v>-75</v>
      </c>
      <c r="G48" s="2">
        <f t="shared" si="10"/>
        <v>-75</v>
      </c>
      <c r="H48" s="2">
        <f t="shared" si="10"/>
        <v>-75</v>
      </c>
      <c r="I48" s="2">
        <f t="shared" si="10"/>
        <v>-75</v>
      </c>
      <c r="J48" s="2">
        <f t="shared" si="10"/>
        <v>-75</v>
      </c>
      <c r="L48" s="2">
        <f t="shared" si="11"/>
        <v>-1175.9299999999998</v>
      </c>
    </row>
    <row r="49" spans="1:12" x14ac:dyDescent="0.25">
      <c r="A49" s="8">
        <f t="shared" si="7"/>
        <v>2049</v>
      </c>
      <c r="B49" s="2"/>
      <c r="C49" s="2">
        <f t="shared" si="9"/>
        <v>0</v>
      </c>
      <c r="D49" s="2">
        <f t="shared" si="10"/>
        <v>-725.93</v>
      </c>
      <c r="E49" s="2">
        <f t="shared" si="10"/>
        <v>-75</v>
      </c>
      <c r="F49" s="2">
        <f t="shared" si="10"/>
        <v>-75</v>
      </c>
      <c r="G49" s="2">
        <f t="shared" si="10"/>
        <v>-75</v>
      </c>
      <c r="H49" s="2">
        <f t="shared" si="10"/>
        <v>-75</v>
      </c>
      <c r="I49" s="2">
        <f t="shared" si="10"/>
        <v>-75</v>
      </c>
      <c r="J49" s="2">
        <f t="shared" si="10"/>
        <v>-75</v>
      </c>
      <c r="L49" s="2">
        <f t="shared" si="11"/>
        <v>-1175.9299999999998</v>
      </c>
    </row>
    <row r="50" spans="1:12" x14ac:dyDescent="0.25">
      <c r="A50" s="8">
        <f t="shared" si="7"/>
        <v>2050</v>
      </c>
      <c r="B50" s="2"/>
      <c r="C50" s="2">
        <f t="shared" si="9"/>
        <v>0</v>
      </c>
      <c r="D50" s="2">
        <f t="shared" si="10"/>
        <v>-725.93</v>
      </c>
      <c r="E50" s="2">
        <f t="shared" si="10"/>
        <v>-75</v>
      </c>
      <c r="F50" s="2">
        <f t="shared" si="10"/>
        <v>-75</v>
      </c>
      <c r="G50" s="2">
        <f t="shared" si="10"/>
        <v>-75</v>
      </c>
      <c r="H50" s="2">
        <f t="shared" si="10"/>
        <v>-75</v>
      </c>
      <c r="I50" s="2">
        <f t="shared" si="10"/>
        <v>-75</v>
      </c>
      <c r="J50" s="2">
        <f t="shared" si="10"/>
        <v>-75</v>
      </c>
      <c r="L50" s="2">
        <f t="shared" si="11"/>
        <v>-1175.9299999999998</v>
      </c>
    </row>
    <row r="51" spans="1:12" x14ac:dyDescent="0.25">
      <c r="A51" s="8">
        <f t="shared" si="7"/>
        <v>2051</v>
      </c>
      <c r="B51" s="2"/>
      <c r="C51" s="2">
        <f>C$10-SUM(C$12:C50)</f>
        <v>0</v>
      </c>
      <c r="D51" s="2">
        <f t="shared" ref="D51:J58" si="12">ROUND((D$10/D$9),2)</f>
        <v>-725.93</v>
      </c>
      <c r="E51" s="2">
        <f t="shared" si="12"/>
        <v>-75</v>
      </c>
      <c r="F51" s="2">
        <f t="shared" si="12"/>
        <v>-75</v>
      </c>
      <c r="G51" s="2">
        <f t="shared" si="10"/>
        <v>-75</v>
      </c>
      <c r="H51" s="2">
        <f t="shared" si="10"/>
        <v>-75</v>
      </c>
      <c r="I51" s="2">
        <f t="shared" si="10"/>
        <v>-75</v>
      </c>
      <c r="J51" s="2">
        <f t="shared" si="10"/>
        <v>-75</v>
      </c>
      <c r="L51" s="2">
        <f t="shared" si="11"/>
        <v>-1175.9299999999998</v>
      </c>
    </row>
    <row r="52" spans="1:12" x14ac:dyDescent="0.25">
      <c r="A52" s="8">
        <f t="shared" si="7"/>
        <v>2052</v>
      </c>
      <c r="B52" s="2"/>
      <c r="C52" s="2"/>
      <c r="D52" s="2">
        <f>D$10-SUM(D$12:D51)</f>
        <v>-725.75999999999112</v>
      </c>
      <c r="E52" s="2">
        <f t="shared" si="12"/>
        <v>-75</v>
      </c>
      <c r="F52" s="2">
        <f t="shared" si="12"/>
        <v>-75</v>
      </c>
      <c r="G52" s="2">
        <f t="shared" si="12"/>
        <v>-75</v>
      </c>
      <c r="H52" s="2">
        <f t="shared" si="10"/>
        <v>-75</v>
      </c>
      <c r="I52" s="2">
        <f t="shared" si="10"/>
        <v>-75</v>
      </c>
      <c r="J52" s="2">
        <f t="shared" si="10"/>
        <v>-75</v>
      </c>
      <c r="L52" s="2">
        <f t="shared" si="11"/>
        <v>-1175.7599999999911</v>
      </c>
    </row>
    <row r="53" spans="1:12" x14ac:dyDescent="0.25">
      <c r="A53" s="8">
        <f t="shared" si="7"/>
        <v>2053</v>
      </c>
      <c r="B53" s="2"/>
      <c r="C53" s="2"/>
      <c r="D53" s="2"/>
      <c r="E53" s="2">
        <f>E$10-SUM(E$12:E52)</f>
        <v>-75</v>
      </c>
      <c r="F53" s="2">
        <f t="shared" si="12"/>
        <v>-75</v>
      </c>
      <c r="G53" s="2">
        <f t="shared" si="12"/>
        <v>-75</v>
      </c>
      <c r="H53" s="2">
        <f t="shared" si="12"/>
        <v>-75</v>
      </c>
      <c r="I53" s="2">
        <f t="shared" si="10"/>
        <v>-75</v>
      </c>
      <c r="J53" s="2">
        <f t="shared" si="10"/>
        <v>-75</v>
      </c>
      <c r="L53" s="2">
        <f t="shared" si="11"/>
        <v>-450</v>
      </c>
    </row>
    <row r="54" spans="1:12" x14ac:dyDescent="0.25">
      <c r="A54" s="8">
        <f t="shared" si="7"/>
        <v>2054</v>
      </c>
      <c r="B54" s="2"/>
      <c r="C54" s="2"/>
      <c r="D54" s="2"/>
      <c r="E54" s="2"/>
      <c r="F54" s="2">
        <f t="shared" si="12"/>
        <v>-75</v>
      </c>
      <c r="G54" s="2">
        <f t="shared" si="12"/>
        <v>-75</v>
      </c>
      <c r="H54" s="2">
        <f t="shared" si="12"/>
        <v>-75</v>
      </c>
      <c r="I54" s="2">
        <f t="shared" si="12"/>
        <v>-75</v>
      </c>
      <c r="J54" s="2">
        <f t="shared" si="10"/>
        <v>-75</v>
      </c>
      <c r="L54" s="2">
        <f t="shared" si="11"/>
        <v>-375</v>
      </c>
    </row>
    <row r="55" spans="1:12" x14ac:dyDescent="0.25">
      <c r="A55" s="8">
        <f t="shared" si="7"/>
        <v>2055</v>
      </c>
      <c r="B55" s="2"/>
      <c r="C55" s="2"/>
      <c r="D55" s="2"/>
      <c r="E55" s="2"/>
      <c r="F55" s="2">
        <f>F$10-SUM(F$12:F54)</f>
        <v>-37.5</v>
      </c>
      <c r="G55" s="2">
        <f t="shared" si="12"/>
        <v>-75</v>
      </c>
      <c r="H55" s="2">
        <f t="shared" si="12"/>
        <v>-75</v>
      </c>
      <c r="I55" s="2">
        <f t="shared" si="12"/>
        <v>-75</v>
      </c>
      <c r="J55" s="2">
        <f t="shared" si="12"/>
        <v>-75</v>
      </c>
      <c r="L55" s="2">
        <f t="shared" si="11"/>
        <v>-337.5</v>
      </c>
    </row>
    <row r="56" spans="1:12" x14ac:dyDescent="0.25">
      <c r="A56" s="8">
        <f t="shared" si="7"/>
        <v>2056</v>
      </c>
      <c r="B56" s="2"/>
      <c r="C56" s="2"/>
      <c r="D56" s="2"/>
      <c r="E56" s="2"/>
      <c r="F56" s="2"/>
      <c r="G56" s="2">
        <f>G$10-SUM(G$12:G55)</f>
        <v>-37.5</v>
      </c>
      <c r="H56" s="2">
        <f t="shared" si="12"/>
        <v>-75</v>
      </c>
      <c r="I56" s="2">
        <f t="shared" si="12"/>
        <v>-75</v>
      </c>
      <c r="J56" s="2">
        <f t="shared" si="12"/>
        <v>-75</v>
      </c>
      <c r="L56" s="2">
        <f t="shared" si="11"/>
        <v>-262.5</v>
      </c>
    </row>
    <row r="57" spans="1:12" x14ac:dyDescent="0.25">
      <c r="A57" s="8">
        <f t="shared" si="7"/>
        <v>2057</v>
      </c>
      <c r="B57" s="2"/>
      <c r="C57" s="2"/>
      <c r="D57" s="2"/>
      <c r="E57" s="2"/>
      <c r="F57" s="2"/>
      <c r="G57" s="2"/>
      <c r="H57" s="2">
        <f>H$10-SUM(H$12:H56)</f>
        <v>-37.5</v>
      </c>
      <c r="I57" s="2">
        <f t="shared" si="12"/>
        <v>-75</v>
      </c>
      <c r="J57" s="2">
        <f t="shared" si="12"/>
        <v>-75</v>
      </c>
      <c r="L57" s="2">
        <f t="shared" si="11"/>
        <v>-187.5</v>
      </c>
    </row>
    <row r="58" spans="1:12" x14ac:dyDescent="0.25">
      <c r="A58" s="8">
        <f t="shared" si="7"/>
        <v>2058</v>
      </c>
      <c r="B58" s="2"/>
      <c r="C58" s="2"/>
      <c r="D58" s="2"/>
      <c r="E58" s="2"/>
      <c r="F58" s="2"/>
      <c r="G58" s="2"/>
      <c r="H58" s="2"/>
      <c r="I58" s="2">
        <f>I$10-SUM(I$12:I57)</f>
        <v>-37.5</v>
      </c>
      <c r="J58" s="2">
        <f t="shared" si="12"/>
        <v>-75</v>
      </c>
      <c r="L58" s="2">
        <f t="shared" si="11"/>
        <v>-112.5</v>
      </c>
    </row>
    <row r="59" spans="1:12" x14ac:dyDescent="0.25">
      <c r="A59" s="8">
        <f t="shared" si="7"/>
        <v>2059</v>
      </c>
      <c r="B59" s="2"/>
      <c r="C59" s="2"/>
      <c r="D59" s="2"/>
      <c r="E59" s="2"/>
      <c r="F59" s="2"/>
      <c r="G59" s="2"/>
      <c r="H59" s="2"/>
      <c r="I59" s="2"/>
      <c r="J59" s="2">
        <f>J$10-SUM(J$12:J58)</f>
        <v>-37.5</v>
      </c>
      <c r="L59" s="2">
        <f t="shared" si="11"/>
        <v>-37.5</v>
      </c>
    </row>
    <row r="60" spans="1:12" x14ac:dyDescent="0.25">
      <c r="A60" s="8">
        <f t="shared" si="7"/>
        <v>2060</v>
      </c>
      <c r="B60" s="2"/>
      <c r="C60" s="2"/>
      <c r="D60" s="2"/>
      <c r="E60" s="2"/>
      <c r="F60" s="2"/>
      <c r="G60" s="2"/>
      <c r="H60" s="2"/>
      <c r="I60" s="2"/>
      <c r="J60" s="2"/>
      <c r="L60" s="2">
        <f t="shared" si="11"/>
        <v>0</v>
      </c>
    </row>
    <row r="65" spans="1:12" x14ac:dyDescent="0.25">
      <c r="A65" s="8" t="s">
        <v>11</v>
      </c>
      <c r="B65" s="4">
        <f>+B10-SUM(B12:B64)</f>
        <v>0</v>
      </c>
      <c r="C65" s="4">
        <f t="shared" ref="C65:I65" si="13">+C10-SUM(C12:C64)</f>
        <v>0</v>
      </c>
      <c r="D65" s="4">
        <f t="shared" si="13"/>
        <v>0</v>
      </c>
      <c r="E65" s="4">
        <f t="shared" si="13"/>
        <v>0</v>
      </c>
      <c r="F65" s="4">
        <f t="shared" si="13"/>
        <v>0</v>
      </c>
      <c r="G65" s="4">
        <f t="shared" si="13"/>
        <v>0</v>
      </c>
      <c r="H65" s="4">
        <f t="shared" si="13"/>
        <v>0</v>
      </c>
      <c r="I65" s="4">
        <f t="shared" si="13"/>
        <v>0</v>
      </c>
      <c r="J65" s="4"/>
      <c r="L65" s="4">
        <f t="shared" ref="L65" si="14">+L10-SUM(L12:L64)</f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scale="92" orientation="landscape" verticalDpi="0" r:id="rId1"/>
  <headerFooter>
    <oddFooter>&amp;CPage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5"/>
  <sheetViews>
    <sheetView workbookViewId="0">
      <selection activeCell="F6" sqref="F6:J6"/>
    </sheetView>
  </sheetViews>
  <sheetFormatPr defaultRowHeight="15" x14ac:dyDescent="0.25"/>
  <cols>
    <col min="1" max="1" width="9" style="8"/>
    <col min="2" max="2" width="12.28515625" bestFit="1" customWidth="1"/>
    <col min="3" max="3" width="13.28515625" bestFit="1" customWidth="1"/>
    <col min="4" max="10" width="11.5703125" customWidth="1"/>
    <col min="11" max="11" width="3.5703125" customWidth="1"/>
    <col min="12" max="13" width="13.28515625" bestFit="1" customWidth="1"/>
    <col min="14" max="14" width="11.5703125" bestFit="1" customWidth="1"/>
  </cols>
  <sheetData>
    <row r="1" spans="1:21" x14ac:dyDescent="0.25">
      <c r="A1" s="8" t="s">
        <v>93</v>
      </c>
      <c r="B1" s="5"/>
    </row>
    <row r="2" spans="1:21" x14ac:dyDescent="0.25">
      <c r="A2" s="8" t="s">
        <v>1</v>
      </c>
      <c r="B2" s="27" t="s">
        <v>94</v>
      </c>
    </row>
    <row r="4" spans="1:21" x14ac:dyDescent="0.25">
      <c r="A4" s="51">
        <v>2011</v>
      </c>
      <c r="B4" t="s">
        <v>3</v>
      </c>
      <c r="C4" s="2">
        <v>-432589.61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7"/>
      <c r="N4" s="2"/>
      <c r="O4" s="2"/>
      <c r="P4" s="2"/>
      <c r="Q4" s="2"/>
      <c r="R4" s="2"/>
      <c r="S4" s="2"/>
      <c r="T4" s="2"/>
      <c r="U4" s="2"/>
    </row>
    <row r="5" spans="1:21" x14ac:dyDescent="0.25">
      <c r="C5" s="2"/>
      <c r="D5" s="2" t="s">
        <v>8</v>
      </c>
      <c r="E5" s="3">
        <v>34</v>
      </c>
      <c r="F5" s="2">
        <f>+C5/E5</f>
        <v>0</v>
      </c>
      <c r="G5" s="2"/>
      <c r="H5" s="2"/>
      <c r="I5" s="2"/>
      <c r="J5" s="2"/>
      <c r="K5" s="2"/>
      <c r="L5" s="2"/>
      <c r="M5" s="7"/>
      <c r="N5" s="2"/>
      <c r="O5" s="2"/>
      <c r="P5" s="2"/>
      <c r="Q5" s="2"/>
      <c r="R5" s="2"/>
      <c r="S5" s="2"/>
      <c r="T5" s="2"/>
      <c r="U5" s="2"/>
    </row>
    <row r="6" spans="1:21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7"/>
      <c r="N6" s="2"/>
      <c r="O6" s="2"/>
      <c r="P6" s="2"/>
      <c r="Q6" s="2"/>
      <c r="R6" s="2"/>
      <c r="S6" s="2"/>
      <c r="T6" s="2"/>
      <c r="U6" s="2"/>
    </row>
    <row r="7" spans="1:21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7"/>
      <c r="N7" s="2"/>
      <c r="O7" s="2"/>
      <c r="P7" s="2"/>
      <c r="Q7" s="2"/>
      <c r="R7" s="2"/>
      <c r="S7" s="2"/>
      <c r="T7" s="2"/>
      <c r="U7" s="2"/>
    </row>
    <row r="8" spans="1:21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7"/>
      <c r="N8" s="3"/>
      <c r="O8" s="3"/>
      <c r="P8" s="3"/>
      <c r="Q8" s="3"/>
      <c r="R8" s="2"/>
      <c r="S8" s="2"/>
      <c r="T8" s="2"/>
      <c r="U8" s="2"/>
    </row>
    <row r="9" spans="1:21" x14ac:dyDescent="0.25">
      <c r="A9" s="8" t="s">
        <v>7</v>
      </c>
      <c r="B9" s="3">
        <f>+E5</f>
        <v>34</v>
      </c>
      <c r="C9" s="3">
        <f>+$E$4</f>
        <v>40</v>
      </c>
      <c r="D9" s="3">
        <f t="shared" ref="D9:J9" si="1">+$E$4</f>
        <v>40</v>
      </c>
      <c r="E9" s="3">
        <f t="shared" si="1"/>
        <v>40</v>
      </c>
      <c r="F9" s="3">
        <f t="shared" si="1"/>
        <v>40</v>
      </c>
      <c r="G9" s="3">
        <f t="shared" si="1"/>
        <v>40</v>
      </c>
      <c r="H9" s="3">
        <f t="shared" si="1"/>
        <v>40</v>
      </c>
      <c r="I9" s="3">
        <f t="shared" si="1"/>
        <v>40</v>
      </c>
      <c r="J9" s="3">
        <f t="shared" si="1"/>
        <v>40</v>
      </c>
      <c r="K9" s="3"/>
      <c r="L9" s="3"/>
      <c r="M9" s="7"/>
      <c r="N9" s="3"/>
      <c r="O9" s="3"/>
      <c r="P9" s="3"/>
      <c r="Q9" s="3"/>
      <c r="R9" s="2"/>
      <c r="S9" s="2"/>
      <c r="T9" s="2"/>
      <c r="U9" s="2"/>
    </row>
    <row r="10" spans="1:21" x14ac:dyDescent="0.25">
      <c r="A10" s="8" t="s">
        <v>5</v>
      </c>
      <c r="B10" s="2">
        <f>+C4</f>
        <v>-432589.61</v>
      </c>
      <c r="C10" s="10">
        <v>-7801.07</v>
      </c>
      <c r="D10" s="2">
        <v>-9112.82</v>
      </c>
      <c r="E10" s="2">
        <v>-3000</v>
      </c>
      <c r="F10" s="2">
        <f>+E10</f>
        <v>-3000</v>
      </c>
      <c r="G10" s="2">
        <f>+F10</f>
        <v>-3000</v>
      </c>
      <c r="H10" s="2">
        <f>+G10</f>
        <v>-3000</v>
      </c>
      <c r="I10" s="2">
        <f>+H10</f>
        <v>-3000</v>
      </c>
      <c r="J10" s="2">
        <f>+I10</f>
        <v>-3000</v>
      </c>
      <c r="K10" s="2"/>
      <c r="L10" s="2">
        <f>SUM(B10:K10)</f>
        <v>-467503.5</v>
      </c>
      <c r="M10" s="1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8">
        <v>2012</v>
      </c>
      <c r="B12" s="2">
        <f>ROUND((B$10/B$9),2)</f>
        <v>-12723.22</v>
      </c>
      <c r="C12" s="2">
        <f t="shared" ref="C12:J27" si="2">ROUND((C$10/C$9),2)</f>
        <v>-195.03</v>
      </c>
      <c r="D12" s="2"/>
      <c r="E12" s="2"/>
      <c r="F12" s="2"/>
      <c r="G12" s="2"/>
      <c r="H12" s="2"/>
      <c r="I12" s="2"/>
      <c r="J12" s="2"/>
      <c r="K12" s="2"/>
      <c r="L12" s="2">
        <f t="shared" ref="L12:L43" si="3">SUM(B12:K12)</f>
        <v>-12918.25</v>
      </c>
      <c r="M12" s="1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2013</v>
      </c>
      <c r="B13" s="2">
        <f t="shared" ref="B13:J39" si="4">ROUND((B$10/B$9),2)</f>
        <v>-12723.22</v>
      </c>
      <c r="C13" s="2">
        <f t="shared" si="2"/>
        <v>-195.03</v>
      </c>
      <c r="D13" s="2">
        <f t="shared" si="2"/>
        <v>-227.82</v>
      </c>
      <c r="E13" s="2"/>
      <c r="F13" s="2"/>
      <c r="G13" s="2"/>
      <c r="H13" s="2"/>
      <c r="I13" s="2"/>
      <c r="J13" s="2"/>
      <c r="K13" s="2"/>
      <c r="L13" s="2">
        <f t="shared" si="3"/>
        <v>-13146.07</v>
      </c>
      <c r="M13" s="1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8">
        <v>2014</v>
      </c>
      <c r="B14" s="2">
        <f t="shared" si="4"/>
        <v>-12723.22</v>
      </c>
      <c r="C14" s="2">
        <f t="shared" si="2"/>
        <v>-195.03</v>
      </c>
      <c r="D14" s="2">
        <f t="shared" si="2"/>
        <v>-227.82</v>
      </c>
      <c r="E14" s="2">
        <f t="shared" si="2"/>
        <v>-75</v>
      </c>
      <c r="F14" s="2"/>
      <c r="G14" s="2"/>
      <c r="H14" s="2"/>
      <c r="I14" s="2"/>
      <c r="J14" s="2"/>
      <c r="K14" s="2"/>
      <c r="L14" s="2">
        <f t="shared" si="3"/>
        <v>-13221.07</v>
      </c>
      <c r="M14" s="1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8">
        <f>+A14+1</f>
        <v>2015</v>
      </c>
      <c r="B15" s="2">
        <f t="shared" si="4"/>
        <v>-12723.22</v>
      </c>
      <c r="C15" s="2">
        <f t="shared" si="2"/>
        <v>-195.03</v>
      </c>
      <c r="D15" s="2">
        <f t="shared" si="2"/>
        <v>-227.82</v>
      </c>
      <c r="E15" s="2">
        <f t="shared" si="2"/>
        <v>-75</v>
      </c>
      <c r="F15" s="2">
        <f>ROUND((F$10/F$9),2)*0.5</f>
        <v>-37.5</v>
      </c>
      <c r="G15" s="2"/>
      <c r="H15" s="2"/>
      <c r="I15" s="2"/>
      <c r="J15" s="2"/>
      <c r="K15" s="2"/>
      <c r="L15" s="2">
        <f t="shared" si="3"/>
        <v>-13258.57</v>
      </c>
      <c r="M15" s="1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8">
        <f t="shared" ref="A16:A60" si="5">+A15+1</f>
        <v>2016</v>
      </c>
      <c r="B16" s="2">
        <f t="shared" si="4"/>
        <v>-12723.22</v>
      </c>
      <c r="C16" s="2">
        <f t="shared" si="2"/>
        <v>-195.03</v>
      </c>
      <c r="D16" s="2">
        <f t="shared" si="2"/>
        <v>-227.82</v>
      </c>
      <c r="E16" s="2">
        <f t="shared" si="2"/>
        <v>-75</v>
      </c>
      <c r="F16" s="2">
        <f t="shared" si="2"/>
        <v>-75</v>
      </c>
      <c r="G16" s="2">
        <f>ROUND((G$10/G$9),2)*0.5</f>
        <v>-37.5</v>
      </c>
      <c r="H16" s="2"/>
      <c r="I16" s="2"/>
      <c r="J16" s="2"/>
      <c r="K16" s="2"/>
      <c r="L16" s="2">
        <f t="shared" si="3"/>
        <v>-13333.57</v>
      </c>
      <c r="M16" s="1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8">
        <f t="shared" si="5"/>
        <v>2017</v>
      </c>
      <c r="B17" s="2">
        <f t="shared" si="4"/>
        <v>-12723.22</v>
      </c>
      <c r="C17" s="2">
        <f t="shared" si="2"/>
        <v>-195.03</v>
      </c>
      <c r="D17" s="2">
        <f t="shared" si="2"/>
        <v>-227.82</v>
      </c>
      <c r="E17" s="2">
        <f t="shared" si="2"/>
        <v>-75</v>
      </c>
      <c r="F17" s="2">
        <f t="shared" si="2"/>
        <v>-75</v>
      </c>
      <c r="G17" s="2">
        <f t="shared" si="2"/>
        <v>-75</v>
      </c>
      <c r="H17" s="2">
        <f>ROUND((H$10/H$9),2)*0.5</f>
        <v>-37.5</v>
      </c>
      <c r="I17" s="2"/>
      <c r="J17" s="2"/>
      <c r="K17" s="2"/>
      <c r="L17" s="2">
        <f t="shared" si="3"/>
        <v>-13408.57</v>
      </c>
      <c r="M17" s="1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8">
        <f t="shared" si="5"/>
        <v>2018</v>
      </c>
      <c r="B18" s="2">
        <f t="shared" si="4"/>
        <v>-12723.22</v>
      </c>
      <c r="C18" s="2">
        <f t="shared" si="2"/>
        <v>-195.03</v>
      </c>
      <c r="D18" s="2">
        <f t="shared" si="2"/>
        <v>-227.82</v>
      </c>
      <c r="E18" s="2">
        <f t="shared" si="2"/>
        <v>-75</v>
      </c>
      <c r="F18" s="2">
        <f t="shared" si="2"/>
        <v>-75</v>
      </c>
      <c r="G18" s="2">
        <f t="shared" si="2"/>
        <v>-75</v>
      </c>
      <c r="H18" s="2">
        <f t="shared" si="2"/>
        <v>-75</v>
      </c>
      <c r="I18" s="2">
        <f>ROUND((I$10/I$9),2)*0.5</f>
        <v>-37.5</v>
      </c>
      <c r="J18" s="2"/>
      <c r="K18" s="2"/>
      <c r="L18" s="2">
        <f t="shared" si="3"/>
        <v>-13483.57</v>
      </c>
      <c r="M18" s="1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8">
        <f t="shared" si="5"/>
        <v>2019</v>
      </c>
      <c r="B19" s="2">
        <f t="shared" si="4"/>
        <v>-12723.22</v>
      </c>
      <c r="C19" s="2">
        <f t="shared" si="2"/>
        <v>-195.03</v>
      </c>
      <c r="D19" s="2">
        <f t="shared" si="2"/>
        <v>-227.82</v>
      </c>
      <c r="E19" s="2">
        <f t="shared" si="2"/>
        <v>-75</v>
      </c>
      <c r="F19" s="2">
        <f t="shared" si="2"/>
        <v>-75</v>
      </c>
      <c r="G19" s="2">
        <f t="shared" si="2"/>
        <v>-75</v>
      </c>
      <c r="H19" s="2">
        <f t="shared" si="2"/>
        <v>-75</v>
      </c>
      <c r="I19" s="2">
        <f t="shared" si="2"/>
        <v>-75</v>
      </c>
      <c r="J19" s="2">
        <f>ROUND((J$10/J$9),2)*0.5</f>
        <v>-37.5</v>
      </c>
      <c r="K19" s="2"/>
      <c r="L19" s="2">
        <f t="shared" si="3"/>
        <v>-13558.57</v>
      </c>
      <c r="M19" s="1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f t="shared" si="5"/>
        <v>2020</v>
      </c>
      <c r="B20" s="2">
        <f t="shared" si="4"/>
        <v>-12723.22</v>
      </c>
      <c r="C20" s="2">
        <f t="shared" si="2"/>
        <v>-195.03</v>
      </c>
      <c r="D20" s="2">
        <f t="shared" si="2"/>
        <v>-227.82</v>
      </c>
      <c r="E20" s="2">
        <f t="shared" si="2"/>
        <v>-75</v>
      </c>
      <c r="F20" s="2">
        <f t="shared" si="2"/>
        <v>-75</v>
      </c>
      <c r="G20" s="2">
        <f t="shared" si="2"/>
        <v>-75</v>
      </c>
      <c r="H20" s="2">
        <f t="shared" si="2"/>
        <v>-75</v>
      </c>
      <c r="I20" s="2">
        <f t="shared" si="2"/>
        <v>-75</v>
      </c>
      <c r="J20" s="2">
        <f t="shared" si="2"/>
        <v>-75</v>
      </c>
      <c r="K20" s="2"/>
      <c r="L20" s="2">
        <f t="shared" si="3"/>
        <v>-13596.07</v>
      </c>
      <c r="M20" s="1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>
        <f t="shared" si="5"/>
        <v>2021</v>
      </c>
      <c r="B21" s="2">
        <f t="shared" si="4"/>
        <v>-12723.22</v>
      </c>
      <c r="C21" s="2">
        <f t="shared" si="2"/>
        <v>-195.03</v>
      </c>
      <c r="D21" s="2">
        <f t="shared" si="2"/>
        <v>-227.82</v>
      </c>
      <c r="E21" s="2">
        <f t="shared" si="2"/>
        <v>-75</v>
      </c>
      <c r="F21" s="2">
        <f t="shared" si="2"/>
        <v>-75</v>
      </c>
      <c r="G21" s="2">
        <f t="shared" si="2"/>
        <v>-75</v>
      </c>
      <c r="H21" s="2">
        <f t="shared" si="2"/>
        <v>-75</v>
      </c>
      <c r="I21" s="2">
        <f t="shared" si="2"/>
        <v>-75</v>
      </c>
      <c r="J21" s="2">
        <f t="shared" si="2"/>
        <v>-75</v>
      </c>
      <c r="K21" s="2"/>
      <c r="L21" s="2">
        <f t="shared" si="3"/>
        <v>-13596.07</v>
      </c>
      <c r="M21" s="1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8">
        <f t="shared" si="5"/>
        <v>2022</v>
      </c>
      <c r="B22" s="2">
        <f t="shared" si="4"/>
        <v>-12723.22</v>
      </c>
      <c r="C22" s="2">
        <f t="shared" si="2"/>
        <v>-195.03</v>
      </c>
      <c r="D22" s="2">
        <f t="shared" si="2"/>
        <v>-227.82</v>
      </c>
      <c r="E22" s="2">
        <f t="shared" si="2"/>
        <v>-75</v>
      </c>
      <c r="F22" s="2">
        <f t="shared" si="2"/>
        <v>-75</v>
      </c>
      <c r="G22" s="2">
        <f t="shared" si="2"/>
        <v>-75</v>
      </c>
      <c r="H22" s="2">
        <f t="shared" si="2"/>
        <v>-75</v>
      </c>
      <c r="I22" s="2">
        <f t="shared" si="2"/>
        <v>-75</v>
      </c>
      <c r="J22" s="2">
        <f t="shared" si="2"/>
        <v>-75</v>
      </c>
      <c r="K22" s="2"/>
      <c r="L22" s="2">
        <f t="shared" si="3"/>
        <v>-13596.07</v>
      </c>
      <c r="M22" s="1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8">
        <f t="shared" si="5"/>
        <v>2023</v>
      </c>
      <c r="B23" s="2">
        <f t="shared" si="4"/>
        <v>-12723.22</v>
      </c>
      <c r="C23" s="2">
        <f t="shared" si="2"/>
        <v>-195.03</v>
      </c>
      <c r="D23" s="2">
        <f t="shared" si="2"/>
        <v>-227.82</v>
      </c>
      <c r="E23" s="2">
        <f t="shared" si="2"/>
        <v>-75</v>
      </c>
      <c r="F23" s="2">
        <f t="shared" si="2"/>
        <v>-75</v>
      </c>
      <c r="G23" s="2">
        <f t="shared" si="2"/>
        <v>-75</v>
      </c>
      <c r="H23" s="2">
        <f t="shared" si="2"/>
        <v>-75</v>
      </c>
      <c r="I23" s="2">
        <f t="shared" si="2"/>
        <v>-75</v>
      </c>
      <c r="J23" s="2">
        <f t="shared" si="2"/>
        <v>-75</v>
      </c>
      <c r="K23" s="2"/>
      <c r="L23" s="2">
        <f t="shared" si="3"/>
        <v>-13596.07</v>
      </c>
      <c r="M23" s="1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f t="shared" si="5"/>
        <v>2024</v>
      </c>
      <c r="B24" s="2">
        <f t="shared" si="4"/>
        <v>-12723.22</v>
      </c>
      <c r="C24" s="2">
        <f t="shared" si="2"/>
        <v>-195.03</v>
      </c>
      <c r="D24" s="2">
        <f t="shared" si="2"/>
        <v>-227.82</v>
      </c>
      <c r="E24" s="2">
        <f t="shared" si="2"/>
        <v>-75</v>
      </c>
      <c r="F24" s="2">
        <f t="shared" si="2"/>
        <v>-75</v>
      </c>
      <c r="G24" s="2">
        <f t="shared" si="2"/>
        <v>-75</v>
      </c>
      <c r="H24" s="2">
        <f t="shared" si="2"/>
        <v>-75</v>
      </c>
      <c r="I24" s="2">
        <f t="shared" si="2"/>
        <v>-75</v>
      </c>
      <c r="J24" s="2">
        <f t="shared" si="2"/>
        <v>-75</v>
      </c>
      <c r="K24" s="2"/>
      <c r="L24" s="2">
        <f t="shared" si="3"/>
        <v>-13596.07</v>
      </c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8">
        <f t="shared" si="5"/>
        <v>2025</v>
      </c>
      <c r="B25" s="2">
        <f t="shared" si="4"/>
        <v>-12723.22</v>
      </c>
      <c r="C25" s="2">
        <f t="shared" si="2"/>
        <v>-195.03</v>
      </c>
      <c r="D25" s="2">
        <f t="shared" si="2"/>
        <v>-227.82</v>
      </c>
      <c r="E25" s="2">
        <f t="shared" si="2"/>
        <v>-75</v>
      </c>
      <c r="F25" s="2">
        <f t="shared" si="2"/>
        <v>-75</v>
      </c>
      <c r="G25" s="2">
        <f t="shared" si="2"/>
        <v>-75</v>
      </c>
      <c r="H25" s="2">
        <f t="shared" si="2"/>
        <v>-75</v>
      </c>
      <c r="I25" s="2">
        <f t="shared" si="2"/>
        <v>-75</v>
      </c>
      <c r="J25" s="2">
        <f t="shared" si="2"/>
        <v>-75</v>
      </c>
      <c r="K25" s="2"/>
      <c r="L25" s="2">
        <f t="shared" si="3"/>
        <v>-13596.07</v>
      </c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8">
        <f t="shared" si="5"/>
        <v>2026</v>
      </c>
      <c r="B26" s="2">
        <f t="shared" si="4"/>
        <v>-12723.22</v>
      </c>
      <c r="C26" s="2">
        <f t="shared" si="2"/>
        <v>-195.03</v>
      </c>
      <c r="D26" s="2">
        <f t="shared" si="2"/>
        <v>-227.82</v>
      </c>
      <c r="E26" s="2">
        <f t="shared" si="2"/>
        <v>-75</v>
      </c>
      <c r="F26" s="2">
        <f t="shared" si="2"/>
        <v>-75</v>
      </c>
      <c r="G26" s="2">
        <f t="shared" si="2"/>
        <v>-75</v>
      </c>
      <c r="H26" s="2">
        <f t="shared" si="2"/>
        <v>-75</v>
      </c>
      <c r="I26" s="2">
        <f t="shared" si="2"/>
        <v>-75</v>
      </c>
      <c r="J26" s="2">
        <f t="shared" si="2"/>
        <v>-75</v>
      </c>
      <c r="K26" s="2"/>
      <c r="L26" s="2">
        <f t="shared" si="3"/>
        <v>-13596.07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8">
        <f t="shared" si="5"/>
        <v>2027</v>
      </c>
      <c r="B27" s="2">
        <f t="shared" si="4"/>
        <v>-12723.22</v>
      </c>
      <c r="C27" s="2">
        <f t="shared" si="2"/>
        <v>-195.03</v>
      </c>
      <c r="D27" s="2">
        <f t="shared" si="2"/>
        <v>-227.82</v>
      </c>
      <c r="E27" s="2">
        <f t="shared" si="2"/>
        <v>-75</v>
      </c>
      <c r="F27" s="2">
        <f t="shared" si="2"/>
        <v>-75</v>
      </c>
      <c r="G27" s="2">
        <f t="shared" si="2"/>
        <v>-75</v>
      </c>
      <c r="H27" s="2">
        <f t="shared" si="2"/>
        <v>-75</v>
      </c>
      <c r="I27" s="2">
        <f t="shared" si="2"/>
        <v>-75</v>
      </c>
      <c r="J27" s="2">
        <f t="shared" si="2"/>
        <v>-75</v>
      </c>
      <c r="K27" s="2"/>
      <c r="L27" s="2">
        <f t="shared" si="3"/>
        <v>-13596.07</v>
      </c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8">
        <f t="shared" si="5"/>
        <v>2028</v>
      </c>
      <c r="B28" s="2">
        <f t="shared" si="4"/>
        <v>-12723.22</v>
      </c>
      <c r="C28" s="2">
        <f t="shared" si="4"/>
        <v>-195.03</v>
      </c>
      <c r="D28" s="2">
        <f t="shared" si="4"/>
        <v>-227.82</v>
      </c>
      <c r="E28" s="2">
        <f t="shared" si="4"/>
        <v>-75</v>
      </c>
      <c r="F28" s="2">
        <f t="shared" si="4"/>
        <v>-75</v>
      </c>
      <c r="G28" s="2">
        <f t="shared" si="4"/>
        <v>-75</v>
      </c>
      <c r="H28" s="2">
        <f t="shared" si="4"/>
        <v>-75</v>
      </c>
      <c r="I28" s="2">
        <f t="shared" si="4"/>
        <v>-75</v>
      </c>
      <c r="J28" s="2">
        <f t="shared" si="4"/>
        <v>-75</v>
      </c>
      <c r="K28" s="2"/>
      <c r="L28" s="2">
        <f t="shared" si="3"/>
        <v>-13596.07</v>
      </c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8">
        <f t="shared" si="5"/>
        <v>2029</v>
      </c>
      <c r="B29" s="2">
        <f t="shared" si="4"/>
        <v>-12723.22</v>
      </c>
      <c r="C29" s="2">
        <f t="shared" si="4"/>
        <v>-195.03</v>
      </c>
      <c r="D29" s="2">
        <f t="shared" si="4"/>
        <v>-227.82</v>
      </c>
      <c r="E29" s="2">
        <f t="shared" si="4"/>
        <v>-75</v>
      </c>
      <c r="F29" s="2">
        <f t="shared" si="4"/>
        <v>-75</v>
      </c>
      <c r="G29" s="2">
        <f t="shared" si="4"/>
        <v>-75</v>
      </c>
      <c r="H29" s="2">
        <f t="shared" si="4"/>
        <v>-75</v>
      </c>
      <c r="I29" s="2">
        <f t="shared" si="4"/>
        <v>-75</v>
      </c>
      <c r="J29" s="2">
        <f t="shared" si="4"/>
        <v>-75</v>
      </c>
      <c r="K29" s="2"/>
      <c r="L29" s="2">
        <f t="shared" si="3"/>
        <v>-13596.07</v>
      </c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8">
        <f t="shared" si="5"/>
        <v>2030</v>
      </c>
      <c r="B30" s="2">
        <f t="shared" si="4"/>
        <v>-12723.22</v>
      </c>
      <c r="C30" s="2">
        <f t="shared" si="4"/>
        <v>-195.03</v>
      </c>
      <c r="D30" s="2">
        <f t="shared" si="4"/>
        <v>-227.82</v>
      </c>
      <c r="E30" s="2">
        <f t="shared" si="4"/>
        <v>-75</v>
      </c>
      <c r="F30" s="2">
        <f t="shared" si="4"/>
        <v>-75</v>
      </c>
      <c r="G30" s="2">
        <f t="shared" si="4"/>
        <v>-75</v>
      </c>
      <c r="H30" s="2">
        <f t="shared" si="4"/>
        <v>-75</v>
      </c>
      <c r="I30" s="2">
        <f t="shared" si="4"/>
        <v>-75</v>
      </c>
      <c r="J30" s="2">
        <f t="shared" si="4"/>
        <v>-75</v>
      </c>
      <c r="K30" s="2"/>
      <c r="L30" s="2">
        <f t="shared" si="3"/>
        <v>-13596.07</v>
      </c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8">
        <f t="shared" si="5"/>
        <v>2031</v>
      </c>
      <c r="B31" s="2">
        <f t="shared" si="4"/>
        <v>-12723.22</v>
      </c>
      <c r="C31" s="2">
        <f t="shared" si="4"/>
        <v>-195.03</v>
      </c>
      <c r="D31" s="2">
        <f t="shared" si="4"/>
        <v>-227.82</v>
      </c>
      <c r="E31" s="2">
        <f t="shared" si="4"/>
        <v>-75</v>
      </c>
      <c r="F31" s="2">
        <f t="shared" si="4"/>
        <v>-75</v>
      </c>
      <c r="G31" s="2">
        <f t="shared" si="4"/>
        <v>-75</v>
      </c>
      <c r="H31" s="2">
        <f t="shared" si="4"/>
        <v>-75</v>
      </c>
      <c r="I31" s="2">
        <f t="shared" si="4"/>
        <v>-75</v>
      </c>
      <c r="J31" s="2">
        <f t="shared" si="4"/>
        <v>-75</v>
      </c>
      <c r="K31" s="2"/>
      <c r="L31" s="2">
        <f t="shared" si="3"/>
        <v>-13596.07</v>
      </c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8">
        <f t="shared" si="5"/>
        <v>2032</v>
      </c>
      <c r="B32" s="2">
        <f t="shared" si="4"/>
        <v>-12723.22</v>
      </c>
      <c r="C32" s="2">
        <f t="shared" si="4"/>
        <v>-195.03</v>
      </c>
      <c r="D32" s="2">
        <f t="shared" si="4"/>
        <v>-227.82</v>
      </c>
      <c r="E32" s="2">
        <f t="shared" si="4"/>
        <v>-75</v>
      </c>
      <c r="F32" s="2">
        <f t="shared" si="4"/>
        <v>-75</v>
      </c>
      <c r="G32" s="2">
        <f t="shared" si="4"/>
        <v>-75</v>
      </c>
      <c r="H32" s="2">
        <f t="shared" si="4"/>
        <v>-75</v>
      </c>
      <c r="I32" s="2">
        <f t="shared" si="4"/>
        <v>-75</v>
      </c>
      <c r="J32" s="2">
        <f t="shared" si="4"/>
        <v>-75</v>
      </c>
      <c r="K32" s="2"/>
      <c r="L32" s="2">
        <f t="shared" si="3"/>
        <v>-13596.07</v>
      </c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8">
        <f t="shared" si="5"/>
        <v>2033</v>
      </c>
      <c r="B33" s="2">
        <f t="shared" si="4"/>
        <v>-12723.22</v>
      </c>
      <c r="C33" s="2">
        <f t="shared" si="4"/>
        <v>-195.03</v>
      </c>
      <c r="D33" s="2">
        <f t="shared" si="4"/>
        <v>-227.82</v>
      </c>
      <c r="E33" s="2">
        <f t="shared" si="4"/>
        <v>-75</v>
      </c>
      <c r="F33" s="2">
        <f t="shared" si="4"/>
        <v>-75</v>
      </c>
      <c r="G33" s="2">
        <f t="shared" si="4"/>
        <v>-75</v>
      </c>
      <c r="H33" s="2">
        <f t="shared" si="4"/>
        <v>-75</v>
      </c>
      <c r="I33" s="2">
        <f t="shared" si="4"/>
        <v>-75</v>
      </c>
      <c r="J33" s="2">
        <f t="shared" si="4"/>
        <v>-75</v>
      </c>
      <c r="K33" s="2"/>
      <c r="L33" s="2">
        <f t="shared" si="3"/>
        <v>-13596.07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8">
        <f t="shared" si="5"/>
        <v>2034</v>
      </c>
      <c r="B34" s="2">
        <f t="shared" si="4"/>
        <v>-12723.22</v>
      </c>
      <c r="C34" s="2">
        <f t="shared" si="4"/>
        <v>-195.03</v>
      </c>
      <c r="D34" s="2">
        <f t="shared" si="4"/>
        <v>-227.82</v>
      </c>
      <c r="E34" s="2">
        <f t="shared" si="4"/>
        <v>-75</v>
      </c>
      <c r="F34" s="2">
        <f t="shared" si="4"/>
        <v>-75</v>
      </c>
      <c r="G34" s="2">
        <f t="shared" si="4"/>
        <v>-75</v>
      </c>
      <c r="H34" s="2">
        <f t="shared" si="4"/>
        <v>-75</v>
      </c>
      <c r="I34" s="2">
        <f t="shared" si="4"/>
        <v>-75</v>
      </c>
      <c r="J34" s="2">
        <f t="shared" si="4"/>
        <v>-75</v>
      </c>
      <c r="K34" s="2"/>
      <c r="L34" s="2">
        <f t="shared" si="3"/>
        <v>-13596.07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8">
        <f t="shared" si="5"/>
        <v>2035</v>
      </c>
      <c r="B35" s="2">
        <f t="shared" si="4"/>
        <v>-12723.22</v>
      </c>
      <c r="C35" s="2">
        <f t="shared" si="4"/>
        <v>-195.03</v>
      </c>
      <c r="D35" s="2">
        <f t="shared" si="4"/>
        <v>-227.82</v>
      </c>
      <c r="E35" s="2">
        <f t="shared" si="4"/>
        <v>-75</v>
      </c>
      <c r="F35" s="2">
        <f t="shared" si="4"/>
        <v>-75</v>
      </c>
      <c r="G35" s="2">
        <f t="shared" si="4"/>
        <v>-75</v>
      </c>
      <c r="H35" s="2">
        <f t="shared" si="4"/>
        <v>-75</v>
      </c>
      <c r="I35" s="2">
        <f t="shared" si="4"/>
        <v>-75</v>
      </c>
      <c r="J35" s="2">
        <f t="shared" si="4"/>
        <v>-75</v>
      </c>
      <c r="K35" s="2"/>
      <c r="L35" s="2">
        <f t="shared" si="3"/>
        <v>-13596.07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8">
        <f t="shared" si="5"/>
        <v>2036</v>
      </c>
      <c r="B36" s="2">
        <f t="shared" si="4"/>
        <v>-12723.22</v>
      </c>
      <c r="C36" s="2">
        <f t="shared" si="4"/>
        <v>-195.03</v>
      </c>
      <c r="D36" s="2">
        <f t="shared" si="4"/>
        <v>-227.82</v>
      </c>
      <c r="E36" s="2">
        <f t="shared" si="4"/>
        <v>-75</v>
      </c>
      <c r="F36" s="2">
        <f t="shared" si="4"/>
        <v>-75</v>
      </c>
      <c r="G36" s="2">
        <f t="shared" si="4"/>
        <v>-75</v>
      </c>
      <c r="H36" s="2">
        <f t="shared" si="4"/>
        <v>-75</v>
      </c>
      <c r="I36" s="2">
        <f t="shared" si="4"/>
        <v>-75</v>
      </c>
      <c r="J36" s="2">
        <f t="shared" si="4"/>
        <v>-75</v>
      </c>
      <c r="K36" s="2"/>
      <c r="L36" s="2">
        <f t="shared" si="3"/>
        <v>-13596.07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f t="shared" si="5"/>
        <v>2037</v>
      </c>
      <c r="B37" s="2">
        <f t="shared" si="4"/>
        <v>-12723.22</v>
      </c>
      <c r="C37" s="2">
        <f t="shared" si="4"/>
        <v>-195.03</v>
      </c>
      <c r="D37" s="2">
        <f t="shared" si="4"/>
        <v>-227.82</v>
      </c>
      <c r="E37" s="2">
        <f t="shared" si="4"/>
        <v>-75</v>
      </c>
      <c r="F37" s="2">
        <f t="shared" si="4"/>
        <v>-75</v>
      </c>
      <c r="G37" s="2">
        <f t="shared" si="4"/>
        <v>-75</v>
      </c>
      <c r="H37" s="2">
        <f t="shared" si="4"/>
        <v>-75</v>
      </c>
      <c r="I37" s="2">
        <f t="shared" si="4"/>
        <v>-75</v>
      </c>
      <c r="J37" s="2">
        <f t="shared" si="4"/>
        <v>-75</v>
      </c>
      <c r="K37" s="2"/>
      <c r="L37" s="2">
        <f t="shared" si="3"/>
        <v>-13596.07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8">
        <f t="shared" si="5"/>
        <v>2038</v>
      </c>
      <c r="B38" s="2">
        <f t="shared" si="4"/>
        <v>-12723.22</v>
      </c>
      <c r="C38" s="2">
        <f t="shared" si="4"/>
        <v>-195.03</v>
      </c>
      <c r="D38" s="2">
        <f t="shared" si="4"/>
        <v>-227.82</v>
      </c>
      <c r="E38" s="2">
        <f t="shared" si="4"/>
        <v>-75</v>
      </c>
      <c r="F38" s="2">
        <f t="shared" si="4"/>
        <v>-75</v>
      </c>
      <c r="G38" s="2">
        <f t="shared" si="4"/>
        <v>-75</v>
      </c>
      <c r="H38" s="2">
        <f t="shared" si="4"/>
        <v>-75</v>
      </c>
      <c r="I38" s="2">
        <f t="shared" si="4"/>
        <v>-75</v>
      </c>
      <c r="J38" s="2">
        <f t="shared" si="4"/>
        <v>-75</v>
      </c>
      <c r="L38" s="2">
        <f t="shared" si="3"/>
        <v>-13596.07</v>
      </c>
    </row>
    <row r="39" spans="1:21" x14ac:dyDescent="0.25">
      <c r="A39" s="8">
        <f t="shared" si="5"/>
        <v>2039</v>
      </c>
      <c r="B39" s="2">
        <f t="shared" si="4"/>
        <v>-12723.22</v>
      </c>
      <c r="C39" s="2">
        <f t="shared" ref="C39:J54" si="6">ROUND((C$10/C$9),2)</f>
        <v>-195.03</v>
      </c>
      <c r="D39" s="2">
        <f t="shared" si="6"/>
        <v>-227.82</v>
      </c>
      <c r="E39" s="2">
        <f t="shared" si="6"/>
        <v>-75</v>
      </c>
      <c r="F39" s="2">
        <f t="shared" si="6"/>
        <v>-75</v>
      </c>
      <c r="G39" s="2">
        <f t="shared" si="4"/>
        <v>-75</v>
      </c>
      <c r="H39" s="2">
        <f t="shared" si="4"/>
        <v>-75</v>
      </c>
      <c r="I39" s="2">
        <f t="shared" si="4"/>
        <v>-75</v>
      </c>
      <c r="J39" s="2">
        <f t="shared" si="4"/>
        <v>-75</v>
      </c>
      <c r="L39" s="2">
        <f t="shared" si="3"/>
        <v>-13596.07</v>
      </c>
    </row>
    <row r="40" spans="1:21" x14ac:dyDescent="0.25">
      <c r="A40" s="8">
        <f t="shared" si="5"/>
        <v>2040</v>
      </c>
      <c r="B40" s="2">
        <f t="shared" ref="B40:B44" si="7">ROUND((B$10/B$9),2)</f>
        <v>-12723.22</v>
      </c>
      <c r="C40" s="2">
        <f t="shared" si="6"/>
        <v>-195.03</v>
      </c>
      <c r="D40" s="2">
        <f t="shared" si="6"/>
        <v>-227.82</v>
      </c>
      <c r="E40" s="2">
        <f t="shared" si="6"/>
        <v>-75</v>
      </c>
      <c r="F40" s="2">
        <f t="shared" si="6"/>
        <v>-75</v>
      </c>
      <c r="G40" s="2">
        <f t="shared" si="6"/>
        <v>-75</v>
      </c>
      <c r="H40" s="2">
        <f t="shared" si="6"/>
        <v>-75</v>
      </c>
      <c r="I40" s="2">
        <f t="shared" si="6"/>
        <v>-75</v>
      </c>
      <c r="J40" s="2">
        <f t="shared" si="6"/>
        <v>-75</v>
      </c>
      <c r="L40" s="2">
        <f t="shared" si="3"/>
        <v>-13596.07</v>
      </c>
    </row>
    <row r="41" spans="1:21" x14ac:dyDescent="0.25">
      <c r="A41" s="8">
        <f t="shared" si="5"/>
        <v>2041</v>
      </c>
      <c r="B41" s="2">
        <f t="shared" si="7"/>
        <v>-12723.22</v>
      </c>
      <c r="C41" s="2">
        <f t="shared" si="6"/>
        <v>-195.03</v>
      </c>
      <c r="D41" s="2">
        <f t="shared" si="6"/>
        <v>-227.82</v>
      </c>
      <c r="E41" s="2">
        <f t="shared" si="6"/>
        <v>-75</v>
      </c>
      <c r="F41" s="2">
        <f t="shared" si="6"/>
        <v>-75</v>
      </c>
      <c r="G41" s="2">
        <f t="shared" si="6"/>
        <v>-75</v>
      </c>
      <c r="H41" s="2">
        <f t="shared" si="6"/>
        <v>-75</v>
      </c>
      <c r="I41" s="2">
        <f t="shared" si="6"/>
        <v>-75</v>
      </c>
      <c r="J41" s="2">
        <f t="shared" si="6"/>
        <v>-75</v>
      </c>
      <c r="L41" s="2">
        <f t="shared" si="3"/>
        <v>-13596.07</v>
      </c>
    </row>
    <row r="42" spans="1:21" x14ac:dyDescent="0.25">
      <c r="A42" s="8">
        <f t="shared" si="5"/>
        <v>2042</v>
      </c>
      <c r="B42" s="2">
        <f t="shared" si="7"/>
        <v>-12723.22</v>
      </c>
      <c r="C42" s="2">
        <f t="shared" si="6"/>
        <v>-195.03</v>
      </c>
      <c r="D42" s="2">
        <f t="shared" si="6"/>
        <v>-227.82</v>
      </c>
      <c r="E42" s="2">
        <f t="shared" si="6"/>
        <v>-75</v>
      </c>
      <c r="F42" s="2">
        <f t="shared" si="6"/>
        <v>-75</v>
      </c>
      <c r="G42" s="2">
        <f t="shared" si="6"/>
        <v>-75</v>
      </c>
      <c r="H42" s="2">
        <f t="shared" si="6"/>
        <v>-75</v>
      </c>
      <c r="I42" s="2">
        <f t="shared" si="6"/>
        <v>-75</v>
      </c>
      <c r="J42" s="2">
        <f t="shared" si="6"/>
        <v>-75</v>
      </c>
      <c r="L42" s="2">
        <f t="shared" si="3"/>
        <v>-13596.07</v>
      </c>
    </row>
    <row r="43" spans="1:21" x14ac:dyDescent="0.25">
      <c r="A43" s="8">
        <f t="shared" si="5"/>
        <v>2043</v>
      </c>
      <c r="B43" s="2">
        <f t="shared" si="7"/>
        <v>-12723.22</v>
      </c>
      <c r="C43" s="2">
        <f t="shared" si="6"/>
        <v>-195.03</v>
      </c>
      <c r="D43" s="2">
        <f t="shared" si="6"/>
        <v>-227.82</v>
      </c>
      <c r="E43" s="2">
        <f t="shared" si="6"/>
        <v>-75</v>
      </c>
      <c r="F43" s="2">
        <f t="shared" si="6"/>
        <v>-75</v>
      </c>
      <c r="G43" s="2">
        <f t="shared" si="6"/>
        <v>-75</v>
      </c>
      <c r="H43" s="2">
        <f t="shared" si="6"/>
        <v>-75</v>
      </c>
      <c r="I43" s="2">
        <f t="shared" si="6"/>
        <v>-75</v>
      </c>
      <c r="J43" s="2">
        <f t="shared" si="6"/>
        <v>-75</v>
      </c>
      <c r="L43" s="2">
        <f t="shared" si="3"/>
        <v>-13596.07</v>
      </c>
    </row>
    <row r="44" spans="1:21" x14ac:dyDescent="0.25">
      <c r="A44" s="8">
        <f t="shared" si="5"/>
        <v>2044</v>
      </c>
      <c r="B44" s="2">
        <f t="shared" si="7"/>
        <v>-12723.22</v>
      </c>
      <c r="C44" s="2">
        <f t="shared" si="6"/>
        <v>-195.03</v>
      </c>
      <c r="D44" s="2">
        <f t="shared" si="6"/>
        <v>-227.82</v>
      </c>
      <c r="E44" s="2">
        <f t="shared" si="6"/>
        <v>-75</v>
      </c>
      <c r="F44" s="2">
        <f t="shared" si="6"/>
        <v>-75</v>
      </c>
      <c r="G44" s="2">
        <f t="shared" si="6"/>
        <v>-75</v>
      </c>
      <c r="H44" s="2">
        <f t="shared" si="6"/>
        <v>-75</v>
      </c>
      <c r="I44" s="2">
        <f t="shared" si="6"/>
        <v>-75</v>
      </c>
      <c r="J44" s="2">
        <f t="shared" si="6"/>
        <v>-75</v>
      </c>
      <c r="L44" s="2">
        <f t="shared" ref="L44:L60" si="8">SUM(B44:K44)</f>
        <v>-13596.07</v>
      </c>
    </row>
    <row r="45" spans="1:21" x14ac:dyDescent="0.25">
      <c r="A45" s="8">
        <f t="shared" si="5"/>
        <v>2045</v>
      </c>
      <c r="B45" s="2">
        <f>+B$10-SUM(B$12:B44)</f>
        <v>-12723.350000000326</v>
      </c>
      <c r="C45" s="2">
        <f t="shared" si="6"/>
        <v>-195.03</v>
      </c>
      <c r="D45" s="2">
        <f t="shared" si="6"/>
        <v>-227.82</v>
      </c>
      <c r="E45" s="2">
        <f t="shared" si="6"/>
        <v>-75</v>
      </c>
      <c r="F45" s="2">
        <f t="shared" si="6"/>
        <v>-75</v>
      </c>
      <c r="G45" s="2">
        <f t="shared" si="6"/>
        <v>-75</v>
      </c>
      <c r="H45" s="2">
        <f t="shared" si="6"/>
        <v>-75</v>
      </c>
      <c r="I45" s="2">
        <f t="shared" si="6"/>
        <v>-75</v>
      </c>
      <c r="J45" s="2">
        <f t="shared" si="6"/>
        <v>-75</v>
      </c>
      <c r="L45" s="2">
        <f t="shared" si="8"/>
        <v>-13596.200000000326</v>
      </c>
    </row>
    <row r="46" spans="1:21" x14ac:dyDescent="0.25">
      <c r="A46" s="8">
        <f t="shared" si="5"/>
        <v>2046</v>
      </c>
      <c r="B46" s="2"/>
      <c r="C46" s="2">
        <f t="shared" si="6"/>
        <v>-195.03</v>
      </c>
      <c r="D46" s="2">
        <f t="shared" si="6"/>
        <v>-227.82</v>
      </c>
      <c r="E46" s="2">
        <f t="shared" si="6"/>
        <v>-75</v>
      </c>
      <c r="F46" s="2">
        <f t="shared" si="6"/>
        <v>-75</v>
      </c>
      <c r="G46" s="2">
        <f t="shared" si="6"/>
        <v>-75</v>
      </c>
      <c r="H46" s="2">
        <f t="shared" si="6"/>
        <v>-75</v>
      </c>
      <c r="I46" s="2">
        <f t="shared" si="6"/>
        <v>-75</v>
      </c>
      <c r="J46" s="2">
        <f t="shared" si="6"/>
        <v>-75</v>
      </c>
      <c r="L46" s="2">
        <f t="shared" si="8"/>
        <v>-872.85</v>
      </c>
    </row>
    <row r="47" spans="1:21" x14ac:dyDescent="0.25">
      <c r="A47" s="8">
        <f t="shared" si="5"/>
        <v>2047</v>
      </c>
      <c r="B47" s="2"/>
      <c r="C47" s="2">
        <f t="shared" si="6"/>
        <v>-195.03</v>
      </c>
      <c r="D47" s="2">
        <f t="shared" si="6"/>
        <v>-227.82</v>
      </c>
      <c r="E47" s="2">
        <f t="shared" si="6"/>
        <v>-75</v>
      </c>
      <c r="F47" s="2">
        <f t="shared" si="6"/>
        <v>-75</v>
      </c>
      <c r="G47" s="2">
        <f t="shared" si="6"/>
        <v>-75</v>
      </c>
      <c r="H47" s="2">
        <f t="shared" si="6"/>
        <v>-75</v>
      </c>
      <c r="I47" s="2">
        <f t="shared" si="6"/>
        <v>-75</v>
      </c>
      <c r="J47" s="2">
        <f t="shared" si="6"/>
        <v>-75</v>
      </c>
      <c r="L47" s="2">
        <f t="shared" si="8"/>
        <v>-872.85</v>
      </c>
    </row>
    <row r="48" spans="1:21" x14ac:dyDescent="0.25">
      <c r="A48" s="8">
        <f t="shared" si="5"/>
        <v>2048</v>
      </c>
      <c r="B48" s="2"/>
      <c r="C48" s="2">
        <f t="shared" si="6"/>
        <v>-195.03</v>
      </c>
      <c r="D48" s="2">
        <f t="shared" si="6"/>
        <v>-227.82</v>
      </c>
      <c r="E48" s="2">
        <f t="shared" si="6"/>
        <v>-75</v>
      </c>
      <c r="F48" s="2">
        <f t="shared" si="6"/>
        <v>-75</v>
      </c>
      <c r="G48" s="2">
        <f t="shared" si="6"/>
        <v>-75</v>
      </c>
      <c r="H48" s="2">
        <f t="shared" si="6"/>
        <v>-75</v>
      </c>
      <c r="I48" s="2">
        <f t="shared" si="6"/>
        <v>-75</v>
      </c>
      <c r="J48" s="2">
        <f t="shared" si="6"/>
        <v>-75</v>
      </c>
      <c r="L48" s="2">
        <f t="shared" si="8"/>
        <v>-872.85</v>
      </c>
    </row>
    <row r="49" spans="1:12" x14ac:dyDescent="0.25">
      <c r="A49" s="8">
        <f t="shared" si="5"/>
        <v>2049</v>
      </c>
      <c r="B49" s="2"/>
      <c r="C49" s="2">
        <f t="shared" si="6"/>
        <v>-195.03</v>
      </c>
      <c r="D49" s="2">
        <f t="shared" si="6"/>
        <v>-227.82</v>
      </c>
      <c r="E49" s="2">
        <f t="shared" si="6"/>
        <v>-75</v>
      </c>
      <c r="F49" s="2">
        <f t="shared" si="6"/>
        <v>-75</v>
      </c>
      <c r="G49" s="2">
        <f t="shared" si="6"/>
        <v>-75</v>
      </c>
      <c r="H49" s="2">
        <f t="shared" si="6"/>
        <v>-75</v>
      </c>
      <c r="I49" s="2">
        <f t="shared" si="6"/>
        <v>-75</v>
      </c>
      <c r="J49" s="2">
        <f t="shared" si="6"/>
        <v>-75</v>
      </c>
      <c r="L49" s="2">
        <f t="shared" si="8"/>
        <v>-872.85</v>
      </c>
    </row>
    <row r="50" spans="1:12" x14ac:dyDescent="0.25">
      <c r="A50" s="8">
        <f t="shared" si="5"/>
        <v>2050</v>
      </c>
      <c r="B50" s="2"/>
      <c r="C50" s="2">
        <f t="shared" si="6"/>
        <v>-195.03</v>
      </c>
      <c r="D50" s="2">
        <f t="shared" si="6"/>
        <v>-227.82</v>
      </c>
      <c r="E50" s="2">
        <f t="shared" si="6"/>
        <v>-75</v>
      </c>
      <c r="F50" s="2">
        <f t="shared" si="6"/>
        <v>-75</v>
      </c>
      <c r="G50" s="2">
        <f t="shared" si="6"/>
        <v>-75</v>
      </c>
      <c r="H50" s="2">
        <f t="shared" si="6"/>
        <v>-75</v>
      </c>
      <c r="I50" s="2">
        <f t="shared" si="6"/>
        <v>-75</v>
      </c>
      <c r="J50" s="2">
        <f t="shared" si="6"/>
        <v>-75</v>
      </c>
      <c r="L50" s="2">
        <f t="shared" si="8"/>
        <v>-872.85</v>
      </c>
    </row>
    <row r="51" spans="1:12" x14ac:dyDescent="0.25">
      <c r="A51" s="8">
        <f t="shared" si="5"/>
        <v>2051</v>
      </c>
      <c r="B51" s="2"/>
      <c r="C51" s="2">
        <f>+C$10-SUM(C$12:C50)</f>
        <v>-194.90000000000236</v>
      </c>
      <c r="D51" s="2">
        <f t="shared" si="6"/>
        <v>-227.82</v>
      </c>
      <c r="E51" s="2">
        <f t="shared" si="6"/>
        <v>-75</v>
      </c>
      <c r="F51" s="2">
        <f t="shared" si="6"/>
        <v>-75</v>
      </c>
      <c r="G51" s="2">
        <f t="shared" si="6"/>
        <v>-75</v>
      </c>
      <c r="H51" s="2">
        <f t="shared" si="6"/>
        <v>-75</v>
      </c>
      <c r="I51" s="2">
        <f t="shared" si="6"/>
        <v>-75</v>
      </c>
      <c r="J51" s="2">
        <f t="shared" si="6"/>
        <v>-75</v>
      </c>
      <c r="L51" s="2">
        <f t="shared" si="8"/>
        <v>-872.7200000000023</v>
      </c>
    </row>
    <row r="52" spans="1:12" x14ac:dyDescent="0.25">
      <c r="A52" s="8">
        <f t="shared" si="5"/>
        <v>2052</v>
      </c>
      <c r="B52" s="2"/>
      <c r="C52" s="2"/>
      <c r="D52" s="2">
        <f>+D$10-SUM(D$12:D51)</f>
        <v>-227.84000000000378</v>
      </c>
      <c r="E52" s="2">
        <f t="shared" si="6"/>
        <v>-75</v>
      </c>
      <c r="F52" s="2">
        <f t="shared" si="6"/>
        <v>-75</v>
      </c>
      <c r="G52" s="2">
        <f t="shared" si="6"/>
        <v>-75</v>
      </c>
      <c r="H52" s="2">
        <f t="shared" si="6"/>
        <v>-75</v>
      </c>
      <c r="I52" s="2">
        <f t="shared" si="6"/>
        <v>-75</v>
      </c>
      <c r="J52" s="2">
        <f t="shared" si="6"/>
        <v>-75</v>
      </c>
      <c r="L52" s="2">
        <f t="shared" si="8"/>
        <v>-677.84000000000378</v>
      </c>
    </row>
    <row r="53" spans="1:12" x14ac:dyDescent="0.25">
      <c r="A53" s="8">
        <f t="shared" si="5"/>
        <v>2053</v>
      </c>
      <c r="B53" s="2"/>
      <c r="C53" s="2"/>
      <c r="D53" s="2"/>
      <c r="E53" s="2">
        <f>+E$10-SUM(E$12:E52)</f>
        <v>-75</v>
      </c>
      <c r="F53" s="2">
        <f t="shared" si="6"/>
        <v>-75</v>
      </c>
      <c r="G53" s="2">
        <f t="shared" si="6"/>
        <v>-75</v>
      </c>
      <c r="H53" s="2">
        <f t="shared" si="6"/>
        <v>-75</v>
      </c>
      <c r="I53" s="2">
        <f t="shared" si="6"/>
        <v>-75</v>
      </c>
      <c r="J53" s="2">
        <f t="shared" si="6"/>
        <v>-75</v>
      </c>
      <c r="L53" s="2">
        <f t="shared" si="8"/>
        <v>-450</v>
      </c>
    </row>
    <row r="54" spans="1:12" x14ac:dyDescent="0.25">
      <c r="A54" s="8">
        <f t="shared" si="5"/>
        <v>2054</v>
      </c>
      <c r="B54" s="2"/>
      <c r="C54" s="2"/>
      <c r="D54" s="2"/>
      <c r="E54" s="2"/>
      <c r="F54" s="2">
        <f t="shared" si="6"/>
        <v>-75</v>
      </c>
      <c r="G54" s="2">
        <f t="shared" si="6"/>
        <v>-75</v>
      </c>
      <c r="H54" s="2">
        <f t="shared" si="6"/>
        <v>-75</v>
      </c>
      <c r="I54" s="2">
        <f t="shared" si="6"/>
        <v>-75</v>
      </c>
      <c r="J54" s="2">
        <f t="shared" si="6"/>
        <v>-75</v>
      </c>
      <c r="L54" s="2">
        <f t="shared" si="8"/>
        <v>-375</v>
      </c>
    </row>
    <row r="55" spans="1:12" x14ac:dyDescent="0.25">
      <c r="A55" s="8">
        <f t="shared" si="5"/>
        <v>2055</v>
      </c>
      <c r="B55" s="2"/>
      <c r="C55" s="2"/>
      <c r="D55" s="2"/>
      <c r="E55" s="2"/>
      <c r="F55" s="2">
        <f>+F$10-SUM(F$12:F54)</f>
        <v>-37.5</v>
      </c>
      <c r="G55" s="2">
        <f t="shared" ref="G55:J58" si="9">ROUND((G$10/G$9),2)</f>
        <v>-75</v>
      </c>
      <c r="H55" s="2">
        <f t="shared" si="9"/>
        <v>-75</v>
      </c>
      <c r="I55" s="2">
        <f t="shared" si="9"/>
        <v>-75</v>
      </c>
      <c r="J55" s="2">
        <f t="shared" si="9"/>
        <v>-75</v>
      </c>
      <c r="L55" s="2">
        <f t="shared" si="8"/>
        <v>-337.5</v>
      </c>
    </row>
    <row r="56" spans="1:12" x14ac:dyDescent="0.25">
      <c r="A56" s="8">
        <f t="shared" si="5"/>
        <v>2056</v>
      </c>
      <c r="B56" s="2"/>
      <c r="C56" s="2"/>
      <c r="D56" s="2"/>
      <c r="E56" s="2"/>
      <c r="F56" s="2"/>
      <c r="G56" s="2">
        <f>+G$10-SUM(G$12:G55)</f>
        <v>-37.5</v>
      </c>
      <c r="H56" s="2">
        <f t="shared" si="9"/>
        <v>-75</v>
      </c>
      <c r="I56" s="2">
        <f t="shared" si="9"/>
        <v>-75</v>
      </c>
      <c r="J56" s="2">
        <f t="shared" si="9"/>
        <v>-75</v>
      </c>
      <c r="L56" s="2">
        <f t="shared" si="8"/>
        <v>-262.5</v>
      </c>
    </row>
    <row r="57" spans="1:12" x14ac:dyDescent="0.25">
      <c r="A57" s="8">
        <f t="shared" si="5"/>
        <v>2057</v>
      </c>
      <c r="B57" s="2"/>
      <c r="C57" s="2"/>
      <c r="D57" s="2"/>
      <c r="E57" s="2"/>
      <c r="F57" s="2"/>
      <c r="G57" s="2"/>
      <c r="H57" s="2">
        <f>+H$10-SUM(H$12:H56)</f>
        <v>-37.5</v>
      </c>
      <c r="I57" s="2">
        <f t="shared" si="9"/>
        <v>-75</v>
      </c>
      <c r="J57" s="2">
        <f t="shared" si="9"/>
        <v>-75</v>
      </c>
      <c r="L57" s="2">
        <f t="shared" si="8"/>
        <v>-187.5</v>
      </c>
    </row>
    <row r="58" spans="1:12" x14ac:dyDescent="0.25">
      <c r="A58" s="8">
        <f t="shared" si="5"/>
        <v>2058</v>
      </c>
      <c r="B58" s="2"/>
      <c r="C58" s="2"/>
      <c r="D58" s="2"/>
      <c r="E58" s="2"/>
      <c r="F58" s="2"/>
      <c r="G58" s="2"/>
      <c r="H58" s="2"/>
      <c r="I58" s="2">
        <f>+I$10-SUM(I$12:I57)</f>
        <v>-37.5</v>
      </c>
      <c r="J58" s="2">
        <f t="shared" si="9"/>
        <v>-75</v>
      </c>
      <c r="L58" s="2">
        <f t="shared" si="8"/>
        <v>-112.5</v>
      </c>
    </row>
    <row r="59" spans="1:12" x14ac:dyDescent="0.25">
      <c r="A59" s="8">
        <f t="shared" si="5"/>
        <v>2059</v>
      </c>
      <c r="B59" s="2"/>
      <c r="C59" s="2"/>
      <c r="D59" s="2"/>
      <c r="E59" s="2"/>
      <c r="F59" s="2"/>
      <c r="G59" s="2"/>
      <c r="H59" s="2"/>
      <c r="I59" s="2"/>
      <c r="J59" s="2">
        <f>+J$10-SUM(J$12:J58)</f>
        <v>-37.5</v>
      </c>
      <c r="L59" s="2">
        <f t="shared" si="8"/>
        <v>-37.5</v>
      </c>
    </row>
    <row r="60" spans="1:12" x14ac:dyDescent="0.25">
      <c r="A60" s="8">
        <f t="shared" si="5"/>
        <v>2060</v>
      </c>
      <c r="B60" s="2"/>
      <c r="C60" s="2"/>
      <c r="D60" s="2"/>
      <c r="E60" s="2"/>
      <c r="F60" s="2"/>
      <c r="G60" s="2"/>
      <c r="H60" s="2"/>
      <c r="I60" s="2"/>
      <c r="J60" s="2"/>
      <c r="L60" s="2">
        <f t="shared" si="8"/>
        <v>0</v>
      </c>
    </row>
    <row r="65" spans="1:12" x14ac:dyDescent="0.25">
      <c r="A65" s="52" t="s">
        <v>11</v>
      </c>
      <c r="B65" s="4">
        <f>+B10-SUM(B12:B64)</f>
        <v>0</v>
      </c>
      <c r="C65" s="4">
        <f t="shared" ref="C65:I65" si="10">+C10-SUM(C12:C64)</f>
        <v>0</v>
      </c>
      <c r="D65" s="4">
        <f t="shared" si="10"/>
        <v>0</v>
      </c>
      <c r="E65" s="4">
        <f t="shared" si="10"/>
        <v>0</v>
      </c>
      <c r="F65" s="4">
        <f t="shared" si="10"/>
        <v>0</v>
      </c>
      <c r="G65" s="4">
        <f t="shared" si="10"/>
        <v>0</v>
      </c>
      <c r="H65" s="4">
        <f t="shared" si="10"/>
        <v>0</v>
      </c>
      <c r="I65" s="4">
        <f t="shared" si="10"/>
        <v>0</v>
      </c>
      <c r="J65" s="4"/>
      <c r="K65" s="4"/>
      <c r="L65" s="4">
        <f>+L10-SUM(L12:L64)</f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scale="73" orientation="landscape" verticalDpi="0" r:id="rId1"/>
  <headerFooter>
    <oddFooter>&amp;CPage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U65"/>
  <sheetViews>
    <sheetView topLeftCell="A4" workbookViewId="0">
      <selection activeCell="F6" sqref="F6:J6"/>
    </sheetView>
  </sheetViews>
  <sheetFormatPr defaultRowHeight="15" x14ac:dyDescent="0.25"/>
  <cols>
    <col min="1" max="1" width="9" style="8"/>
    <col min="2" max="2" width="12.28515625" bestFit="1" customWidth="1"/>
    <col min="3" max="3" width="13.28515625" bestFit="1" customWidth="1"/>
    <col min="4" max="8" width="11.5703125" customWidth="1"/>
    <col min="9" max="9" width="10.5703125" bestFit="1" customWidth="1"/>
    <col min="10" max="10" width="10.5703125" customWidth="1"/>
    <col min="11" max="11" width="3.5703125" customWidth="1"/>
    <col min="12" max="13" width="13.28515625" bestFit="1" customWidth="1"/>
    <col min="14" max="14" width="11.5703125" bestFit="1" customWidth="1"/>
  </cols>
  <sheetData>
    <row r="1" spans="1:21" x14ac:dyDescent="0.25">
      <c r="A1" s="8" t="s">
        <v>95</v>
      </c>
      <c r="B1" s="5"/>
    </row>
    <row r="2" spans="1:21" x14ac:dyDescent="0.25">
      <c r="A2" s="8" t="s">
        <v>1</v>
      </c>
      <c r="B2" s="27" t="s">
        <v>99</v>
      </c>
    </row>
    <row r="4" spans="1:21" x14ac:dyDescent="0.25">
      <c r="A4" s="8">
        <v>2011</v>
      </c>
      <c r="B4" t="s">
        <v>3</v>
      </c>
      <c r="C4" s="2">
        <v>-292157.32</v>
      </c>
      <c r="D4" s="2" t="s">
        <v>9</v>
      </c>
      <c r="E4" s="3">
        <v>40</v>
      </c>
      <c r="F4" s="2" t="s">
        <v>10</v>
      </c>
      <c r="G4" s="2"/>
      <c r="H4" s="2"/>
      <c r="I4" s="2"/>
      <c r="J4" s="2"/>
      <c r="K4" s="2"/>
      <c r="L4" s="2"/>
      <c r="M4" s="7"/>
      <c r="N4" s="2"/>
      <c r="O4" s="2"/>
      <c r="P4" s="2"/>
      <c r="Q4" s="2"/>
      <c r="R4" s="2"/>
      <c r="S4" s="2"/>
      <c r="T4" s="2"/>
      <c r="U4" s="2"/>
    </row>
    <row r="5" spans="1:21" x14ac:dyDescent="0.25">
      <c r="C5" s="2"/>
      <c r="D5" s="2" t="s">
        <v>8</v>
      </c>
      <c r="E5" s="3">
        <v>36</v>
      </c>
      <c r="F5" s="2">
        <f>+C5/E5</f>
        <v>0</v>
      </c>
      <c r="G5" s="2"/>
      <c r="H5" s="2"/>
      <c r="I5" s="2"/>
      <c r="J5" s="2"/>
      <c r="K5" s="2"/>
      <c r="L5" s="2"/>
      <c r="M5" s="7"/>
      <c r="N5" s="2"/>
      <c r="O5" s="2"/>
      <c r="P5" s="2"/>
      <c r="Q5" s="2"/>
      <c r="R5" s="2"/>
      <c r="S5" s="2"/>
      <c r="T5" s="2"/>
      <c r="U5" s="2"/>
    </row>
    <row r="6" spans="1:21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7"/>
      <c r="N6" s="2"/>
      <c r="O6" s="2"/>
      <c r="P6" s="2"/>
      <c r="Q6" s="2"/>
      <c r="R6" s="2"/>
      <c r="S6" s="2"/>
      <c r="T6" s="2"/>
      <c r="U6" s="2"/>
    </row>
    <row r="7" spans="1:21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7"/>
      <c r="N7" s="2"/>
      <c r="O7" s="2"/>
      <c r="P7" s="2"/>
      <c r="Q7" s="2"/>
      <c r="R7" s="2"/>
      <c r="S7" s="2"/>
      <c r="T7" s="2"/>
      <c r="U7" s="2"/>
    </row>
    <row r="8" spans="1:21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7"/>
      <c r="N8" s="3"/>
      <c r="O8" s="3"/>
      <c r="P8" s="3"/>
      <c r="Q8" s="3"/>
      <c r="R8" s="2"/>
      <c r="S8" s="2"/>
      <c r="T8" s="2"/>
      <c r="U8" s="2"/>
    </row>
    <row r="9" spans="1:21" x14ac:dyDescent="0.25">
      <c r="A9" s="8" t="s">
        <v>7</v>
      </c>
      <c r="B9" s="3">
        <f>+E5</f>
        <v>36</v>
      </c>
      <c r="C9" s="3">
        <f>+$E$4</f>
        <v>40</v>
      </c>
      <c r="D9" s="3">
        <f t="shared" ref="D9:H9" si="1">+$E$4</f>
        <v>40</v>
      </c>
      <c r="E9" s="3">
        <f t="shared" si="1"/>
        <v>40</v>
      </c>
      <c r="F9" s="3">
        <f t="shared" si="1"/>
        <v>40</v>
      </c>
      <c r="G9" s="3">
        <f t="shared" si="1"/>
        <v>40</v>
      </c>
      <c r="H9" s="3">
        <f t="shared" si="1"/>
        <v>40</v>
      </c>
      <c r="I9" s="3">
        <f>+H9</f>
        <v>40</v>
      </c>
      <c r="J9" s="3">
        <f>+I9</f>
        <v>40</v>
      </c>
      <c r="K9" s="3"/>
      <c r="L9" s="3"/>
      <c r="M9" s="7"/>
      <c r="N9" s="3"/>
      <c r="O9" s="3"/>
      <c r="P9" s="3"/>
      <c r="Q9" s="3"/>
      <c r="R9" s="2"/>
      <c r="S9" s="2"/>
      <c r="T9" s="2"/>
      <c r="U9" s="2"/>
    </row>
    <row r="10" spans="1:21" x14ac:dyDescent="0.25">
      <c r="A10" s="8" t="s">
        <v>5</v>
      </c>
      <c r="B10" s="2">
        <f>+C4</f>
        <v>-292157.32</v>
      </c>
      <c r="C10" s="10">
        <f>-7598.65-806.46</f>
        <v>-8405.11</v>
      </c>
      <c r="D10" s="9">
        <v>-8813.98</v>
      </c>
      <c r="E10" s="2">
        <v>-7000</v>
      </c>
      <c r="F10" s="2">
        <f>+E10</f>
        <v>-7000</v>
      </c>
      <c r="G10" s="2">
        <f>+F10</f>
        <v>-7000</v>
      </c>
      <c r="H10" s="2">
        <f>+G10</f>
        <v>-7000</v>
      </c>
      <c r="I10" s="2">
        <f>+H10</f>
        <v>-7000</v>
      </c>
      <c r="J10" s="2">
        <f>+I10</f>
        <v>-7000</v>
      </c>
      <c r="K10" s="2"/>
      <c r="L10" s="2">
        <f>SUM(B10:K10)</f>
        <v>-351376.41</v>
      </c>
      <c r="M10" s="1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8">
        <v>2012</v>
      </c>
      <c r="B12" s="2">
        <f>ROUND(B$10/B$9,2)</f>
        <v>-8115.48</v>
      </c>
      <c r="C12" s="2">
        <f t="shared" ref="C12:G45" si="2">ROUND(C$10/C$9,2)</f>
        <v>-210.13</v>
      </c>
      <c r="D12" s="2"/>
      <c r="E12" s="2"/>
      <c r="F12" s="2"/>
      <c r="G12" s="2"/>
      <c r="H12" s="2"/>
      <c r="I12" s="2"/>
      <c r="J12" s="2"/>
      <c r="K12" s="2"/>
      <c r="L12" s="2">
        <f t="shared" ref="L12:L43" si="3">SUM(B12:K12)</f>
        <v>-8325.6099999999988</v>
      </c>
      <c r="M12" s="1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8">
        <v>2013</v>
      </c>
      <c r="B13" s="2">
        <f t="shared" ref="B13:C46" si="4">ROUND(B$10/B$9,2)</f>
        <v>-8115.48</v>
      </c>
      <c r="C13" s="2">
        <f t="shared" si="2"/>
        <v>-210.13</v>
      </c>
      <c r="D13" s="2">
        <f t="shared" si="2"/>
        <v>-220.35</v>
      </c>
      <c r="E13" s="2"/>
      <c r="F13" s="2"/>
      <c r="G13" s="2"/>
      <c r="H13" s="2"/>
      <c r="I13" s="2"/>
      <c r="J13" s="2"/>
      <c r="K13" s="2"/>
      <c r="L13" s="2">
        <f t="shared" si="3"/>
        <v>-8545.9599999999991</v>
      </c>
      <c r="M13" s="1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8">
        <v>2014</v>
      </c>
      <c r="B14" s="2">
        <f t="shared" si="4"/>
        <v>-8115.48</v>
      </c>
      <c r="C14" s="2">
        <f t="shared" si="2"/>
        <v>-210.13</v>
      </c>
      <c r="D14" s="2">
        <f t="shared" si="2"/>
        <v>-220.35</v>
      </c>
      <c r="E14" s="2">
        <f t="shared" si="2"/>
        <v>-175</v>
      </c>
      <c r="F14" s="2"/>
      <c r="G14" s="2"/>
      <c r="H14" s="2"/>
      <c r="I14" s="2"/>
      <c r="J14" s="2"/>
      <c r="K14" s="2"/>
      <c r="L14" s="2">
        <f t="shared" si="3"/>
        <v>-8720.9599999999991</v>
      </c>
      <c r="M14" s="1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8">
        <f>+A14+1</f>
        <v>2015</v>
      </c>
      <c r="B15" s="2">
        <f t="shared" si="4"/>
        <v>-8115.48</v>
      </c>
      <c r="C15" s="2">
        <f t="shared" si="2"/>
        <v>-210.13</v>
      </c>
      <c r="D15" s="2">
        <f t="shared" si="2"/>
        <v>-220.35</v>
      </c>
      <c r="E15" s="2">
        <f t="shared" si="2"/>
        <v>-175</v>
      </c>
      <c r="F15" s="2">
        <f>ROUND(F$10/F$9,2)*0.5</f>
        <v>-87.5</v>
      </c>
      <c r="G15" s="2"/>
      <c r="H15" s="2"/>
      <c r="I15" s="2"/>
      <c r="J15" s="2"/>
      <c r="K15" s="2"/>
      <c r="L15" s="2">
        <f t="shared" si="3"/>
        <v>-8808.4599999999991</v>
      </c>
      <c r="M15" s="1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8">
        <f t="shared" ref="A16:A60" si="5">+A15+1</f>
        <v>2016</v>
      </c>
      <c r="B16" s="2">
        <f t="shared" si="4"/>
        <v>-8115.48</v>
      </c>
      <c r="C16" s="2">
        <f t="shared" si="2"/>
        <v>-210.13</v>
      </c>
      <c r="D16" s="2">
        <f t="shared" si="2"/>
        <v>-220.35</v>
      </c>
      <c r="E16" s="2">
        <f t="shared" si="2"/>
        <v>-175</v>
      </c>
      <c r="F16" s="2">
        <f t="shared" si="2"/>
        <v>-175</v>
      </c>
      <c r="G16" s="2">
        <f>ROUND(G$10/G$9,2)*0.5</f>
        <v>-87.5</v>
      </c>
      <c r="H16" s="2"/>
      <c r="I16" s="2"/>
      <c r="J16" s="2"/>
      <c r="K16" s="2"/>
      <c r="L16" s="2">
        <f t="shared" si="3"/>
        <v>-8983.4599999999991</v>
      </c>
      <c r="M16" s="1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8">
        <f t="shared" si="5"/>
        <v>2017</v>
      </c>
      <c r="B17" s="2">
        <f t="shared" si="4"/>
        <v>-8115.48</v>
      </c>
      <c r="C17" s="2">
        <f t="shared" si="2"/>
        <v>-210.13</v>
      </c>
      <c r="D17" s="2">
        <f t="shared" si="2"/>
        <v>-220.35</v>
      </c>
      <c r="E17" s="2">
        <f t="shared" si="2"/>
        <v>-175</v>
      </c>
      <c r="F17" s="2">
        <f t="shared" si="2"/>
        <v>-175</v>
      </c>
      <c r="G17" s="2">
        <f t="shared" si="2"/>
        <v>-175</v>
      </c>
      <c r="H17" s="2">
        <f>ROUND(H$10/H$9,2)*0.5</f>
        <v>-87.5</v>
      </c>
      <c r="I17" s="2"/>
      <c r="J17" s="2"/>
      <c r="K17" s="2"/>
      <c r="L17" s="2">
        <f t="shared" si="3"/>
        <v>-9158.4599999999991</v>
      </c>
      <c r="M17" s="1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8">
        <f t="shared" si="5"/>
        <v>2018</v>
      </c>
      <c r="B18" s="2">
        <f t="shared" si="4"/>
        <v>-8115.48</v>
      </c>
      <c r="C18" s="2">
        <f t="shared" si="2"/>
        <v>-210.13</v>
      </c>
      <c r="D18" s="2">
        <f t="shared" si="2"/>
        <v>-220.35</v>
      </c>
      <c r="E18" s="2">
        <f t="shared" si="2"/>
        <v>-175</v>
      </c>
      <c r="F18" s="2">
        <f t="shared" si="2"/>
        <v>-175</v>
      </c>
      <c r="G18" s="2">
        <f t="shared" si="2"/>
        <v>-175</v>
      </c>
      <c r="H18" s="2">
        <f t="shared" ref="H18:J48" si="6">ROUND(H$10/H$9,2)</f>
        <v>-175</v>
      </c>
      <c r="I18" s="2">
        <f>ROUND(I$10/I$9,2)*0.5</f>
        <v>-87.5</v>
      </c>
      <c r="J18" s="2"/>
      <c r="K18" s="2"/>
      <c r="L18" s="2">
        <f t="shared" si="3"/>
        <v>-9333.4599999999991</v>
      </c>
      <c r="M18" s="1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8">
        <f t="shared" si="5"/>
        <v>2019</v>
      </c>
      <c r="B19" s="2">
        <f t="shared" si="4"/>
        <v>-8115.48</v>
      </c>
      <c r="C19" s="2">
        <f t="shared" si="2"/>
        <v>-210.13</v>
      </c>
      <c r="D19" s="2">
        <f t="shared" si="2"/>
        <v>-220.35</v>
      </c>
      <c r="E19" s="2">
        <f t="shared" si="2"/>
        <v>-175</v>
      </c>
      <c r="F19" s="2">
        <f t="shared" si="2"/>
        <v>-175</v>
      </c>
      <c r="G19" s="2">
        <f t="shared" si="2"/>
        <v>-175</v>
      </c>
      <c r="H19" s="2">
        <f t="shared" si="6"/>
        <v>-175</v>
      </c>
      <c r="I19" s="2">
        <f t="shared" si="6"/>
        <v>-175</v>
      </c>
      <c r="J19" s="2">
        <f>ROUND(J$10/J$9,2)*0.5</f>
        <v>-87.5</v>
      </c>
      <c r="K19" s="2"/>
      <c r="L19" s="2">
        <f t="shared" si="3"/>
        <v>-9508.4599999999991</v>
      </c>
      <c r="M19" s="1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8">
        <f t="shared" si="5"/>
        <v>2020</v>
      </c>
      <c r="B20" s="2">
        <f t="shared" si="4"/>
        <v>-8115.48</v>
      </c>
      <c r="C20" s="2">
        <f t="shared" si="2"/>
        <v>-210.13</v>
      </c>
      <c r="D20" s="2">
        <f t="shared" si="2"/>
        <v>-220.35</v>
      </c>
      <c r="E20" s="2">
        <f t="shared" si="2"/>
        <v>-175</v>
      </c>
      <c r="F20" s="2">
        <f t="shared" si="2"/>
        <v>-175</v>
      </c>
      <c r="G20" s="2">
        <f t="shared" si="2"/>
        <v>-175</v>
      </c>
      <c r="H20" s="2">
        <f t="shared" si="6"/>
        <v>-175</v>
      </c>
      <c r="I20" s="2">
        <f t="shared" si="6"/>
        <v>-175</v>
      </c>
      <c r="J20" s="2">
        <f t="shared" si="6"/>
        <v>-175</v>
      </c>
      <c r="K20" s="2"/>
      <c r="L20" s="2">
        <f t="shared" si="3"/>
        <v>-9595.9599999999991</v>
      </c>
      <c r="M20" s="1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8">
        <f t="shared" si="5"/>
        <v>2021</v>
      </c>
      <c r="B21" s="2">
        <f t="shared" si="4"/>
        <v>-8115.48</v>
      </c>
      <c r="C21" s="2">
        <f t="shared" si="2"/>
        <v>-210.13</v>
      </c>
      <c r="D21" s="2">
        <f t="shared" si="2"/>
        <v>-220.35</v>
      </c>
      <c r="E21" s="2">
        <f t="shared" si="2"/>
        <v>-175</v>
      </c>
      <c r="F21" s="2">
        <f t="shared" si="2"/>
        <v>-175</v>
      </c>
      <c r="G21" s="2">
        <f t="shared" si="2"/>
        <v>-175</v>
      </c>
      <c r="H21" s="2">
        <f t="shared" si="6"/>
        <v>-175</v>
      </c>
      <c r="I21" s="2">
        <f t="shared" si="6"/>
        <v>-175</v>
      </c>
      <c r="J21" s="2">
        <f t="shared" si="6"/>
        <v>-175</v>
      </c>
      <c r="K21" s="2"/>
      <c r="L21" s="2">
        <f t="shared" si="3"/>
        <v>-9595.9599999999991</v>
      </c>
      <c r="M21" s="1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8">
        <f t="shared" si="5"/>
        <v>2022</v>
      </c>
      <c r="B22" s="2">
        <f t="shared" si="4"/>
        <v>-8115.48</v>
      </c>
      <c r="C22" s="2">
        <f t="shared" si="2"/>
        <v>-210.13</v>
      </c>
      <c r="D22" s="2">
        <f t="shared" si="2"/>
        <v>-220.35</v>
      </c>
      <c r="E22" s="2">
        <f t="shared" si="2"/>
        <v>-175</v>
      </c>
      <c r="F22" s="2">
        <f t="shared" si="2"/>
        <v>-175</v>
      </c>
      <c r="G22" s="2">
        <f t="shared" si="2"/>
        <v>-175</v>
      </c>
      <c r="H22" s="2">
        <f t="shared" si="6"/>
        <v>-175</v>
      </c>
      <c r="I22" s="2">
        <f t="shared" si="6"/>
        <v>-175</v>
      </c>
      <c r="J22" s="2">
        <f t="shared" si="6"/>
        <v>-175</v>
      </c>
      <c r="K22" s="2"/>
      <c r="L22" s="2">
        <f t="shared" si="3"/>
        <v>-9595.9599999999991</v>
      </c>
      <c r="M22" s="1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8">
        <f t="shared" si="5"/>
        <v>2023</v>
      </c>
      <c r="B23" s="2">
        <f t="shared" si="4"/>
        <v>-8115.48</v>
      </c>
      <c r="C23" s="2">
        <f t="shared" si="2"/>
        <v>-210.13</v>
      </c>
      <c r="D23" s="2">
        <f t="shared" si="2"/>
        <v>-220.35</v>
      </c>
      <c r="E23" s="2">
        <f t="shared" si="2"/>
        <v>-175</v>
      </c>
      <c r="F23" s="2">
        <f t="shared" si="2"/>
        <v>-175</v>
      </c>
      <c r="G23" s="2">
        <f t="shared" si="2"/>
        <v>-175</v>
      </c>
      <c r="H23" s="2">
        <f t="shared" si="6"/>
        <v>-175</v>
      </c>
      <c r="I23" s="2">
        <f t="shared" si="6"/>
        <v>-175</v>
      </c>
      <c r="J23" s="2">
        <f t="shared" si="6"/>
        <v>-175</v>
      </c>
      <c r="K23" s="2"/>
      <c r="L23" s="2">
        <f t="shared" si="3"/>
        <v>-9595.9599999999991</v>
      </c>
      <c r="M23" s="1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8">
        <f t="shared" si="5"/>
        <v>2024</v>
      </c>
      <c r="B24" s="2">
        <f t="shared" si="4"/>
        <v>-8115.48</v>
      </c>
      <c r="C24" s="2">
        <f t="shared" si="2"/>
        <v>-210.13</v>
      </c>
      <c r="D24" s="2">
        <f t="shared" si="2"/>
        <v>-220.35</v>
      </c>
      <c r="E24" s="2">
        <f t="shared" si="2"/>
        <v>-175</v>
      </c>
      <c r="F24" s="2">
        <f t="shared" si="2"/>
        <v>-175</v>
      </c>
      <c r="G24" s="2">
        <f t="shared" si="2"/>
        <v>-175</v>
      </c>
      <c r="H24" s="2">
        <f t="shared" si="6"/>
        <v>-175</v>
      </c>
      <c r="I24" s="2">
        <f t="shared" si="6"/>
        <v>-175</v>
      </c>
      <c r="J24" s="2">
        <f t="shared" si="6"/>
        <v>-175</v>
      </c>
      <c r="K24" s="2"/>
      <c r="L24" s="2">
        <f t="shared" si="3"/>
        <v>-9595.9599999999991</v>
      </c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8">
        <f t="shared" si="5"/>
        <v>2025</v>
      </c>
      <c r="B25" s="2">
        <f t="shared" si="4"/>
        <v>-8115.48</v>
      </c>
      <c r="C25" s="2">
        <f t="shared" si="2"/>
        <v>-210.13</v>
      </c>
      <c r="D25" s="2">
        <f t="shared" si="2"/>
        <v>-220.35</v>
      </c>
      <c r="E25" s="2">
        <f t="shared" si="2"/>
        <v>-175</v>
      </c>
      <c r="F25" s="2">
        <f t="shared" si="2"/>
        <v>-175</v>
      </c>
      <c r="G25" s="2">
        <f t="shared" si="2"/>
        <v>-175</v>
      </c>
      <c r="H25" s="2">
        <f t="shared" si="6"/>
        <v>-175</v>
      </c>
      <c r="I25" s="2">
        <f t="shared" si="6"/>
        <v>-175</v>
      </c>
      <c r="J25" s="2">
        <f t="shared" si="6"/>
        <v>-175</v>
      </c>
      <c r="K25" s="2"/>
      <c r="L25" s="2">
        <f t="shared" si="3"/>
        <v>-9595.9599999999991</v>
      </c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8">
        <f t="shared" si="5"/>
        <v>2026</v>
      </c>
      <c r="B26" s="2">
        <f t="shared" si="4"/>
        <v>-8115.48</v>
      </c>
      <c r="C26" s="2">
        <f t="shared" si="2"/>
        <v>-210.13</v>
      </c>
      <c r="D26" s="2">
        <f t="shared" si="2"/>
        <v>-220.35</v>
      </c>
      <c r="E26" s="2">
        <f t="shared" si="2"/>
        <v>-175</v>
      </c>
      <c r="F26" s="2">
        <f t="shared" si="2"/>
        <v>-175</v>
      </c>
      <c r="G26" s="2">
        <f t="shared" si="2"/>
        <v>-175</v>
      </c>
      <c r="H26" s="2">
        <f t="shared" si="6"/>
        <v>-175</v>
      </c>
      <c r="I26" s="2">
        <f t="shared" si="6"/>
        <v>-175</v>
      </c>
      <c r="J26" s="2">
        <f t="shared" si="6"/>
        <v>-175</v>
      </c>
      <c r="K26" s="2"/>
      <c r="L26" s="2">
        <f t="shared" si="3"/>
        <v>-9595.9599999999991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8">
        <f t="shared" si="5"/>
        <v>2027</v>
      </c>
      <c r="B27" s="2">
        <f t="shared" si="4"/>
        <v>-8115.48</v>
      </c>
      <c r="C27" s="2">
        <f t="shared" si="2"/>
        <v>-210.13</v>
      </c>
      <c r="D27" s="2">
        <f t="shared" si="2"/>
        <v>-220.35</v>
      </c>
      <c r="E27" s="2">
        <f t="shared" si="2"/>
        <v>-175</v>
      </c>
      <c r="F27" s="2">
        <f t="shared" si="2"/>
        <v>-175</v>
      </c>
      <c r="G27" s="2">
        <f t="shared" si="2"/>
        <v>-175</v>
      </c>
      <c r="H27" s="2">
        <f t="shared" si="6"/>
        <v>-175</v>
      </c>
      <c r="I27" s="2">
        <f t="shared" si="6"/>
        <v>-175</v>
      </c>
      <c r="J27" s="2">
        <f t="shared" si="6"/>
        <v>-175</v>
      </c>
      <c r="K27" s="2"/>
      <c r="L27" s="2">
        <f t="shared" si="3"/>
        <v>-9595.9599999999991</v>
      </c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8">
        <f t="shared" si="5"/>
        <v>2028</v>
      </c>
      <c r="B28" s="2">
        <f t="shared" si="4"/>
        <v>-8115.48</v>
      </c>
      <c r="C28" s="2">
        <f t="shared" si="2"/>
        <v>-210.13</v>
      </c>
      <c r="D28" s="2">
        <f t="shared" si="2"/>
        <v>-220.35</v>
      </c>
      <c r="E28" s="2">
        <f t="shared" si="2"/>
        <v>-175</v>
      </c>
      <c r="F28" s="2">
        <f t="shared" si="2"/>
        <v>-175</v>
      </c>
      <c r="G28" s="2">
        <f t="shared" si="2"/>
        <v>-175</v>
      </c>
      <c r="H28" s="2">
        <f t="shared" si="6"/>
        <v>-175</v>
      </c>
      <c r="I28" s="2">
        <f t="shared" si="6"/>
        <v>-175</v>
      </c>
      <c r="J28" s="2">
        <f t="shared" si="6"/>
        <v>-175</v>
      </c>
      <c r="K28" s="2"/>
      <c r="L28" s="2">
        <f t="shared" si="3"/>
        <v>-9595.9599999999991</v>
      </c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5">
      <c r="A29" s="8">
        <f t="shared" si="5"/>
        <v>2029</v>
      </c>
      <c r="B29" s="2">
        <f t="shared" si="4"/>
        <v>-8115.48</v>
      </c>
      <c r="C29" s="2">
        <f t="shared" si="2"/>
        <v>-210.13</v>
      </c>
      <c r="D29" s="2">
        <f t="shared" si="2"/>
        <v>-220.35</v>
      </c>
      <c r="E29" s="2">
        <f t="shared" si="2"/>
        <v>-175</v>
      </c>
      <c r="F29" s="2">
        <f t="shared" si="2"/>
        <v>-175</v>
      </c>
      <c r="G29" s="2">
        <f t="shared" si="2"/>
        <v>-175</v>
      </c>
      <c r="H29" s="2">
        <f t="shared" si="6"/>
        <v>-175</v>
      </c>
      <c r="I29" s="2">
        <f t="shared" si="6"/>
        <v>-175</v>
      </c>
      <c r="J29" s="2">
        <f t="shared" si="6"/>
        <v>-175</v>
      </c>
      <c r="K29" s="2"/>
      <c r="L29" s="2">
        <f t="shared" si="3"/>
        <v>-9595.9599999999991</v>
      </c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5">
      <c r="A30" s="8">
        <f t="shared" si="5"/>
        <v>2030</v>
      </c>
      <c r="B30" s="2">
        <f t="shared" si="4"/>
        <v>-8115.48</v>
      </c>
      <c r="C30" s="2">
        <f t="shared" si="2"/>
        <v>-210.13</v>
      </c>
      <c r="D30" s="2">
        <f t="shared" si="2"/>
        <v>-220.35</v>
      </c>
      <c r="E30" s="2">
        <f t="shared" si="2"/>
        <v>-175</v>
      </c>
      <c r="F30" s="2">
        <f t="shared" si="2"/>
        <v>-175</v>
      </c>
      <c r="G30" s="2">
        <f t="shared" si="2"/>
        <v>-175</v>
      </c>
      <c r="H30" s="2">
        <f t="shared" si="6"/>
        <v>-175</v>
      </c>
      <c r="I30" s="2">
        <f t="shared" si="6"/>
        <v>-175</v>
      </c>
      <c r="J30" s="2">
        <f t="shared" si="6"/>
        <v>-175</v>
      </c>
      <c r="K30" s="2"/>
      <c r="L30" s="2">
        <f t="shared" si="3"/>
        <v>-9595.9599999999991</v>
      </c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5">
      <c r="A31" s="8">
        <f t="shared" si="5"/>
        <v>2031</v>
      </c>
      <c r="B31" s="2">
        <f t="shared" si="4"/>
        <v>-8115.48</v>
      </c>
      <c r="C31" s="2">
        <f t="shared" si="2"/>
        <v>-210.13</v>
      </c>
      <c r="D31" s="2">
        <f t="shared" si="2"/>
        <v>-220.35</v>
      </c>
      <c r="E31" s="2">
        <f t="shared" si="2"/>
        <v>-175</v>
      </c>
      <c r="F31" s="2">
        <f t="shared" si="2"/>
        <v>-175</v>
      </c>
      <c r="G31" s="2">
        <f t="shared" si="2"/>
        <v>-175</v>
      </c>
      <c r="H31" s="2">
        <f t="shared" si="6"/>
        <v>-175</v>
      </c>
      <c r="I31" s="2">
        <f t="shared" si="6"/>
        <v>-175</v>
      </c>
      <c r="J31" s="2">
        <f t="shared" si="6"/>
        <v>-175</v>
      </c>
      <c r="K31" s="2"/>
      <c r="L31" s="2">
        <f t="shared" si="3"/>
        <v>-9595.9599999999991</v>
      </c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5">
      <c r="A32" s="8">
        <f t="shared" si="5"/>
        <v>2032</v>
      </c>
      <c r="B32" s="2">
        <f t="shared" si="4"/>
        <v>-8115.48</v>
      </c>
      <c r="C32" s="2">
        <f t="shared" si="2"/>
        <v>-210.13</v>
      </c>
      <c r="D32" s="2">
        <f t="shared" si="2"/>
        <v>-220.35</v>
      </c>
      <c r="E32" s="2">
        <f t="shared" si="2"/>
        <v>-175</v>
      </c>
      <c r="F32" s="2">
        <f t="shared" si="2"/>
        <v>-175</v>
      </c>
      <c r="G32" s="2">
        <f t="shared" si="2"/>
        <v>-175</v>
      </c>
      <c r="H32" s="2">
        <f t="shared" si="6"/>
        <v>-175</v>
      </c>
      <c r="I32" s="2">
        <f t="shared" si="6"/>
        <v>-175</v>
      </c>
      <c r="J32" s="2">
        <f t="shared" si="6"/>
        <v>-175</v>
      </c>
      <c r="K32" s="2"/>
      <c r="L32" s="2">
        <f t="shared" si="3"/>
        <v>-9595.9599999999991</v>
      </c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8">
        <f t="shared" si="5"/>
        <v>2033</v>
      </c>
      <c r="B33" s="2">
        <f t="shared" si="4"/>
        <v>-8115.48</v>
      </c>
      <c r="C33" s="2">
        <f t="shared" si="2"/>
        <v>-210.13</v>
      </c>
      <c r="D33" s="2">
        <f t="shared" si="2"/>
        <v>-220.35</v>
      </c>
      <c r="E33" s="2">
        <f t="shared" si="2"/>
        <v>-175</v>
      </c>
      <c r="F33" s="2">
        <f t="shared" si="2"/>
        <v>-175</v>
      </c>
      <c r="G33" s="2">
        <f t="shared" si="2"/>
        <v>-175</v>
      </c>
      <c r="H33" s="2">
        <f t="shared" si="6"/>
        <v>-175</v>
      </c>
      <c r="I33" s="2">
        <f t="shared" si="6"/>
        <v>-175</v>
      </c>
      <c r="J33" s="2">
        <f t="shared" si="6"/>
        <v>-175</v>
      </c>
      <c r="K33" s="2"/>
      <c r="L33" s="2">
        <f t="shared" si="3"/>
        <v>-9595.9599999999991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8">
        <f t="shared" si="5"/>
        <v>2034</v>
      </c>
      <c r="B34" s="2">
        <f t="shared" si="4"/>
        <v>-8115.48</v>
      </c>
      <c r="C34" s="2">
        <f t="shared" si="2"/>
        <v>-210.13</v>
      </c>
      <c r="D34" s="2">
        <f t="shared" si="2"/>
        <v>-220.35</v>
      </c>
      <c r="E34" s="2">
        <f t="shared" si="2"/>
        <v>-175</v>
      </c>
      <c r="F34" s="2">
        <f t="shared" si="2"/>
        <v>-175</v>
      </c>
      <c r="G34" s="2">
        <f t="shared" ref="G34:G45" si="7">ROUND(G$10/G$9,2)</f>
        <v>-175</v>
      </c>
      <c r="H34" s="2">
        <f t="shared" si="6"/>
        <v>-175</v>
      </c>
      <c r="I34" s="2">
        <f t="shared" si="6"/>
        <v>-175</v>
      </c>
      <c r="J34" s="2">
        <f t="shared" si="6"/>
        <v>-175</v>
      </c>
      <c r="K34" s="2"/>
      <c r="L34" s="2">
        <f t="shared" si="3"/>
        <v>-9595.9599999999991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5">
      <c r="A35" s="8">
        <f t="shared" si="5"/>
        <v>2035</v>
      </c>
      <c r="B35" s="2">
        <f t="shared" si="4"/>
        <v>-8115.48</v>
      </c>
      <c r="C35" s="2">
        <f t="shared" si="2"/>
        <v>-210.13</v>
      </c>
      <c r="D35" s="2">
        <f t="shared" si="2"/>
        <v>-220.35</v>
      </c>
      <c r="E35" s="2">
        <f t="shared" si="2"/>
        <v>-175</v>
      </c>
      <c r="F35" s="2">
        <f t="shared" si="2"/>
        <v>-175</v>
      </c>
      <c r="G35" s="2">
        <f t="shared" si="7"/>
        <v>-175</v>
      </c>
      <c r="H35" s="2">
        <f t="shared" si="6"/>
        <v>-175</v>
      </c>
      <c r="I35" s="2">
        <f t="shared" si="6"/>
        <v>-175</v>
      </c>
      <c r="J35" s="2">
        <f t="shared" si="6"/>
        <v>-175</v>
      </c>
      <c r="K35" s="2"/>
      <c r="L35" s="2">
        <f t="shared" si="3"/>
        <v>-9595.9599999999991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5">
      <c r="A36" s="8">
        <f t="shared" si="5"/>
        <v>2036</v>
      </c>
      <c r="B36" s="2">
        <f t="shared" si="4"/>
        <v>-8115.48</v>
      </c>
      <c r="C36" s="2">
        <f t="shared" si="2"/>
        <v>-210.13</v>
      </c>
      <c r="D36" s="2">
        <f t="shared" si="2"/>
        <v>-220.35</v>
      </c>
      <c r="E36" s="2">
        <f t="shared" si="2"/>
        <v>-175</v>
      </c>
      <c r="F36" s="2">
        <f t="shared" si="2"/>
        <v>-175</v>
      </c>
      <c r="G36" s="2">
        <f t="shared" si="7"/>
        <v>-175</v>
      </c>
      <c r="H36" s="2">
        <f t="shared" si="6"/>
        <v>-175</v>
      </c>
      <c r="I36" s="2">
        <f t="shared" si="6"/>
        <v>-175</v>
      </c>
      <c r="J36" s="2">
        <f t="shared" si="6"/>
        <v>-175</v>
      </c>
      <c r="K36" s="2"/>
      <c r="L36" s="2">
        <f t="shared" si="3"/>
        <v>-9595.9599999999991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8">
        <f t="shared" si="5"/>
        <v>2037</v>
      </c>
      <c r="B37" s="2">
        <f t="shared" si="4"/>
        <v>-8115.48</v>
      </c>
      <c r="C37" s="2">
        <f t="shared" si="2"/>
        <v>-210.13</v>
      </c>
      <c r="D37" s="2">
        <f t="shared" si="2"/>
        <v>-220.35</v>
      </c>
      <c r="E37" s="2">
        <f t="shared" si="2"/>
        <v>-175</v>
      </c>
      <c r="F37" s="2">
        <f t="shared" si="2"/>
        <v>-175</v>
      </c>
      <c r="G37" s="2">
        <f t="shared" si="7"/>
        <v>-175</v>
      </c>
      <c r="H37" s="2">
        <f t="shared" si="6"/>
        <v>-175</v>
      </c>
      <c r="I37" s="2">
        <f t="shared" si="6"/>
        <v>-175</v>
      </c>
      <c r="J37" s="2">
        <f t="shared" si="6"/>
        <v>-175</v>
      </c>
      <c r="K37" s="2"/>
      <c r="L37" s="2">
        <f t="shared" si="3"/>
        <v>-9595.9599999999991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5">
      <c r="A38" s="8">
        <f t="shared" si="5"/>
        <v>2038</v>
      </c>
      <c r="B38" s="2">
        <f t="shared" si="4"/>
        <v>-8115.48</v>
      </c>
      <c r="C38" s="2">
        <f t="shared" si="2"/>
        <v>-210.13</v>
      </c>
      <c r="D38" s="2">
        <f t="shared" si="2"/>
        <v>-220.35</v>
      </c>
      <c r="E38" s="2">
        <f t="shared" si="2"/>
        <v>-175</v>
      </c>
      <c r="F38" s="2">
        <f t="shared" si="2"/>
        <v>-175</v>
      </c>
      <c r="G38" s="2">
        <f t="shared" si="7"/>
        <v>-175</v>
      </c>
      <c r="H38" s="2">
        <f t="shared" si="6"/>
        <v>-175</v>
      </c>
      <c r="I38" s="2">
        <f t="shared" si="6"/>
        <v>-175</v>
      </c>
      <c r="J38" s="2">
        <f t="shared" si="6"/>
        <v>-175</v>
      </c>
      <c r="L38" s="2">
        <f t="shared" si="3"/>
        <v>-9595.9599999999991</v>
      </c>
    </row>
    <row r="39" spans="1:21" x14ac:dyDescent="0.25">
      <c r="A39" s="8">
        <f t="shared" si="5"/>
        <v>2039</v>
      </c>
      <c r="B39" s="2">
        <f t="shared" si="4"/>
        <v>-8115.48</v>
      </c>
      <c r="C39" s="2">
        <f t="shared" si="2"/>
        <v>-210.13</v>
      </c>
      <c r="D39" s="2">
        <f t="shared" si="2"/>
        <v>-220.35</v>
      </c>
      <c r="E39" s="2">
        <f t="shared" si="2"/>
        <v>-175</v>
      </c>
      <c r="F39" s="2">
        <f t="shared" si="2"/>
        <v>-175</v>
      </c>
      <c r="G39" s="2">
        <f t="shared" si="7"/>
        <v>-175</v>
      </c>
      <c r="H39" s="2">
        <f t="shared" si="6"/>
        <v>-175</v>
      </c>
      <c r="I39" s="2">
        <f t="shared" si="6"/>
        <v>-175</v>
      </c>
      <c r="J39" s="2">
        <f t="shared" si="6"/>
        <v>-175</v>
      </c>
      <c r="L39" s="2">
        <f t="shared" si="3"/>
        <v>-9595.9599999999991</v>
      </c>
    </row>
    <row r="40" spans="1:21" x14ac:dyDescent="0.25">
      <c r="A40" s="8">
        <f t="shared" si="5"/>
        <v>2040</v>
      </c>
      <c r="B40" s="2">
        <f t="shared" si="4"/>
        <v>-8115.48</v>
      </c>
      <c r="C40" s="2">
        <f t="shared" si="2"/>
        <v>-210.13</v>
      </c>
      <c r="D40" s="2">
        <f t="shared" si="2"/>
        <v>-220.35</v>
      </c>
      <c r="E40" s="2">
        <f t="shared" si="2"/>
        <v>-175</v>
      </c>
      <c r="F40" s="2">
        <f t="shared" si="2"/>
        <v>-175</v>
      </c>
      <c r="G40" s="2">
        <f t="shared" si="7"/>
        <v>-175</v>
      </c>
      <c r="H40" s="2">
        <f t="shared" si="6"/>
        <v>-175</v>
      </c>
      <c r="I40" s="2">
        <f t="shared" si="6"/>
        <v>-175</v>
      </c>
      <c r="J40" s="2">
        <f t="shared" si="6"/>
        <v>-175</v>
      </c>
      <c r="L40" s="2">
        <f t="shared" si="3"/>
        <v>-9595.9599999999991</v>
      </c>
    </row>
    <row r="41" spans="1:21" x14ac:dyDescent="0.25">
      <c r="A41" s="8">
        <f t="shared" si="5"/>
        <v>2041</v>
      </c>
      <c r="B41" s="2">
        <f t="shared" si="4"/>
        <v>-8115.48</v>
      </c>
      <c r="C41" s="2">
        <f t="shared" si="2"/>
        <v>-210.13</v>
      </c>
      <c r="D41" s="2">
        <f t="shared" si="2"/>
        <v>-220.35</v>
      </c>
      <c r="E41" s="2">
        <f t="shared" si="2"/>
        <v>-175</v>
      </c>
      <c r="F41" s="2">
        <f t="shared" si="2"/>
        <v>-175</v>
      </c>
      <c r="G41" s="2">
        <f t="shared" si="7"/>
        <v>-175</v>
      </c>
      <c r="H41" s="2">
        <f t="shared" si="6"/>
        <v>-175</v>
      </c>
      <c r="I41" s="2">
        <f t="shared" si="6"/>
        <v>-175</v>
      </c>
      <c r="J41" s="2">
        <f t="shared" si="6"/>
        <v>-175</v>
      </c>
      <c r="L41" s="2">
        <f t="shared" si="3"/>
        <v>-9595.9599999999991</v>
      </c>
    </row>
    <row r="42" spans="1:21" x14ac:dyDescent="0.25">
      <c r="A42" s="8">
        <f t="shared" si="5"/>
        <v>2042</v>
      </c>
      <c r="B42" s="2">
        <f t="shared" si="4"/>
        <v>-8115.48</v>
      </c>
      <c r="C42" s="2">
        <f t="shared" si="2"/>
        <v>-210.13</v>
      </c>
      <c r="D42" s="2">
        <f t="shared" si="2"/>
        <v>-220.35</v>
      </c>
      <c r="E42" s="2">
        <f t="shared" si="2"/>
        <v>-175</v>
      </c>
      <c r="F42" s="2">
        <f t="shared" si="2"/>
        <v>-175</v>
      </c>
      <c r="G42" s="2">
        <f t="shared" si="7"/>
        <v>-175</v>
      </c>
      <c r="H42" s="2">
        <f t="shared" si="6"/>
        <v>-175</v>
      </c>
      <c r="I42" s="2">
        <f t="shared" si="6"/>
        <v>-175</v>
      </c>
      <c r="J42" s="2">
        <f t="shared" si="6"/>
        <v>-175</v>
      </c>
      <c r="L42" s="2">
        <f t="shared" si="3"/>
        <v>-9595.9599999999991</v>
      </c>
    </row>
    <row r="43" spans="1:21" x14ac:dyDescent="0.25">
      <c r="A43" s="8">
        <f t="shared" si="5"/>
        <v>2043</v>
      </c>
      <c r="B43" s="2">
        <f t="shared" si="4"/>
        <v>-8115.48</v>
      </c>
      <c r="C43" s="2">
        <f t="shared" si="2"/>
        <v>-210.13</v>
      </c>
      <c r="D43" s="2">
        <f t="shared" si="2"/>
        <v>-220.35</v>
      </c>
      <c r="E43" s="2">
        <f t="shared" si="2"/>
        <v>-175</v>
      </c>
      <c r="F43" s="2">
        <f t="shared" si="2"/>
        <v>-175</v>
      </c>
      <c r="G43" s="2">
        <f t="shared" si="7"/>
        <v>-175</v>
      </c>
      <c r="H43" s="2">
        <f t="shared" si="6"/>
        <v>-175</v>
      </c>
      <c r="I43" s="2">
        <f t="shared" si="6"/>
        <v>-175</v>
      </c>
      <c r="J43" s="2">
        <f t="shared" si="6"/>
        <v>-175</v>
      </c>
      <c r="L43" s="2">
        <f t="shared" si="3"/>
        <v>-9595.9599999999991</v>
      </c>
    </row>
    <row r="44" spans="1:21" x14ac:dyDescent="0.25">
      <c r="A44" s="8">
        <f t="shared" si="5"/>
        <v>2044</v>
      </c>
      <c r="B44" s="2">
        <f t="shared" si="4"/>
        <v>-8115.48</v>
      </c>
      <c r="C44" s="2">
        <f t="shared" si="2"/>
        <v>-210.13</v>
      </c>
      <c r="D44" s="2">
        <f t="shared" si="2"/>
        <v>-220.35</v>
      </c>
      <c r="E44" s="2">
        <f t="shared" si="2"/>
        <v>-175</v>
      </c>
      <c r="F44" s="2">
        <f t="shared" si="2"/>
        <v>-175</v>
      </c>
      <c r="G44" s="2">
        <f t="shared" si="7"/>
        <v>-175</v>
      </c>
      <c r="H44" s="2">
        <f t="shared" si="6"/>
        <v>-175</v>
      </c>
      <c r="I44" s="2">
        <f t="shared" si="6"/>
        <v>-175</v>
      </c>
      <c r="J44" s="2">
        <f t="shared" si="6"/>
        <v>-175</v>
      </c>
      <c r="L44" s="2">
        <f t="shared" ref="L44:L60" si="8">SUM(B44:K44)</f>
        <v>-9595.9599999999991</v>
      </c>
    </row>
    <row r="45" spans="1:21" x14ac:dyDescent="0.25">
      <c r="A45" s="8">
        <f t="shared" si="5"/>
        <v>2045</v>
      </c>
      <c r="B45" s="2">
        <f t="shared" si="4"/>
        <v>-8115.48</v>
      </c>
      <c r="C45" s="2">
        <f t="shared" si="2"/>
        <v>-210.13</v>
      </c>
      <c r="D45" s="2">
        <f t="shared" ref="D45:J58" si="9">ROUND(D$10/D$9,2)</f>
        <v>-220.35</v>
      </c>
      <c r="E45" s="2">
        <f t="shared" si="9"/>
        <v>-175</v>
      </c>
      <c r="F45" s="2">
        <f t="shared" si="9"/>
        <v>-175</v>
      </c>
      <c r="G45" s="2">
        <f t="shared" si="7"/>
        <v>-175</v>
      </c>
      <c r="H45" s="2">
        <f t="shared" si="6"/>
        <v>-175</v>
      </c>
      <c r="I45" s="2">
        <f t="shared" si="6"/>
        <v>-175</v>
      </c>
      <c r="J45" s="2">
        <f t="shared" si="6"/>
        <v>-175</v>
      </c>
      <c r="L45" s="2">
        <f t="shared" si="8"/>
        <v>-9595.9599999999991</v>
      </c>
    </row>
    <row r="46" spans="1:21" x14ac:dyDescent="0.25">
      <c r="A46" s="8">
        <f t="shared" si="5"/>
        <v>2046</v>
      </c>
      <c r="B46" s="2">
        <f t="shared" si="4"/>
        <v>-8115.48</v>
      </c>
      <c r="C46" s="2">
        <f t="shared" si="4"/>
        <v>-210.13</v>
      </c>
      <c r="D46" s="2">
        <f t="shared" si="9"/>
        <v>-220.35</v>
      </c>
      <c r="E46" s="2">
        <f t="shared" si="9"/>
        <v>-175</v>
      </c>
      <c r="F46" s="2">
        <f t="shared" si="9"/>
        <v>-175</v>
      </c>
      <c r="G46" s="2">
        <f t="shared" si="9"/>
        <v>-175</v>
      </c>
      <c r="H46" s="2">
        <f t="shared" si="6"/>
        <v>-175</v>
      </c>
      <c r="I46" s="2">
        <f t="shared" si="6"/>
        <v>-175</v>
      </c>
      <c r="J46" s="2">
        <f t="shared" si="6"/>
        <v>-175</v>
      </c>
      <c r="L46" s="2">
        <f t="shared" si="8"/>
        <v>-9595.9599999999991</v>
      </c>
    </row>
    <row r="47" spans="1:21" x14ac:dyDescent="0.25">
      <c r="A47" s="8">
        <f t="shared" si="5"/>
        <v>2047</v>
      </c>
      <c r="B47" s="2">
        <f>+B$10-SUM(B$12:B46)</f>
        <v>-8115.5199999999604</v>
      </c>
      <c r="C47" s="2">
        <f t="shared" ref="C47:C50" si="10">ROUND(C$10/C$9,2)</f>
        <v>-210.13</v>
      </c>
      <c r="D47" s="2">
        <f t="shared" si="9"/>
        <v>-220.35</v>
      </c>
      <c r="E47" s="2">
        <f t="shared" si="9"/>
        <v>-175</v>
      </c>
      <c r="F47" s="2">
        <f t="shared" si="9"/>
        <v>-175</v>
      </c>
      <c r="G47" s="2">
        <f t="shared" si="9"/>
        <v>-175</v>
      </c>
      <c r="H47" s="2">
        <f t="shared" si="9"/>
        <v>-175</v>
      </c>
      <c r="I47" s="2">
        <f t="shared" si="6"/>
        <v>-175</v>
      </c>
      <c r="J47" s="2">
        <f t="shared" si="6"/>
        <v>-175</v>
      </c>
      <c r="L47" s="2">
        <f t="shared" si="8"/>
        <v>-9595.99999999996</v>
      </c>
    </row>
    <row r="48" spans="1:21" x14ac:dyDescent="0.25">
      <c r="A48" s="8">
        <f t="shared" si="5"/>
        <v>2048</v>
      </c>
      <c r="B48" s="2"/>
      <c r="C48" s="2">
        <f t="shared" si="10"/>
        <v>-210.13</v>
      </c>
      <c r="D48" s="2">
        <f t="shared" si="9"/>
        <v>-220.35</v>
      </c>
      <c r="E48" s="2">
        <f t="shared" si="9"/>
        <v>-175</v>
      </c>
      <c r="F48" s="2">
        <f t="shared" si="9"/>
        <v>-175</v>
      </c>
      <c r="G48" s="2">
        <f t="shared" si="9"/>
        <v>-175</v>
      </c>
      <c r="H48" s="2">
        <f t="shared" si="9"/>
        <v>-175</v>
      </c>
      <c r="I48" s="2">
        <f t="shared" si="9"/>
        <v>-175</v>
      </c>
      <c r="J48" s="2">
        <f t="shared" si="6"/>
        <v>-175</v>
      </c>
      <c r="L48" s="2">
        <f t="shared" si="8"/>
        <v>-1480.48</v>
      </c>
    </row>
    <row r="49" spans="1:12" x14ac:dyDescent="0.25">
      <c r="A49" s="8">
        <f t="shared" si="5"/>
        <v>2049</v>
      </c>
      <c r="B49" s="2"/>
      <c r="C49" s="2">
        <f t="shared" si="10"/>
        <v>-210.13</v>
      </c>
      <c r="D49" s="2">
        <f t="shared" si="9"/>
        <v>-220.35</v>
      </c>
      <c r="E49" s="2">
        <f t="shared" si="9"/>
        <v>-175</v>
      </c>
      <c r="F49" s="2">
        <f t="shared" si="9"/>
        <v>-175</v>
      </c>
      <c r="G49" s="2">
        <f t="shared" si="9"/>
        <v>-175</v>
      </c>
      <c r="H49" s="2">
        <f t="shared" si="9"/>
        <v>-175</v>
      </c>
      <c r="I49" s="2">
        <f t="shared" si="9"/>
        <v>-175</v>
      </c>
      <c r="J49" s="2">
        <f t="shared" si="9"/>
        <v>-175</v>
      </c>
      <c r="L49" s="2">
        <f t="shared" si="8"/>
        <v>-1480.48</v>
      </c>
    </row>
    <row r="50" spans="1:12" x14ac:dyDescent="0.25">
      <c r="A50" s="8">
        <f t="shared" si="5"/>
        <v>2050</v>
      </c>
      <c r="B50" s="2"/>
      <c r="C50" s="2">
        <f t="shared" si="10"/>
        <v>-210.13</v>
      </c>
      <c r="D50" s="2">
        <f t="shared" si="9"/>
        <v>-220.35</v>
      </c>
      <c r="E50" s="2">
        <f t="shared" si="9"/>
        <v>-175</v>
      </c>
      <c r="F50" s="2">
        <f t="shared" si="9"/>
        <v>-175</v>
      </c>
      <c r="G50" s="2">
        <f t="shared" si="9"/>
        <v>-175</v>
      </c>
      <c r="H50" s="2">
        <f t="shared" si="9"/>
        <v>-175</v>
      </c>
      <c r="I50" s="2">
        <f t="shared" si="9"/>
        <v>-175</v>
      </c>
      <c r="J50" s="2">
        <f t="shared" si="9"/>
        <v>-175</v>
      </c>
      <c r="L50" s="2">
        <f t="shared" si="8"/>
        <v>-1480.48</v>
      </c>
    </row>
    <row r="51" spans="1:12" x14ac:dyDescent="0.25">
      <c r="A51" s="8">
        <f t="shared" si="5"/>
        <v>2051</v>
      </c>
      <c r="B51" s="2"/>
      <c r="C51" s="2">
        <f>+C$10-SUM(C$12:C50)</f>
        <v>-210.03999999999724</v>
      </c>
      <c r="D51" s="2">
        <f t="shared" si="9"/>
        <v>-220.35</v>
      </c>
      <c r="E51" s="2">
        <f t="shared" si="9"/>
        <v>-175</v>
      </c>
      <c r="F51" s="2">
        <f t="shared" si="9"/>
        <v>-175</v>
      </c>
      <c r="G51" s="2">
        <f t="shared" si="9"/>
        <v>-175</v>
      </c>
      <c r="H51" s="2">
        <f t="shared" si="9"/>
        <v>-175</v>
      </c>
      <c r="I51" s="2">
        <f t="shared" si="9"/>
        <v>-175</v>
      </c>
      <c r="J51" s="2">
        <f t="shared" si="9"/>
        <v>-175</v>
      </c>
      <c r="L51" s="2">
        <f t="shared" si="8"/>
        <v>-1480.3899999999971</v>
      </c>
    </row>
    <row r="52" spans="1:12" x14ac:dyDescent="0.25">
      <c r="A52" s="8">
        <f t="shared" si="5"/>
        <v>2052</v>
      </c>
      <c r="B52" s="2"/>
      <c r="C52" s="2"/>
      <c r="D52" s="2">
        <f>+D$10-SUM(D$12:D51)</f>
        <v>-220.32999999999447</v>
      </c>
      <c r="E52" s="2">
        <f t="shared" si="9"/>
        <v>-175</v>
      </c>
      <c r="F52" s="2">
        <f t="shared" si="9"/>
        <v>-175</v>
      </c>
      <c r="G52" s="2">
        <f t="shared" si="9"/>
        <v>-175</v>
      </c>
      <c r="H52" s="2">
        <f t="shared" si="9"/>
        <v>-175</v>
      </c>
      <c r="I52" s="2">
        <f t="shared" si="9"/>
        <v>-175</v>
      </c>
      <c r="J52" s="2">
        <f t="shared" si="9"/>
        <v>-175</v>
      </c>
      <c r="L52" s="2">
        <f t="shared" si="8"/>
        <v>-1270.3299999999945</v>
      </c>
    </row>
    <row r="53" spans="1:12" x14ac:dyDescent="0.25">
      <c r="A53" s="8">
        <f t="shared" si="5"/>
        <v>2053</v>
      </c>
      <c r="B53" s="2"/>
      <c r="C53" s="2"/>
      <c r="D53" s="2"/>
      <c r="E53" s="2">
        <f>+E$10-SUM(E$12:E52)</f>
        <v>-175</v>
      </c>
      <c r="F53" s="2">
        <f t="shared" si="9"/>
        <v>-175</v>
      </c>
      <c r="G53" s="2">
        <f t="shared" si="9"/>
        <v>-175</v>
      </c>
      <c r="H53" s="2">
        <f t="shared" si="9"/>
        <v>-175</v>
      </c>
      <c r="I53" s="2">
        <f t="shared" si="9"/>
        <v>-175</v>
      </c>
      <c r="J53" s="2">
        <f t="shared" si="9"/>
        <v>-175</v>
      </c>
      <c r="L53" s="2">
        <f t="shared" si="8"/>
        <v>-1050</v>
      </c>
    </row>
    <row r="54" spans="1:12" x14ac:dyDescent="0.25">
      <c r="A54" s="8">
        <f t="shared" si="5"/>
        <v>2054</v>
      </c>
      <c r="B54" s="2"/>
      <c r="C54" s="2"/>
      <c r="D54" s="2"/>
      <c r="E54" s="2"/>
      <c r="F54" s="2">
        <f t="shared" si="9"/>
        <v>-175</v>
      </c>
      <c r="G54" s="2">
        <f t="shared" si="9"/>
        <v>-175</v>
      </c>
      <c r="H54" s="2">
        <f t="shared" si="9"/>
        <v>-175</v>
      </c>
      <c r="I54" s="2">
        <f t="shared" si="9"/>
        <v>-175</v>
      </c>
      <c r="J54" s="2">
        <f t="shared" si="9"/>
        <v>-175</v>
      </c>
      <c r="L54" s="2">
        <f t="shared" si="8"/>
        <v>-875</v>
      </c>
    </row>
    <row r="55" spans="1:12" x14ac:dyDescent="0.25">
      <c r="A55" s="8">
        <f t="shared" si="5"/>
        <v>2055</v>
      </c>
      <c r="B55" s="2"/>
      <c r="C55" s="2"/>
      <c r="D55" s="2"/>
      <c r="E55" s="2"/>
      <c r="F55" s="2">
        <f>+F$10-SUM(F$12:F54)</f>
        <v>-87.5</v>
      </c>
      <c r="G55" s="2">
        <f t="shared" si="9"/>
        <v>-175</v>
      </c>
      <c r="H55" s="2">
        <f t="shared" si="9"/>
        <v>-175</v>
      </c>
      <c r="I55" s="2">
        <f t="shared" si="9"/>
        <v>-175</v>
      </c>
      <c r="J55" s="2">
        <f t="shared" si="9"/>
        <v>-175</v>
      </c>
      <c r="L55" s="2">
        <f t="shared" si="8"/>
        <v>-787.5</v>
      </c>
    </row>
    <row r="56" spans="1:12" x14ac:dyDescent="0.25">
      <c r="A56" s="8">
        <f t="shared" si="5"/>
        <v>2056</v>
      </c>
      <c r="B56" s="2"/>
      <c r="C56" s="2"/>
      <c r="D56" s="2"/>
      <c r="E56" s="2"/>
      <c r="F56" s="2"/>
      <c r="G56" s="2">
        <f>+G$10-SUM(G$12:G55)</f>
        <v>-87.5</v>
      </c>
      <c r="H56" s="2">
        <f t="shared" si="9"/>
        <v>-175</v>
      </c>
      <c r="I56" s="2">
        <f t="shared" si="9"/>
        <v>-175</v>
      </c>
      <c r="J56" s="2">
        <f t="shared" si="9"/>
        <v>-175</v>
      </c>
      <c r="L56" s="2">
        <f t="shared" si="8"/>
        <v>-612.5</v>
      </c>
    </row>
    <row r="57" spans="1:12" x14ac:dyDescent="0.25">
      <c r="A57" s="8">
        <f t="shared" si="5"/>
        <v>2057</v>
      </c>
      <c r="B57" s="2"/>
      <c r="C57" s="2"/>
      <c r="D57" s="2"/>
      <c r="E57" s="2"/>
      <c r="F57" s="2"/>
      <c r="G57" s="2"/>
      <c r="H57" s="2">
        <f>+H$10-SUM(H$12:H56)</f>
        <v>-87.5</v>
      </c>
      <c r="I57" s="2">
        <f t="shared" si="9"/>
        <v>-175</v>
      </c>
      <c r="J57" s="2">
        <f t="shared" si="9"/>
        <v>-175</v>
      </c>
      <c r="L57" s="2">
        <f t="shared" si="8"/>
        <v>-437.5</v>
      </c>
    </row>
    <row r="58" spans="1:12" x14ac:dyDescent="0.25">
      <c r="A58" s="8">
        <f t="shared" si="5"/>
        <v>2058</v>
      </c>
      <c r="B58" s="2"/>
      <c r="C58" s="2"/>
      <c r="D58" s="2"/>
      <c r="E58" s="2"/>
      <c r="F58" s="2"/>
      <c r="G58" s="2"/>
      <c r="H58" s="2"/>
      <c r="I58" s="2">
        <f>+I$10-SUM(I$12:I57)</f>
        <v>-87.5</v>
      </c>
      <c r="J58" s="2">
        <f t="shared" si="9"/>
        <v>-175</v>
      </c>
      <c r="L58" s="2">
        <f t="shared" si="8"/>
        <v>-262.5</v>
      </c>
    </row>
    <row r="59" spans="1:12" x14ac:dyDescent="0.25">
      <c r="A59" s="8">
        <f t="shared" si="5"/>
        <v>2059</v>
      </c>
      <c r="B59" s="2"/>
      <c r="C59" s="2"/>
      <c r="D59" s="2"/>
      <c r="E59" s="2"/>
      <c r="F59" s="2"/>
      <c r="G59" s="2"/>
      <c r="H59" s="2"/>
      <c r="J59" s="2">
        <f>+J$10-SUM(J$12:J58)</f>
        <v>-87.5</v>
      </c>
      <c r="L59" s="2">
        <f t="shared" si="8"/>
        <v>-87.5</v>
      </c>
    </row>
    <row r="60" spans="1:12" x14ac:dyDescent="0.25">
      <c r="A60" s="8">
        <f t="shared" si="5"/>
        <v>2060</v>
      </c>
      <c r="B60" s="2"/>
      <c r="C60" s="2"/>
      <c r="D60" s="2"/>
      <c r="E60" s="2"/>
      <c r="F60" s="2"/>
      <c r="G60" s="2"/>
      <c r="H60" s="2"/>
      <c r="L60" s="2">
        <f t="shared" si="8"/>
        <v>0</v>
      </c>
    </row>
    <row r="65" spans="1:12" x14ac:dyDescent="0.25">
      <c r="A65" s="8" t="s">
        <v>11</v>
      </c>
      <c r="B65" s="4">
        <f>+B10-SUM(B12:B64)</f>
        <v>0</v>
      </c>
      <c r="C65" s="4">
        <f t="shared" ref="C65:L65" si="11">+C10-SUM(C12:C64)</f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  <c r="H65" s="4">
        <f t="shared" si="11"/>
        <v>0</v>
      </c>
      <c r="I65" s="4">
        <f t="shared" si="11"/>
        <v>0</v>
      </c>
      <c r="J65" s="4"/>
      <c r="K65" s="4"/>
      <c r="L65" s="4">
        <f t="shared" si="11"/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scale="73" orientation="landscape" verticalDpi="0" r:id="rId1"/>
  <headerFooter>
    <oddFooter>&amp;CPage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V45"/>
  <sheetViews>
    <sheetView workbookViewId="0">
      <selection activeCell="F6" sqref="F6:J6"/>
    </sheetView>
  </sheetViews>
  <sheetFormatPr defaultRowHeight="15" x14ac:dyDescent="0.25"/>
  <cols>
    <col min="1" max="1" width="9" style="8"/>
    <col min="2" max="2" width="12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10" width="11.5703125" customWidth="1"/>
    <col min="11" max="11" width="3.5703125" customWidth="1"/>
    <col min="12" max="12" width="13.28515625" bestFit="1" customWidth="1"/>
    <col min="14" max="14" width="13.28515625" bestFit="1" customWidth="1"/>
    <col min="15" max="15" width="11.5703125" bestFit="1" customWidth="1"/>
  </cols>
  <sheetData>
    <row r="1" spans="1:22" x14ac:dyDescent="0.25">
      <c r="A1" s="8" t="s">
        <v>97</v>
      </c>
      <c r="B1" s="5"/>
      <c r="C1" s="5"/>
    </row>
    <row r="2" spans="1:22" x14ac:dyDescent="0.25">
      <c r="A2" s="8" t="s">
        <v>1</v>
      </c>
      <c r="B2" s="27" t="s">
        <v>96</v>
      </c>
    </row>
    <row r="4" spans="1:22" x14ac:dyDescent="0.25">
      <c r="A4" s="51">
        <v>2011</v>
      </c>
      <c r="B4" t="s">
        <v>3</v>
      </c>
      <c r="C4" s="2">
        <v>-195237.34</v>
      </c>
      <c r="D4" s="2" t="s">
        <v>9</v>
      </c>
      <c r="E4" s="3">
        <v>25</v>
      </c>
      <c r="F4" s="2" t="s">
        <v>10</v>
      </c>
      <c r="G4" s="2"/>
      <c r="H4" s="2"/>
      <c r="I4" s="2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</row>
    <row r="5" spans="1:22" x14ac:dyDescent="0.25">
      <c r="C5" s="2"/>
      <c r="D5" s="2" t="s">
        <v>8</v>
      </c>
      <c r="E5" s="3">
        <v>12</v>
      </c>
      <c r="F5" s="2">
        <f>+C5/E5</f>
        <v>0</v>
      </c>
      <c r="G5" s="2"/>
      <c r="H5" s="2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</row>
    <row r="6" spans="1:22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</row>
    <row r="7" spans="1:22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2"/>
      <c r="N7" s="7"/>
      <c r="O7" s="2"/>
      <c r="P7" s="2"/>
      <c r="Q7" s="2"/>
      <c r="R7" s="2"/>
      <c r="S7" s="2"/>
      <c r="T7" s="2"/>
      <c r="U7" s="2"/>
      <c r="V7" s="2"/>
    </row>
    <row r="8" spans="1:22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3"/>
      <c r="N8" s="7"/>
      <c r="O8" s="3"/>
      <c r="P8" s="3"/>
      <c r="Q8" s="3"/>
      <c r="R8" s="3"/>
      <c r="S8" s="2"/>
      <c r="T8" s="2"/>
      <c r="U8" s="2"/>
      <c r="V8" s="2"/>
    </row>
    <row r="9" spans="1:22" x14ac:dyDescent="0.25">
      <c r="A9" s="8" t="s">
        <v>7</v>
      </c>
      <c r="B9" s="3">
        <f>+E5</f>
        <v>12</v>
      </c>
      <c r="C9" s="3">
        <f>+$E$4</f>
        <v>25</v>
      </c>
      <c r="D9" s="3">
        <f t="shared" ref="D9:J9" si="1">+$E$4</f>
        <v>25</v>
      </c>
      <c r="E9" s="3">
        <f t="shared" si="1"/>
        <v>25</v>
      </c>
      <c r="F9" s="3">
        <f t="shared" si="1"/>
        <v>25</v>
      </c>
      <c r="G9" s="3">
        <f t="shared" si="1"/>
        <v>25</v>
      </c>
      <c r="H9" s="3">
        <f t="shared" si="1"/>
        <v>25</v>
      </c>
      <c r="I9" s="3">
        <f t="shared" si="1"/>
        <v>25</v>
      </c>
      <c r="J9" s="3">
        <f t="shared" si="1"/>
        <v>25</v>
      </c>
      <c r="K9" s="3"/>
      <c r="L9" s="3"/>
      <c r="M9" s="3"/>
      <c r="N9" s="7"/>
      <c r="O9" s="3"/>
      <c r="P9" s="3"/>
      <c r="Q9" s="3"/>
      <c r="R9" s="3"/>
      <c r="S9" s="2"/>
      <c r="T9" s="2"/>
      <c r="U9" s="2"/>
      <c r="V9" s="2"/>
    </row>
    <row r="10" spans="1:22" x14ac:dyDescent="0.25">
      <c r="A10" s="8" t="s">
        <v>5</v>
      </c>
      <c r="B10" s="2">
        <f>+C4</f>
        <v>-195237.34</v>
      </c>
      <c r="C10" s="10">
        <v>0</v>
      </c>
      <c r="D10" s="2"/>
      <c r="E10" s="2">
        <v>0</v>
      </c>
      <c r="F10" s="2">
        <f>+E10</f>
        <v>0</v>
      </c>
      <c r="G10" s="2">
        <f>+F10</f>
        <v>0</v>
      </c>
      <c r="H10" s="2">
        <f>+G10</f>
        <v>0</v>
      </c>
      <c r="I10" s="10">
        <f>+H10</f>
        <v>0</v>
      </c>
      <c r="J10" s="10">
        <f>+I10</f>
        <v>0</v>
      </c>
      <c r="K10" s="2"/>
      <c r="L10" s="2">
        <f>SUM(B10:K10)</f>
        <v>-195237.34</v>
      </c>
      <c r="M10" s="2"/>
      <c r="N10" s="7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8">
        <v>2012</v>
      </c>
      <c r="B12" s="2">
        <f>ROUND(B$10/B$9,2)</f>
        <v>-16269.78</v>
      </c>
      <c r="C12" s="2">
        <f t="shared" ref="C12:J28" si="2">ROUND(C$10/C$9,2)</f>
        <v>0</v>
      </c>
      <c r="D12" s="2"/>
      <c r="E12" s="2"/>
      <c r="F12" s="2"/>
      <c r="G12" s="2"/>
      <c r="H12" s="2"/>
      <c r="I12" s="2"/>
      <c r="J12" s="2"/>
      <c r="K12" s="2"/>
      <c r="L12" s="2">
        <f t="shared" ref="L12:L42" si="3">SUM(B12:K12)</f>
        <v>-16269.78</v>
      </c>
      <c r="M12" s="2"/>
      <c r="N12" s="7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8">
        <v>2013</v>
      </c>
      <c r="B13" s="2">
        <f t="shared" ref="B13:B22" si="4">ROUND(B$10/B$9,2)</f>
        <v>-16269.78</v>
      </c>
      <c r="C13" s="2">
        <f t="shared" si="2"/>
        <v>0</v>
      </c>
      <c r="D13" s="2">
        <f t="shared" si="2"/>
        <v>0</v>
      </c>
      <c r="E13" s="2"/>
      <c r="F13" s="2"/>
      <c r="G13" s="2"/>
      <c r="H13" s="2"/>
      <c r="I13" s="2"/>
      <c r="J13" s="2"/>
      <c r="K13" s="2"/>
      <c r="L13" s="2">
        <f t="shared" si="3"/>
        <v>-16269.78</v>
      </c>
      <c r="M13" s="2"/>
      <c r="N13" s="1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8">
        <v>2014</v>
      </c>
      <c r="B14" s="2">
        <f t="shared" si="4"/>
        <v>-16269.78</v>
      </c>
      <c r="C14" s="2">
        <f t="shared" si="2"/>
        <v>0</v>
      </c>
      <c r="D14" s="2">
        <f t="shared" si="2"/>
        <v>0</v>
      </c>
      <c r="E14" s="2">
        <f t="shared" si="2"/>
        <v>0</v>
      </c>
      <c r="F14" s="2"/>
      <c r="G14" s="2"/>
      <c r="H14" s="2"/>
      <c r="I14" s="2"/>
      <c r="J14" s="2"/>
      <c r="K14" s="2"/>
      <c r="L14" s="2">
        <f t="shared" si="3"/>
        <v>-16269.78</v>
      </c>
      <c r="M14" s="2"/>
      <c r="N14" s="1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8">
        <f>+A14+1</f>
        <v>2015</v>
      </c>
      <c r="B15" s="2">
        <f t="shared" si="4"/>
        <v>-16269.78</v>
      </c>
      <c r="C15" s="2">
        <f t="shared" si="2"/>
        <v>0</v>
      </c>
      <c r="D15" s="2">
        <f t="shared" si="2"/>
        <v>0</v>
      </c>
      <c r="E15" s="2">
        <f t="shared" si="2"/>
        <v>0</v>
      </c>
      <c r="F15" s="2">
        <f t="shared" si="2"/>
        <v>0</v>
      </c>
      <c r="G15" s="2"/>
      <c r="H15" s="2"/>
      <c r="I15" s="2"/>
      <c r="J15" s="2"/>
      <c r="K15" s="2"/>
      <c r="L15" s="2">
        <f t="shared" si="3"/>
        <v>-16269.78</v>
      </c>
      <c r="M15" s="2"/>
      <c r="N15" s="1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8">
        <f t="shared" ref="A16:A42" si="5">+A15+1</f>
        <v>2016</v>
      </c>
      <c r="B16" s="2">
        <f t="shared" si="4"/>
        <v>-16269.78</v>
      </c>
      <c r="C16" s="2">
        <f t="shared" si="2"/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">
        <f t="shared" si="2"/>
        <v>0</v>
      </c>
      <c r="H16" s="2"/>
      <c r="I16" s="2"/>
      <c r="J16" s="2"/>
      <c r="K16" s="2"/>
      <c r="L16" s="2">
        <f t="shared" si="3"/>
        <v>-16269.78</v>
      </c>
      <c r="M16" s="2"/>
      <c r="N16" s="1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8">
        <f t="shared" si="5"/>
        <v>2017</v>
      </c>
      <c r="B17" s="2">
        <f t="shared" si="4"/>
        <v>-16269.78</v>
      </c>
      <c r="C17" s="2">
        <f t="shared" si="2"/>
        <v>0</v>
      </c>
      <c r="D17" s="2">
        <f t="shared" si="2"/>
        <v>0</v>
      </c>
      <c r="E17" s="2">
        <f t="shared" si="2"/>
        <v>0</v>
      </c>
      <c r="F17" s="2">
        <f t="shared" si="2"/>
        <v>0</v>
      </c>
      <c r="G17" s="2">
        <f t="shared" si="2"/>
        <v>0</v>
      </c>
      <c r="H17" s="2">
        <f t="shared" si="2"/>
        <v>0</v>
      </c>
      <c r="I17" s="2"/>
      <c r="J17" s="2"/>
      <c r="K17" s="2"/>
      <c r="L17" s="2">
        <f t="shared" si="3"/>
        <v>-16269.78</v>
      </c>
      <c r="M17" s="2"/>
      <c r="N17" s="1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8">
        <f t="shared" si="5"/>
        <v>2018</v>
      </c>
      <c r="B18" s="2">
        <f t="shared" si="4"/>
        <v>-16269.78</v>
      </c>
      <c r="C18" s="2">
        <f t="shared" si="2"/>
        <v>0</v>
      </c>
      <c r="D18" s="2">
        <f t="shared" si="2"/>
        <v>0</v>
      </c>
      <c r="E18" s="2">
        <f t="shared" si="2"/>
        <v>0</v>
      </c>
      <c r="F18" s="2">
        <f t="shared" si="2"/>
        <v>0</v>
      </c>
      <c r="G18" s="2">
        <f t="shared" si="2"/>
        <v>0</v>
      </c>
      <c r="H18" s="2">
        <f t="shared" si="2"/>
        <v>0</v>
      </c>
      <c r="I18" s="2">
        <f t="shared" si="2"/>
        <v>0</v>
      </c>
      <c r="J18" s="2"/>
      <c r="K18" s="2"/>
      <c r="L18" s="2">
        <f t="shared" si="3"/>
        <v>-16269.78</v>
      </c>
      <c r="M18" s="2"/>
      <c r="N18" s="1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8">
        <f t="shared" si="5"/>
        <v>2019</v>
      </c>
      <c r="B19" s="2">
        <f t="shared" si="4"/>
        <v>-16269.78</v>
      </c>
      <c r="C19" s="2">
        <f t="shared" si="2"/>
        <v>0</v>
      </c>
      <c r="D19" s="2">
        <f t="shared" si="2"/>
        <v>0</v>
      </c>
      <c r="E19" s="2">
        <f t="shared" si="2"/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/>
      <c r="L19" s="2">
        <f t="shared" si="3"/>
        <v>-16269.78</v>
      </c>
      <c r="M19" s="2"/>
      <c r="N19" s="1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>
        <f t="shared" si="5"/>
        <v>2020</v>
      </c>
      <c r="B20" s="2">
        <f t="shared" si="4"/>
        <v>-16269.78</v>
      </c>
      <c r="C20" s="2">
        <f t="shared" si="2"/>
        <v>0</v>
      </c>
      <c r="D20" s="2">
        <f t="shared" si="2"/>
        <v>0</v>
      </c>
      <c r="E20" s="2">
        <f t="shared" si="2"/>
        <v>0</v>
      </c>
      <c r="F20" s="2">
        <f t="shared" si="2"/>
        <v>0</v>
      </c>
      <c r="G20" s="2">
        <f t="shared" si="2"/>
        <v>0</v>
      </c>
      <c r="H20" s="2">
        <f t="shared" si="2"/>
        <v>0</v>
      </c>
      <c r="I20" s="2">
        <f t="shared" si="2"/>
        <v>0</v>
      </c>
      <c r="J20" s="2">
        <f t="shared" si="2"/>
        <v>0</v>
      </c>
      <c r="K20" s="2"/>
      <c r="L20" s="2">
        <f t="shared" si="3"/>
        <v>-16269.78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8">
        <f t="shared" si="5"/>
        <v>2021</v>
      </c>
      <c r="B21" s="2">
        <f t="shared" si="4"/>
        <v>-16269.78</v>
      </c>
      <c r="C21" s="2">
        <f t="shared" si="2"/>
        <v>0</v>
      </c>
      <c r="D21" s="2">
        <f t="shared" si="2"/>
        <v>0</v>
      </c>
      <c r="E21" s="2">
        <f t="shared" si="2"/>
        <v>0</v>
      </c>
      <c r="F21" s="2">
        <f t="shared" si="2"/>
        <v>0</v>
      </c>
      <c r="G21" s="2">
        <f t="shared" si="2"/>
        <v>0</v>
      </c>
      <c r="H21" s="2">
        <f t="shared" si="2"/>
        <v>0</v>
      </c>
      <c r="I21" s="2">
        <f t="shared" si="2"/>
        <v>0</v>
      </c>
      <c r="J21" s="2">
        <f t="shared" si="2"/>
        <v>0</v>
      </c>
      <c r="K21" s="2"/>
      <c r="L21" s="2">
        <f t="shared" si="3"/>
        <v>-16269.78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8">
        <f t="shared" si="5"/>
        <v>2022</v>
      </c>
      <c r="B22" s="2">
        <f t="shared" si="4"/>
        <v>-16269.78</v>
      </c>
      <c r="C22" s="2">
        <f t="shared" si="2"/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/>
      <c r="L22" s="2">
        <f t="shared" si="3"/>
        <v>-16269.78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8">
        <f t="shared" si="5"/>
        <v>2023</v>
      </c>
      <c r="B23" s="2">
        <f>+B$10-SUM(B$12:B22)</f>
        <v>-16269.75999999998</v>
      </c>
      <c r="C23" s="2">
        <f t="shared" si="2"/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/>
      <c r="L23" s="2">
        <f t="shared" si="3"/>
        <v>-16269.75999999998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8">
        <f t="shared" si="5"/>
        <v>2024</v>
      </c>
      <c r="B24" s="2"/>
      <c r="C24" s="2">
        <f t="shared" si="2"/>
        <v>0</v>
      </c>
      <c r="D24" s="2">
        <f t="shared" si="2"/>
        <v>0</v>
      </c>
      <c r="E24" s="2">
        <f t="shared" si="2"/>
        <v>0</v>
      </c>
      <c r="F24" s="2">
        <f t="shared" si="2"/>
        <v>0</v>
      </c>
      <c r="G24" s="2">
        <f t="shared" si="2"/>
        <v>0</v>
      </c>
      <c r="H24" s="2">
        <f t="shared" si="2"/>
        <v>0</v>
      </c>
      <c r="I24" s="2">
        <f t="shared" si="2"/>
        <v>0</v>
      </c>
      <c r="J24" s="2">
        <f t="shared" si="2"/>
        <v>0</v>
      </c>
      <c r="K24" s="2"/>
      <c r="L24" s="2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8">
        <f t="shared" si="5"/>
        <v>2025</v>
      </c>
      <c r="B25" s="2"/>
      <c r="C25" s="2">
        <f t="shared" si="2"/>
        <v>0</v>
      </c>
      <c r="D25" s="2">
        <f t="shared" si="2"/>
        <v>0</v>
      </c>
      <c r="E25" s="2">
        <f t="shared" si="2"/>
        <v>0</v>
      </c>
      <c r="F25" s="2">
        <f t="shared" si="2"/>
        <v>0</v>
      </c>
      <c r="G25" s="2">
        <f t="shared" si="2"/>
        <v>0</v>
      </c>
      <c r="H25" s="2">
        <f t="shared" si="2"/>
        <v>0</v>
      </c>
      <c r="I25" s="2">
        <f t="shared" si="2"/>
        <v>0</v>
      </c>
      <c r="J25" s="2">
        <f t="shared" si="2"/>
        <v>0</v>
      </c>
      <c r="K25" s="2"/>
      <c r="L25" s="2">
        <f t="shared" si="3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8">
        <f t="shared" si="5"/>
        <v>2026</v>
      </c>
      <c r="B26" s="2"/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/>
      <c r="L26" s="2">
        <f t="shared" si="3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8">
        <f t="shared" si="5"/>
        <v>2027</v>
      </c>
      <c r="B27" s="2"/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/>
      <c r="L27" s="2">
        <f t="shared" si="3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8">
        <f t="shared" si="5"/>
        <v>2028</v>
      </c>
      <c r="B28" s="2"/>
      <c r="C28" s="2">
        <f t="shared" si="2"/>
        <v>0</v>
      </c>
      <c r="D28" s="2">
        <f t="shared" si="2"/>
        <v>0</v>
      </c>
      <c r="E28" s="2">
        <f t="shared" si="2"/>
        <v>0</v>
      </c>
      <c r="F28" s="2">
        <f t="shared" ref="F28:H40" si="6">ROUND(F$10/F$9,2)</f>
        <v>0</v>
      </c>
      <c r="G28" s="2">
        <f t="shared" si="6"/>
        <v>0</v>
      </c>
      <c r="H28" s="2">
        <f t="shared" si="2"/>
        <v>0</v>
      </c>
      <c r="I28" s="2">
        <f t="shared" ref="I28:J42" si="7">ROUND(I$10/I$9,2)</f>
        <v>0</v>
      </c>
      <c r="J28" s="2">
        <f t="shared" si="2"/>
        <v>0</v>
      </c>
      <c r="K28" s="2"/>
      <c r="L28" s="2">
        <f t="shared" si="3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8">
        <f t="shared" si="5"/>
        <v>2029</v>
      </c>
      <c r="B29" s="2"/>
      <c r="C29" s="2">
        <f t="shared" ref="C29:E37" si="8">ROUND(C$10/C$9,2)</f>
        <v>0</v>
      </c>
      <c r="D29" s="2">
        <f t="shared" si="8"/>
        <v>0</v>
      </c>
      <c r="E29" s="2">
        <f t="shared" si="8"/>
        <v>0</v>
      </c>
      <c r="F29" s="2">
        <f t="shared" si="6"/>
        <v>0</v>
      </c>
      <c r="G29" s="2">
        <f t="shared" si="6"/>
        <v>0</v>
      </c>
      <c r="H29" s="2">
        <f t="shared" si="6"/>
        <v>0</v>
      </c>
      <c r="I29" s="2">
        <f t="shared" si="7"/>
        <v>0</v>
      </c>
      <c r="J29" s="2">
        <f t="shared" si="7"/>
        <v>0</v>
      </c>
      <c r="K29" s="2"/>
      <c r="L29" s="2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">
        <f t="shared" si="5"/>
        <v>2030</v>
      </c>
      <c r="B30" s="2"/>
      <c r="C30" s="2">
        <f t="shared" si="8"/>
        <v>0</v>
      </c>
      <c r="D30" s="2">
        <f t="shared" si="8"/>
        <v>0</v>
      </c>
      <c r="E30" s="2">
        <f t="shared" si="8"/>
        <v>0</v>
      </c>
      <c r="F30" s="2">
        <f t="shared" si="6"/>
        <v>0</v>
      </c>
      <c r="G30" s="2">
        <f t="shared" si="6"/>
        <v>0</v>
      </c>
      <c r="H30" s="2">
        <f t="shared" si="6"/>
        <v>0</v>
      </c>
      <c r="I30" s="2">
        <f t="shared" si="7"/>
        <v>0</v>
      </c>
      <c r="J30" s="2">
        <f t="shared" si="7"/>
        <v>0</v>
      </c>
      <c r="K30" s="2"/>
      <c r="L30" s="2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8">
        <f t="shared" si="5"/>
        <v>2031</v>
      </c>
      <c r="B31" s="2"/>
      <c r="C31" s="2">
        <f t="shared" si="8"/>
        <v>0</v>
      </c>
      <c r="D31" s="2">
        <f t="shared" si="8"/>
        <v>0</v>
      </c>
      <c r="E31" s="2">
        <f t="shared" si="8"/>
        <v>0</v>
      </c>
      <c r="F31" s="2">
        <f t="shared" si="6"/>
        <v>0</v>
      </c>
      <c r="G31" s="2">
        <f t="shared" si="6"/>
        <v>0</v>
      </c>
      <c r="H31" s="2">
        <f t="shared" si="6"/>
        <v>0</v>
      </c>
      <c r="I31" s="2">
        <f t="shared" si="7"/>
        <v>0</v>
      </c>
      <c r="J31" s="2">
        <f t="shared" si="7"/>
        <v>0</v>
      </c>
      <c r="K31" s="2"/>
      <c r="L31" s="2">
        <f t="shared" si="3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>
        <f t="shared" si="5"/>
        <v>2032</v>
      </c>
      <c r="B32" s="2"/>
      <c r="C32" s="2">
        <f t="shared" si="8"/>
        <v>0</v>
      </c>
      <c r="D32" s="2">
        <f t="shared" si="8"/>
        <v>0</v>
      </c>
      <c r="E32" s="2">
        <f t="shared" si="8"/>
        <v>0</v>
      </c>
      <c r="F32" s="2">
        <f t="shared" si="6"/>
        <v>0</v>
      </c>
      <c r="G32" s="2">
        <f t="shared" si="6"/>
        <v>0</v>
      </c>
      <c r="H32" s="2">
        <f t="shared" si="6"/>
        <v>0</v>
      </c>
      <c r="I32" s="2">
        <f t="shared" si="7"/>
        <v>0</v>
      </c>
      <c r="J32" s="2">
        <f t="shared" si="7"/>
        <v>0</v>
      </c>
      <c r="K32" s="2"/>
      <c r="L32" s="2">
        <f t="shared" si="3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>
        <f t="shared" si="5"/>
        <v>2033</v>
      </c>
      <c r="B33" s="2"/>
      <c r="C33" s="2">
        <f t="shared" si="8"/>
        <v>0</v>
      </c>
      <c r="D33" s="2">
        <f t="shared" si="8"/>
        <v>0</v>
      </c>
      <c r="E33" s="2">
        <f t="shared" si="8"/>
        <v>0</v>
      </c>
      <c r="F33" s="2">
        <f t="shared" si="6"/>
        <v>0</v>
      </c>
      <c r="G33" s="2">
        <f t="shared" si="6"/>
        <v>0</v>
      </c>
      <c r="H33" s="2">
        <f t="shared" si="6"/>
        <v>0</v>
      </c>
      <c r="I33" s="2">
        <f t="shared" si="7"/>
        <v>0</v>
      </c>
      <c r="J33" s="2">
        <f t="shared" si="7"/>
        <v>0</v>
      </c>
      <c r="K33" s="2"/>
      <c r="L33" s="2">
        <f t="shared" si="3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8">
        <f t="shared" si="5"/>
        <v>2034</v>
      </c>
      <c r="B34" s="2"/>
      <c r="C34" s="2">
        <f t="shared" si="8"/>
        <v>0</v>
      </c>
      <c r="D34" s="2">
        <f t="shared" si="8"/>
        <v>0</v>
      </c>
      <c r="E34" s="2">
        <f t="shared" si="8"/>
        <v>0</v>
      </c>
      <c r="F34" s="2">
        <f t="shared" si="6"/>
        <v>0</v>
      </c>
      <c r="G34" s="2">
        <f t="shared" si="6"/>
        <v>0</v>
      </c>
      <c r="H34" s="2">
        <f t="shared" si="6"/>
        <v>0</v>
      </c>
      <c r="I34" s="2">
        <f t="shared" si="7"/>
        <v>0</v>
      </c>
      <c r="J34" s="2">
        <f t="shared" si="7"/>
        <v>0</v>
      </c>
      <c r="K34" s="2"/>
      <c r="L34" s="2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8">
        <f t="shared" si="5"/>
        <v>2035</v>
      </c>
      <c r="B35" s="2"/>
      <c r="C35" s="2">
        <f t="shared" si="8"/>
        <v>0</v>
      </c>
      <c r="D35" s="2">
        <f t="shared" si="8"/>
        <v>0</v>
      </c>
      <c r="E35" s="2">
        <f t="shared" si="8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7"/>
        <v>0</v>
      </c>
      <c r="J35" s="2">
        <f t="shared" si="7"/>
        <v>0</v>
      </c>
      <c r="K35" s="2"/>
      <c r="L35" s="2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">
        <f t="shared" si="5"/>
        <v>2036</v>
      </c>
      <c r="B36" s="2"/>
      <c r="C36" s="2">
        <f>+C$10-SUM(C$12:C35)</f>
        <v>0</v>
      </c>
      <c r="D36" s="2">
        <f t="shared" si="8"/>
        <v>0</v>
      </c>
      <c r="E36" s="2">
        <f t="shared" si="8"/>
        <v>0</v>
      </c>
      <c r="F36" s="2">
        <f t="shared" si="6"/>
        <v>0</v>
      </c>
      <c r="G36" s="2">
        <f t="shared" si="6"/>
        <v>0</v>
      </c>
      <c r="H36" s="2">
        <f t="shared" si="6"/>
        <v>0</v>
      </c>
      <c r="I36" s="2">
        <f t="shared" si="7"/>
        <v>0</v>
      </c>
      <c r="J36" s="2">
        <f t="shared" si="7"/>
        <v>0</v>
      </c>
      <c r="K36" s="2"/>
      <c r="L36" s="2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8">
        <f t="shared" si="5"/>
        <v>2037</v>
      </c>
      <c r="B37" s="2"/>
      <c r="C37" s="2"/>
      <c r="D37" s="2">
        <f>+D$10-SUM(D$12:D36)</f>
        <v>0</v>
      </c>
      <c r="E37" s="2">
        <f t="shared" si="8"/>
        <v>0</v>
      </c>
      <c r="F37" s="2">
        <f t="shared" si="6"/>
        <v>0</v>
      </c>
      <c r="G37" s="2">
        <f t="shared" si="6"/>
        <v>0</v>
      </c>
      <c r="H37" s="2">
        <f t="shared" si="6"/>
        <v>0</v>
      </c>
      <c r="I37" s="2">
        <f t="shared" si="7"/>
        <v>0</v>
      </c>
      <c r="J37" s="2">
        <f t="shared" si="7"/>
        <v>0</v>
      </c>
      <c r="K37" s="2"/>
      <c r="L37" s="2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8">
        <f t="shared" si="5"/>
        <v>2038</v>
      </c>
      <c r="B38" s="2"/>
      <c r="C38" s="2"/>
      <c r="D38" s="2"/>
      <c r="E38" s="2">
        <f>+E$10-SUM(E$12:E37)</f>
        <v>0</v>
      </c>
      <c r="F38" s="2">
        <f t="shared" si="6"/>
        <v>0</v>
      </c>
      <c r="G38" s="2">
        <f t="shared" si="6"/>
        <v>0</v>
      </c>
      <c r="H38" s="2">
        <f t="shared" si="6"/>
        <v>0</v>
      </c>
      <c r="I38" s="2">
        <f t="shared" si="7"/>
        <v>0</v>
      </c>
      <c r="J38" s="2">
        <f t="shared" si="7"/>
        <v>0</v>
      </c>
      <c r="L38" s="2">
        <f t="shared" si="3"/>
        <v>0</v>
      </c>
    </row>
    <row r="39" spans="1:22" x14ac:dyDescent="0.25">
      <c r="A39" s="8">
        <f t="shared" si="5"/>
        <v>2039</v>
      </c>
      <c r="B39" s="2"/>
      <c r="C39" s="2"/>
      <c r="D39" s="2"/>
      <c r="E39" s="2"/>
      <c r="F39" s="2">
        <f>+F$10-SUM(F$12:F38)</f>
        <v>0</v>
      </c>
      <c r="G39" s="2">
        <f t="shared" si="6"/>
        <v>0</v>
      </c>
      <c r="H39" s="2">
        <f t="shared" si="6"/>
        <v>0</v>
      </c>
      <c r="I39" s="2">
        <f t="shared" si="7"/>
        <v>0</v>
      </c>
      <c r="J39" s="2">
        <f t="shared" si="7"/>
        <v>0</v>
      </c>
      <c r="L39" s="2">
        <f t="shared" si="3"/>
        <v>0</v>
      </c>
    </row>
    <row r="40" spans="1:22" x14ac:dyDescent="0.25">
      <c r="A40" s="8">
        <f t="shared" si="5"/>
        <v>2040</v>
      </c>
      <c r="B40" s="2"/>
      <c r="C40" s="2"/>
      <c r="D40" s="2"/>
      <c r="E40" s="2"/>
      <c r="F40" s="2"/>
      <c r="G40" s="2">
        <f>+G$10-SUM(G$12:G39)</f>
        <v>0</v>
      </c>
      <c r="H40" s="2">
        <f t="shared" si="6"/>
        <v>0</v>
      </c>
      <c r="I40" s="2">
        <f t="shared" si="7"/>
        <v>0</v>
      </c>
      <c r="J40" s="2">
        <f t="shared" si="7"/>
        <v>0</v>
      </c>
      <c r="L40" s="2">
        <f t="shared" si="3"/>
        <v>0</v>
      </c>
    </row>
    <row r="41" spans="1:22" x14ac:dyDescent="0.25">
      <c r="A41" s="8">
        <f t="shared" si="5"/>
        <v>2041</v>
      </c>
      <c r="B41" s="2"/>
      <c r="C41" s="2"/>
      <c r="D41" s="2"/>
      <c r="E41" s="2"/>
      <c r="F41" s="2"/>
      <c r="G41" s="2"/>
      <c r="H41" s="2">
        <f>+H$10-SUM(H$12:H40)</f>
        <v>0</v>
      </c>
      <c r="I41" s="2">
        <f t="shared" si="7"/>
        <v>0</v>
      </c>
      <c r="J41" s="2">
        <f t="shared" si="7"/>
        <v>0</v>
      </c>
      <c r="L41" s="2">
        <f t="shared" si="3"/>
        <v>0</v>
      </c>
    </row>
    <row r="42" spans="1:22" x14ac:dyDescent="0.25">
      <c r="A42" s="8">
        <f t="shared" si="5"/>
        <v>2042</v>
      </c>
      <c r="B42" s="2"/>
      <c r="C42" s="2"/>
      <c r="D42" s="2"/>
      <c r="E42" s="2"/>
      <c r="F42" s="2"/>
      <c r="G42" s="2"/>
      <c r="H42" s="2"/>
      <c r="I42" s="2">
        <f>+I$10-SUM(I$12:I41)</f>
        <v>0</v>
      </c>
      <c r="J42" s="2">
        <f t="shared" si="7"/>
        <v>0</v>
      </c>
      <c r="L42" s="2">
        <f t="shared" si="3"/>
        <v>0</v>
      </c>
    </row>
    <row r="43" spans="1:22" x14ac:dyDescent="0.25">
      <c r="B43" s="2"/>
      <c r="C43" s="2"/>
      <c r="D43" s="2"/>
      <c r="E43" s="2"/>
      <c r="F43" s="2"/>
      <c r="G43" s="2"/>
      <c r="H43" s="2"/>
      <c r="J43" s="2">
        <f>+J$10-SUM(J$12:J42)</f>
        <v>0</v>
      </c>
      <c r="L43" s="2"/>
    </row>
    <row r="45" spans="1:22" x14ac:dyDescent="0.25">
      <c r="A45" s="8" t="s">
        <v>11</v>
      </c>
      <c r="B45" s="4">
        <f t="shared" ref="B45:I45" si="9">+B10-SUM(B12:B44)</f>
        <v>0</v>
      </c>
      <c r="C45" s="4">
        <f t="shared" si="9"/>
        <v>0</v>
      </c>
      <c r="D45" s="4">
        <f t="shared" si="9"/>
        <v>0</v>
      </c>
      <c r="E45" s="4">
        <f t="shared" si="9"/>
        <v>0</v>
      </c>
      <c r="F45" s="4">
        <f t="shared" si="9"/>
        <v>0</v>
      </c>
      <c r="G45" s="4">
        <f t="shared" si="9"/>
        <v>0</v>
      </c>
      <c r="H45" s="4">
        <f t="shared" si="9"/>
        <v>0</v>
      </c>
      <c r="I45" s="4">
        <f t="shared" si="9"/>
        <v>0</v>
      </c>
      <c r="J45" s="4"/>
      <c r="K45" s="4"/>
      <c r="L45" s="4">
        <f>+L10-SUM(L12:L44)</f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orientation="landscape" verticalDpi="0" r:id="rId1"/>
  <headerFooter>
    <oddFooter>&amp;CPage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V45"/>
  <sheetViews>
    <sheetView topLeftCell="A2" workbookViewId="0">
      <selection activeCell="F6" sqref="F6:J6"/>
    </sheetView>
  </sheetViews>
  <sheetFormatPr defaultRowHeight="15" x14ac:dyDescent="0.25"/>
  <cols>
    <col min="1" max="1" width="9.140625" style="8"/>
    <col min="2" max="2" width="12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10" width="11.5703125" customWidth="1"/>
    <col min="11" max="11" width="3.5703125" customWidth="1"/>
    <col min="12" max="12" width="13.28515625" bestFit="1" customWidth="1"/>
    <col min="14" max="14" width="13.28515625" bestFit="1" customWidth="1"/>
    <col min="15" max="15" width="11.5703125" bestFit="1" customWidth="1"/>
  </cols>
  <sheetData>
    <row r="1" spans="1:22" x14ac:dyDescent="0.25">
      <c r="A1" s="8" t="s">
        <v>110</v>
      </c>
      <c r="B1" s="5"/>
      <c r="C1" s="5"/>
    </row>
    <row r="2" spans="1:22" x14ac:dyDescent="0.25">
      <c r="A2" s="8" t="s">
        <v>1</v>
      </c>
      <c r="B2" s="27" t="s">
        <v>109</v>
      </c>
    </row>
    <row r="4" spans="1:22" x14ac:dyDescent="0.25">
      <c r="A4" s="51">
        <v>2011</v>
      </c>
      <c r="B4" t="s">
        <v>3</v>
      </c>
      <c r="C4" s="2">
        <v>-195237.34</v>
      </c>
      <c r="D4" s="2" t="s">
        <v>9</v>
      </c>
      <c r="E4" s="3">
        <v>15</v>
      </c>
      <c r="F4" s="2"/>
      <c r="G4" s="2"/>
      <c r="H4" s="2"/>
      <c r="I4" s="2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</row>
    <row r="5" spans="1:22" x14ac:dyDescent="0.25">
      <c r="C5" s="2"/>
      <c r="D5" s="2" t="s">
        <v>8</v>
      </c>
      <c r="E5" s="3"/>
      <c r="F5" s="2"/>
      <c r="G5" s="2"/>
      <c r="H5" s="2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</row>
    <row r="6" spans="1:22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</row>
    <row r="7" spans="1:22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2"/>
      <c r="N7" s="7"/>
      <c r="O7" s="2"/>
      <c r="P7" s="2"/>
      <c r="Q7" s="2"/>
      <c r="R7" s="2"/>
      <c r="S7" s="2"/>
      <c r="T7" s="2"/>
      <c r="U7" s="2"/>
      <c r="V7" s="2"/>
    </row>
    <row r="8" spans="1:22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3"/>
      <c r="N8" s="7"/>
      <c r="O8" s="3"/>
      <c r="P8" s="3"/>
      <c r="Q8" s="3"/>
      <c r="R8" s="3"/>
      <c r="S8" s="2"/>
      <c r="T8" s="2"/>
      <c r="U8" s="2"/>
      <c r="V8" s="2"/>
    </row>
    <row r="9" spans="1:22" x14ac:dyDescent="0.25">
      <c r="A9" s="8" t="s">
        <v>7</v>
      </c>
      <c r="B9" s="3">
        <v>15</v>
      </c>
      <c r="C9" s="3">
        <v>15</v>
      </c>
      <c r="D9" s="3">
        <f t="shared" ref="D9:J9" si="1">+$E$4</f>
        <v>15</v>
      </c>
      <c r="E9" s="3">
        <f t="shared" si="1"/>
        <v>15</v>
      </c>
      <c r="F9" s="3">
        <f t="shared" si="1"/>
        <v>15</v>
      </c>
      <c r="G9" s="3">
        <f t="shared" si="1"/>
        <v>15</v>
      </c>
      <c r="H9" s="3">
        <f t="shared" si="1"/>
        <v>15</v>
      </c>
      <c r="I9" s="3">
        <f t="shared" si="1"/>
        <v>15</v>
      </c>
      <c r="J9" s="3">
        <f t="shared" si="1"/>
        <v>15</v>
      </c>
      <c r="K9" s="3"/>
      <c r="L9" s="3"/>
      <c r="M9" s="3"/>
      <c r="N9" s="7"/>
      <c r="O9" s="3"/>
      <c r="P9" s="3"/>
      <c r="Q9" s="3"/>
      <c r="R9" s="3"/>
      <c r="S9" s="2"/>
      <c r="T9" s="2"/>
      <c r="U9" s="2"/>
      <c r="V9" s="2"/>
    </row>
    <row r="10" spans="1:22" x14ac:dyDescent="0.25">
      <c r="A10" s="8" t="s">
        <v>5</v>
      </c>
      <c r="B10" s="2">
        <v>0</v>
      </c>
      <c r="C10" s="10">
        <v>0</v>
      </c>
      <c r="D10" s="2">
        <v>-2842.06</v>
      </c>
      <c r="E10" s="2">
        <v>-3000</v>
      </c>
      <c r="F10" s="2">
        <f>+E10</f>
        <v>-3000</v>
      </c>
      <c r="G10" s="2">
        <f>+F10</f>
        <v>-3000</v>
      </c>
      <c r="H10" s="2">
        <f>+G10</f>
        <v>-3000</v>
      </c>
      <c r="I10" s="10">
        <f>+H10</f>
        <v>-3000</v>
      </c>
      <c r="J10" s="10">
        <f>+I10</f>
        <v>-3000</v>
      </c>
      <c r="K10" s="2"/>
      <c r="L10" s="2">
        <f>SUM(B10:K10)</f>
        <v>-20842.059999999998</v>
      </c>
      <c r="M10" s="2"/>
      <c r="N10" s="7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8">
        <v>2012</v>
      </c>
      <c r="B12" s="2">
        <f>ROUND(B$10/B$9,2)</f>
        <v>0</v>
      </c>
      <c r="C12" s="2">
        <f t="shared" ref="C12:J28" si="2">ROUND(C$10/C$9,2)</f>
        <v>0</v>
      </c>
      <c r="D12" s="2"/>
      <c r="E12" s="2"/>
      <c r="F12" s="2"/>
      <c r="G12" s="2"/>
      <c r="H12" s="2"/>
      <c r="I12" s="2"/>
      <c r="J12" s="2"/>
      <c r="K12" s="2"/>
      <c r="L12" s="2">
        <f t="shared" ref="L12:L42" si="3">SUM(B12:K12)</f>
        <v>0</v>
      </c>
      <c r="M12" s="2"/>
      <c r="N12" s="7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8">
        <v>2013</v>
      </c>
      <c r="B13" s="2">
        <f t="shared" ref="B13:B22" si="4">ROUND(B$10/B$9,2)</f>
        <v>0</v>
      </c>
      <c r="C13" s="2">
        <f t="shared" si="2"/>
        <v>0</v>
      </c>
      <c r="D13" s="2">
        <f t="shared" si="2"/>
        <v>-189.47</v>
      </c>
      <c r="E13" s="2"/>
      <c r="F13" s="2"/>
      <c r="G13" s="2"/>
      <c r="H13" s="2"/>
      <c r="I13" s="2"/>
      <c r="J13" s="2"/>
      <c r="K13" s="2"/>
      <c r="L13" s="2">
        <f t="shared" si="3"/>
        <v>-189.47</v>
      </c>
      <c r="M13" s="2"/>
      <c r="N13" s="1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8">
        <v>2014</v>
      </c>
      <c r="B14" s="2">
        <f t="shared" si="4"/>
        <v>0</v>
      </c>
      <c r="C14" s="2">
        <f t="shared" si="2"/>
        <v>0</v>
      </c>
      <c r="D14" s="2">
        <f t="shared" si="2"/>
        <v>-189.47</v>
      </c>
      <c r="E14" s="2">
        <f t="shared" si="2"/>
        <v>-200</v>
      </c>
      <c r="F14" s="2"/>
      <c r="G14" s="2"/>
      <c r="H14" s="2"/>
      <c r="I14" s="2"/>
      <c r="J14" s="2"/>
      <c r="K14" s="2"/>
      <c r="L14" s="2">
        <f t="shared" si="3"/>
        <v>-389.47</v>
      </c>
      <c r="M14" s="2"/>
      <c r="N14" s="1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8">
        <f>+A14+1</f>
        <v>2015</v>
      </c>
      <c r="B15" s="2">
        <f t="shared" si="4"/>
        <v>0</v>
      </c>
      <c r="C15" s="2">
        <f t="shared" si="2"/>
        <v>0</v>
      </c>
      <c r="D15" s="2">
        <f t="shared" si="2"/>
        <v>-189.47</v>
      </c>
      <c r="E15" s="2">
        <f t="shared" si="2"/>
        <v>-200</v>
      </c>
      <c r="F15" s="2">
        <f t="shared" si="2"/>
        <v>-200</v>
      </c>
      <c r="G15" s="2"/>
      <c r="H15" s="2"/>
      <c r="I15" s="2"/>
      <c r="J15" s="2"/>
      <c r="K15" s="2"/>
      <c r="L15" s="2">
        <f t="shared" si="3"/>
        <v>-589.47</v>
      </c>
      <c r="M15" s="2"/>
      <c r="N15" s="1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8">
        <f t="shared" ref="A16:A42" si="5">+A15+1</f>
        <v>2016</v>
      </c>
      <c r="B16" s="2">
        <f t="shared" si="4"/>
        <v>0</v>
      </c>
      <c r="C16" s="2">
        <f t="shared" si="2"/>
        <v>0</v>
      </c>
      <c r="D16" s="2">
        <f t="shared" si="2"/>
        <v>-189.47</v>
      </c>
      <c r="E16" s="2">
        <f t="shared" si="2"/>
        <v>-200</v>
      </c>
      <c r="F16" s="2">
        <f t="shared" si="2"/>
        <v>-200</v>
      </c>
      <c r="G16" s="2">
        <f>ROUND(G$10/G$9,2)*0.5</f>
        <v>-100</v>
      </c>
      <c r="H16" s="2"/>
      <c r="I16" s="2"/>
      <c r="J16" s="2"/>
      <c r="K16" s="2"/>
      <c r="L16" s="2">
        <f t="shared" si="3"/>
        <v>-689.47</v>
      </c>
      <c r="M16" s="2"/>
      <c r="N16" s="1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8">
        <f t="shared" si="5"/>
        <v>2017</v>
      </c>
      <c r="B17" s="2">
        <f t="shared" si="4"/>
        <v>0</v>
      </c>
      <c r="C17" s="2">
        <f t="shared" si="2"/>
        <v>0</v>
      </c>
      <c r="D17" s="2">
        <f t="shared" si="2"/>
        <v>-189.47</v>
      </c>
      <c r="E17" s="2">
        <f t="shared" si="2"/>
        <v>-200</v>
      </c>
      <c r="F17" s="2">
        <f t="shared" si="2"/>
        <v>-200</v>
      </c>
      <c r="G17" s="2">
        <f t="shared" si="2"/>
        <v>-200</v>
      </c>
      <c r="H17" s="2">
        <f>ROUND(H$10/H$9,2)*0.5</f>
        <v>-100</v>
      </c>
      <c r="I17" s="2"/>
      <c r="J17" s="2"/>
      <c r="K17" s="2"/>
      <c r="L17" s="2">
        <f t="shared" si="3"/>
        <v>-889.47</v>
      </c>
      <c r="M17" s="2"/>
      <c r="N17" s="1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8">
        <f t="shared" si="5"/>
        <v>2018</v>
      </c>
      <c r="B18" s="2">
        <f t="shared" si="4"/>
        <v>0</v>
      </c>
      <c r="C18" s="2">
        <f t="shared" si="2"/>
        <v>0</v>
      </c>
      <c r="D18" s="2">
        <f t="shared" si="2"/>
        <v>-189.47</v>
      </c>
      <c r="E18" s="2">
        <f t="shared" si="2"/>
        <v>-200</v>
      </c>
      <c r="F18" s="2">
        <f t="shared" si="2"/>
        <v>-200</v>
      </c>
      <c r="G18" s="2">
        <f t="shared" si="2"/>
        <v>-200</v>
      </c>
      <c r="H18" s="2">
        <f t="shared" si="2"/>
        <v>-200</v>
      </c>
      <c r="I18" s="2">
        <f>ROUND(I$10/I$9,2)*0.5</f>
        <v>-100</v>
      </c>
      <c r="J18" s="2"/>
      <c r="K18" s="2"/>
      <c r="L18" s="2">
        <f t="shared" si="3"/>
        <v>-1089.47</v>
      </c>
      <c r="M18" s="2"/>
      <c r="N18" s="1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8">
        <f t="shared" si="5"/>
        <v>2019</v>
      </c>
      <c r="B19" s="2">
        <f t="shared" si="4"/>
        <v>0</v>
      </c>
      <c r="C19" s="2">
        <f t="shared" si="2"/>
        <v>0</v>
      </c>
      <c r="D19" s="2">
        <f t="shared" si="2"/>
        <v>-189.47</v>
      </c>
      <c r="E19" s="2">
        <f t="shared" si="2"/>
        <v>-200</v>
      </c>
      <c r="F19" s="2">
        <f t="shared" si="2"/>
        <v>-200</v>
      </c>
      <c r="G19" s="2">
        <f t="shared" si="2"/>
        <v>-200</v>
      </c>
      <c r="H19" s="2">
        <f t="shared" si="2"/>
        <v>-200</v>
      </c>
      <c r="I19" s="2">
        <f t="shared" si="2"/>
        <v>-200</v>
      </c>
      <c r="J19" s="2">
        <f>ROUND(J$10/J$9,2)*0.5</f>
        <v>-100</v>
      </c>
      <c r="K19" s="2"/>
      <c r="L19" s="2">
        <f t="shared" si="3"/>
        <v>-1289.47</v>
      </c>
      <c r="M19" s="2"/>
      <c r="N19" s="1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>
        <f t="shared" si="5"/>
        <v>2020</v>
      </c>
      <c r="B20" s="2">
        <f t="shared" si="4"/>
        <v>0</v>
      </c>
      <c r="C20" s="2">
        <f t="shared" si="2"/>
        <v>0</v>
      </c>
      <c r="D20" s="2">
        <f t="shared" si="2"/>
        <v>-189.47</v>
      </c>
      <c r="E20" s="2">
        <f t="shared" si="2"/>
        <v>-200</v>
      </c>
      <c r="F20" s="2">
        <f t="shared" si="2"/>
        <v>-200</v>
      </c>
      <c r="G20" s="2">
        <f t="shared" si="2"/>
        <v>-200</v>
      </c>
      <c r="H20" s="2">
        <f t="shared" si="2"/>
        <v>-200</v>
      </c>
      <c r="I20" s="2">
        <f t="shared" si="2"/>
        <v>-200</v>
      </c>
      <c r="J20" s="2">
        <f t="shared" si="2"/>
        <v>-200</v>
      </c>
      <c r="K20" s="2"/>
      <c r="L20" s="2">
        <f t="shared" si="3"/>
        <v>-1389.47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8">
        <f t="shared" si="5"/>
        <v>2021</v>
      </c>
      <c r="B21" s="2">
        <f t="shared" si="4"/>
        <v>0</v>
      </c>
      <c r="C21" s="2">
        <f t="shared" si="2"/>
        <v>0</v>
      </c>
      <c r="D21" s="2">
        <f t="shared" si="2"/>
        <v>-189.47</v>
      </c>
      <c r="E21" s="2">
        <f t="shared" si="2"/>
        <v>-200</v>
      </c>
      <c r="F21" s="2">
        <f t="shared" si="2"/>
        <v>-200</v>
      </c>
      <c r="G21" s="2">
        <f t="shared" si="2"/>
        <v>-200</v>
      </c>
      <c r="H21" s="2">
        <f t="shared" si="2"/>
        <v>-200</v>
      </c>
      <c r="I21" s="2">
        <f t="shared" si="2"/>
        <v>-200</v>
      </c>
      <c r="J21" s="2">
        <f t="shared" si="2"/>
        <v>-200</v>
      </c>
      <c r="K21" s="2"/>
      <c r="L21" s="2">
        <f t="shared" si="3"/>
        <v>-1389.47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8">
        <f t="shared" si="5"/>
        <v>2022</v>
      </c>
      <c r="B22" s="2">
        <f t="shared" si="4"/>
        <v>0</v>
      </c>
      <c r="C22" s="2">
        <f t="shared" si="2"/>
        <v>0</v>
      </c>
      <c r="D22" s="2">
        <f t="shared" si="2"/>
        <v>-189.47</v>
      </c>
      <c r="E22" s="2">
        <f t="shared" si="2"/>
        <v>-200</v>
      </c>
      <c r="F22" s="2">
        <f t="shared" si="2"/>
        <v>-200</v>
      </c>
      <c r="G22" s="2">
        <f t="shared" si="2"/>
        <v>-200</v>
      </c>
      <c r="H22" s="2">
        <f t="shared" si="2"/>
        <v>-200</v>
      </c>
      <c r="I22" s="2">
        <f t="shared" si="2"/>
        <v>-200</v>
      </c>
      <c r="J22" s="2">
        <f t="shared" si="2"/>
        <v>-200</v>
      </c>
      <c r="K22" s="2"/>
      <c r="L22" s="2">
        <f t="shared" si="3"/>
        <v>-1389.47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8">
        <f t="shared" si="5"/>
        <v>2023</v>
      </c>
      <c r="B23" s="2">
        <f>+B$10-SUM(B$12:B22)</f>
        <v>0</v>
      </c>
      <c r="C23" s="2">
        <f t="shared" si="2"/>
        <v>0</v>
      </c>
      <c r="D23" s="2">
        <f t="shared" si="2"/>
        <v>-189.47</v>
      </c>
      <c r="E23" s="2">
        <f t="shared" si="2"/>
        <v>-200</v>
      </c>
      <c r="F23" s="2">
        <f t="shared" si="2"/>
        <v>-200</v>
      </c>
      <c r="G23" s="2">
        <f t="shared" si="2"/>
        <v>-200</v>
      </c>
      <c r="H23" s="2">
        <f t="shared" si="2"/>
        <v>-200</v>
      </c>
      <c r="I23" s="2">
        <f t="shared" si="2"/>
        <v>-200</v>
      </c>
      <c r="J23" s="2">
        <f t="shared" si="2"/>
        <v>-200</v>
      </c>
      <c r="K23" s="2"/>
      <c r="L23" s="2">
        <f t="shared" si="3"/>
        <v>-1389.47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8">
        <f t="shared" si="5"/>
        <v>2024</v>
      </c>
      <c r="B24" s="2"/>
      <c r="C24" s="2">
        <f t="shared" si="2"/>
        <v>0</v>
      </c>
      <c r="D24" s="2">
        <f t="shared" si="2"/>
        <v>-189.47</v>
      </c>
      <c r="E24" s="2">
        <f t="shared" si="2"/>
        <v>-200</v>
      </c>
      <c r="F24" s="2">
        <f t="shared" si="2"/>
        <v>-200</v>
      </c>
      <c r="G24" s="2">
        <f t="shared" si="2"/>
        <v>-200</v>
      </c>
      <c r="H24" s="2">
        <f t="shared" si="2"/>
        <v>-200</v>
      </c>
      <c r="I24" s="2">
        <f t="shared" si="2"/>
        <v>-200</v>
      </c>
      <c r="J24" s="2">
        <f t="shared" si="2"/>
        <v>-200</v>
      </c>
      <c r="K24" s="2"/>
      <c r="L24" s="2">
        <f t="shared" si="3"/>
        <v>-1389.47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8">
        <f t="shared" si="5"/>
        <v>2025</v>
      </c>
      <c r="B25" s="2"/>
      <c r="C25" s="2">
        <f t="shared" si="2"/>
        <v>0</v>
      </c>
      <c r="D25" s="2">
        <f t="shared" si="2"/>
        <v>-189.47</v>
      </c>
      <c r="E25" s="2">
        <f t="shared" si="2"/>
        <v>-200</v>
      </c>
      <c r="F25" s="2">
        <f t="shared" si="2"/>
        <v>-200</v>
      </c>
      <c r="G25" s="2">
        <f t="shared" si="2"/>
        <v>-200</v>
      </c>
      <c r="H25" s="2">
        <f t="shared" si="2"/>
        <v>-200</v>
      </c>
      <c r="I25" s="2">
        <f t="shared" si="2"/>
        <v>-200</v>
      </c>
      <c r="J25" s="2">
        <f t="shared" si="2"/>
        <v>-200</v>
      </c>
      <c r="K25" s="2"/>
      <c r="L25" s="2">
        <f t="shared" si="3"/>
        <v>-1389.47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8">
        <f t="shared" si="5"/>
        <v>2026</v>
      </c>
      <c r="B26" s="2"/>
      <c r="C26" s="2">
        <f t="shared" si="2"/>
        <v>0</v>
      </c>
      <c r="D26" s="2">
        <f t="shared" si="2"/>
        <v>-189.47</v>
      </c>
      <c r="E26" s="2">
        <f t="shared" si="2"/>
        <v>-200</v>
      </c>
      <c r="F26" s="2">
        <f t="shared" si="2"/>
        <v>-200</v>
      </c>
      <c r="G26" s="2">
        <f t="shared" si="2"/>
        <v>-200</v>
      </c>
      <c r="H26" s="2">
        <f t="shared" si="2"/>
        <v>-200</v>
      </c>
      <c r="I26" s="2">
        <f t="shared" si="2"/>
        <v>-200</v>
      </c>
      <c r="J26" s="2">
        <f t="shared" si="2"/>
        <v>-200</v>
      </c>
      <c r="K26" s="2"/>
      <c r="L26" s="2">
        <f t="shared" si="3"/>
        <v>-1389.47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8">
        <f t="shared" si="5"/>
        <v>2027</v>
      </c>
      <c r="B27" s="2"/>
      <c r="C27" s="2">
        <f t="shared" si="2"/>
        <v>0</v>
      </c>
      <c r="D27" s="2">
        <f>+D$10-SUM(D$12:D26)</f>
        <v>-189.48000000000047</v>
      </c>
      <c r="E27" s="2">
        <f t="shared" si="2"/>
        <v>-200</v>
      </c>
      <c r="F27" s="2">
        <f t="shared" si="2"/>
        <v>-200</v>
      </c>
      <c r="G27" s="2">
        <f t="shared" si="2"/>
        <v>-200</v>
      </c>
      <c r="H27" s="2">
        <f t="shared" si="2"/>
        <v>-200</v>
      </c>
      <c r="I27" s="2">
        <f t="shared" si="2"/>
        <v>-200</v>
      </c>
      <c r="J27" s="2">
        <f t="shared" si="2"/>
        <v>-200</v>
      </c>
      <c r="K27" s="2"/>
      <c r="L27" s="2">
        <f t="shared" si="3"/>
        <v>-1389.4800000000005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8">
        <f t="shared" si="5"/>
        <v>2028</v>
      </c>
      <c r="B28" s="2"/>
      <c r="C28" s="2">
        <f t="shared" si="2"/>
        <v>0</v>
      </c>
      <c r="D28" s="2"/>
      <c r="E28" s="2">
        <f>+E$10-SUM(E$12:E27)</f>
        <v>-200</v>
      </c>
      <c r="F28" s="2">
        <f t="shared" si="2"/>
        <v>-200</v>
      </c>
      <c r="G28" s="2">
        <f t="shared" si="2"/>
        <v>-200</v>
      </c>
      <c r="H28" s="2">
        <f t="shared" si="2"/>
        <v>-200</v>
      </c>
      <c r="I28" s="2">
        <f t="shared" si="2"/>
        <v>-200</v>
      </c>
      <c r="J28" s="2">
        <f t="shared" si="2"/>
        <v>-200</v>
      </c>
      <c r="K28" s="2"/>
      <c r="L28" s="2">
        <f t="shared" si="3"/>
        <v>-1200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8">
        <f t="shared" si="5"/>
        <v>2029</v>
      </c>
      <c r="B29" s="2"/>
      <c r="C29" s="2">
        <f t="shared" ref="C29:C35" si="6">ROUND(C$10/C$9,2)</f>
        <v>0</v>
      </c>
      <c r="D29" s="2"/>
      <c r="E29" s="2"/>
      <c r="F29" s="2">
        <f>+F$10-SUM(F$12:F28)</f>
        <v>-200</v>
      </c>
      <c r="G29" s="2">
        <f t="shared" ref="G29:J33" si="7">ROUND(G$10/G$9,2)</f>
        <v>-200</v>
      </c>
      <c r="H29" s="2">
        <f t="shared" si="7"/>
        <v>-200</v>
      </c>
      <c r="I29" s="2">
        <f t="shared" si="7"/>
        <v>-200</v>
      </c>
      <c r="J29" s="2">
        <f t="shared" si="7"/>
        <v>-200</v>
      </c>
      <c r="K29" s="2"/>
      <c r="L29" s="2">
        <f t="shared" si="3"/>
        <v>-1000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">
        <f t="shared" si="5"/>
        <v>2030</v>
      </c>
      <c r="B30" s="2"/>
      <c r="C30" s="2">
        <f t="shared" si="6"/>
        <v>0</v>
      </c>
      <c r="D30" s="2"/>
      <c r="E30" s="2"/>
      <c r="F30" s="2"/>
      <c r="G30" s="2">
        <f t="shared" si="7"/>
        <v>-200</v>
      </c>
      <c r="H30" s="2">
        <f t="shared" si="7"/>
        <v>-200</v>
      </c>
      <c r="I30" s="2">
        <f t="shared" si="7"/>
        <v>-200</v>
      </c>
      <c r="J30" s="2">
        <f t="shared" si="7"/>
        <v>-200</v>
      </c>
      <c r="K30" s="2"/>
      <c r="L30" s="2">
        <f t="shared" si="3"/>
        <v>-800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8">
        <f t="shared" si="5"/>
        <v>2031</v>
      </c>
      <c r="B31" s="2"/>
      <c r="C31" s="2">
        <f t="shared" si="6"/>
        <v>0</v>
      </c>
      <c r="D31" s="2"/>
      <c r="E31" s="2"/>
      <c r="F31" s="2"/>
      <c r="G31" s="2">
        <f>+G$10-SUM(G$12:G30)</f>
        <v>-100</v>
      </c>
      <c r="H31" s="2">
        <f t="shared" si="7"/>
        <v>-200</v>
      </c>
      <c r="I31" s="2">
        <f t="shared" si="7"/>
        <v>-200</v>
      </c>
      <c r="J31" s="2">
        <f t="shared" si="7"/>
        <v>-200</v>
      </c>
      <c r="K31" s="2"/>
      <c r="L31" s="2">
        <f t="shared" si="3"/>
        <v>-700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>
        <f t="shared" si="5"/>
        <v>2032</v>
      </c>
      <c r="B32" s="2"/>
      <c r="C32" s="2">
        <f t="shared" si="6"/>
        <v>0</v>
      </c>
      <c r="D32" s="2"/>
      <c r="E32" s="2"/>
      <c r="F32" s="2"/>
      <c r="G32" s="2"/>
      <c r="H32" s="2">
        <f>+H$10-SUM(H$12:H31)</f>
        <v>-100</v>
      </c>
      <c r="I32" s="2">
        <f t="shared" si="7"/>
        <v>-200</v>
      </c>
      <c r="J32" s="2">
        <f t="shared" si="7"/>
        <v>-200</v>
      </c>
      <c r="K32" s="2"/>
      <c r="L32" s="2">
        <f t="shared" si="3"/>
        <v>-500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>
        <f t="shared" si="5"/>
        <v>2033</v>
      </c>
      <c r="B33" s="2"/>
      <c r="C33" s="2">
        <f t="shared" si="6"/>
        <v>0</v>
      </c>
      <c r="D33" s="2"/>
      <c r="E33" s="2"/>
      <c r="F33" s="2"/>
      <c r="G33" s="2"/>
      <c r="H33" s="2"/>
      <c r="I33" s="2">
        <f>+I$10-SUM(I$12:I32)</f>
        <v>-100</v>
      </c>
      <c r="J33" s="2">
        <f t="shared" si="7"/>
        <v>-200</v>
      </c>
      <c r="K33" s="2"/>
      <c r="L33" s="2">
        <f t="shared" si="3"/>
        <v>-300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8">
        <f t="shared" si="5"/>
        <v>2034</v>
      </c>
      <c r="B34" s="2"/>
      <c r="C34" s="2">
        <f t="shared" si="6"/>
        <v>0</v>
      </c>
      <c r="D34" s="2"/>
      <c r="E34" s="2"/>
      <c r="F34" s="2"/>
      <c r="G34" s="2"/>
      <c r="H34" s="2"/>
      <c r="I34" s="2"/>
      <c r="J34" s="2">
        <f>+J$10-SUM(J$12:J33)</f>
        <v>-100</v>
      </c>
      <c r="K34" s="2"/>
      <c r="L34" s="2">
        <f t="shared" si="3"/>
        <v>-100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8">
        <f t="shared" si="5"/>
        <v>2035</v>
      </c>
      <c r="B35" s="2"/>
      <c r="C35" s="2">
        <f t="shared" si="6"/>
        <v>0</v>
      </c>
      <c r="D35" s="2"/>
      <c r="E35" s="2"/>
      <c r="F35" s="2"/>
      <c r="G35" s="2"/>
      <c r="H35" s="2"/>
      <c r="I35" s="2"/>
      <c r="J35" s="2"/>
      <c r="K35" s="2"/>
      <c r="L35" s="2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">
        <f t="shared" si="5"/>
        <v>2036</v>
      </c>
      <c r="B36" s="2"/>
      <c r="C36" s="2">
        <f>+C$10-SUM(C$12:C35)</f>
        <v>0</v>
      </c>
      <c r="D36" s="2"/>
      <c r="E36" s="2"/>
      <c r="F36" s="2"/>
      <c r="G36" s="2"/>
      <c r="H36" s="2"/>
      <c r="I36" s="2"/>
      <c r="J36" s="2"/>
      <c r="K36" s="2"/>
      <c r="L36" s="2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8">
        <f t="shared" si="5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8">
        <f t="shared" si="5"/>
        <v>2038</v>
      </c>
      <c r="B38" s="2"/>
      <c r="C38" s="2"/>
      <c r="D38" s="2"/>
      <c r="E38" s="2"/>
      <c r="F38" s="2"/>
      <c r="G38" s="2"/>
      <c r="H38" s="2"/>
      <c r="I38" s="2"/>
      <c r="J38" s="2"/>
      <c r="L38" s="2">
        <f t="shared" si="3"/>
        <v>0</v>
      </c>
    </row>
    <row r="39" spans="1:22" x14ac:dyDescent="0.25">
      <c r="A39" s="8">
        <f t="shared" si="5"/>
        <v>2039</v>
      </c>
      <c r="B39" s="2"/>
      <c r="C39" s="2"/>
      <c r="D39" s="2"/>
      <c r="E39" s="2"/>
      <c r="F39" s="2"/>
      <c r="G39" s="2"/>
      <c r="H39" s="2"/>
      <c r="I39" s="2"/>
      <c r="J39" s="2"/>
      <c r="L39" s="2">
        <f t="shared" si="3"/>
        <v>0</v>
      </c>
    </row>
    <row r="40" spans="1:22" x14ac:dyDescent="0.25">
      <c r="A40" s="8">
        <f t="shared" si="5"/>
        <v>2040</v>
      </c>
      <c r="B40" s="2"/>
      <c r="C40" s="2"/>
      <c r="D40" s="2"/>
      <c r="E40" s="2"/>
      <c r="F40" s="2"/>
      <c r="G40" s="2"/>
      <c r="H40" s="2"/>
      <c r="I40" s="2"/>
      <c r="J40" s="2"/>
      <c r="L40" s="2">
        <f t="shared" si="3"/>
        <v>0</v>
      </c>
    </row>
    <row r="41" spans="1:22" x14ac:dyDescent="0.25">
      <c r="A41" s="8">
        <f t="shared" si="5"/>
        <v>2041</v>
      </c>
      <c r="B41" s="2"/>
      <c r="C41" s="2"/>
      <c r="D41" s="2"/>
      <c r="E41" s="2"/>
      <c r="F41" s="2"/>
      <c r="G41" s="2"/>
      <c r="H41" s="2"/>
      <c r="I41" s="2"/>
      <c r="J41" s="2"/>
      <c r="L41" s="2">
        <f t="shared" si="3"/>
        <v>0</v>
      </c>
    </row>
    <row r="42" spans="1:22" x14ac:dyDescent="0.25">
      <c r="A42" s="8">
        <f t="shared" si="5"/>
        <v>2042</v>
      </c>
      <c r="B42" s="2"/>
      <c r="C42" s="2"/>
      <c r="D42" s="2"/>
      <c r="E42" s="2"/>
      <c r="F42" s="2"/>
      <c r="G42" s="2"/>
      <c r="H42" s="2"/>
      <c r="I42" s="2"/>
      <c r="J42" s="2"/>
      <c r="L42" s="2">
        <f t="shared" si="3"/>
        <v>0</v>
      </c>
    </row>
    <row r="43" spans="1:22" x14ac:dyDescent="0.25">
      <c r="B43" s="2"/>
      <c r="C43" s="2"/>
      <c r="D43" s="2"/>
      <c r="E43" s="2"/>
      <c r="F43" s="2"/>
      <c r="G43" s="2"/>
      <c r="H43" s="2"/>
      <c r="L43" s="2"/>
    </row>
    <row r="45" spans="1:22" x14ac:dyDescent="0.25">
      <c r="A45" s="8" t="s">
        <v>11</v>
      </c>
      <c r="B45" s="4">
        <f t="shared" ref="B45:I45" si="8">+B10-SUM(B12:B44)</f>
        <v>0</v>
      </c>
      <c r="C45" s="4">
        <f t="shared" si="8"/>
        <v>0</v>
      </c>
      <c r="D45" s="4">
        <f t="shared" si="8"/>
        <v>0</v>
      </c>
      <c r="E45" s="4">
        <f t="shared" si="8"/>
        <v>0</v>
      </c>
      <c r="F45" s="4">
        <f t="shared" si="8"/>
        <v>0</v>
      </c>
      <c r="G45" s="4">
        <f t="shared" si="8"/>
        <v>0</v>
      </c>
      <c r="H45" s="4">
        <f t="shared" si="8"/>
        <v>0</v>
      </c>
      <c r="I45" s="4">
        <f t="shared" si="8"/>
        <v>0</v>
      </c>
      <c r="J45" s="4"/>
      <c r="K45" s="4"/>
      <c r="L45" s="4">
        <f>+L10-SUM(L12:L44)</f>
        <v>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orientation="landscape" verticalDpi="0" r:id="rId1"/>
  <headerFooter>
    <oddFooter>&amp;CPage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3"/>
  <sheetViews>
    <sheetView workbookViewId="0">
      <selection activeCell="F6" sqref="F6:J6"/>
    </sheetView>
  </sheetViews>
  <sheetFormatPr defaultRowHeight="15" x14ac:dyDescent="0.25"/>
  <cols>
    <col min="1" max="1" width="9" style="8"/>
    <col min="2" max="2" width="12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10" width="11.5703125" customWidth="1"/>
    <col min="11" max="11" width="3.5703125" customWidth="1"/>
    <col min="12" max="12" width="13.28515625" bestFit="1" customWidth="1"/>
    <col min="14" max="14" width="13.28515625" bestFit="1" customWidth="1"/>
    <col min="15" max="15" width="11.5703125" bestFit="1" customWidth="1"/>
  </cols>
  <sheetData>
    <row r="1" spans="1:22" x14ac:dyDescent="0.25">
      <c r="A1" s="8" t="s">
        <v>102</v>
      </c>
      <c r="B1" s="5"/>
      <c r="C1" s="5"/>
    </row>
    <row r="2" spans="1:22" x14ac:dyDescent="0.25">
      <c r="A2" s="8" t="s">
        <v>1</v>
      </c>
      <c r="B2" s="27" t="s">
        <v>103</v>
      </c>
    </row>
    <row r="4" spans="1:22" x14ac:dyDescent="0.25">
      <c r="A4" s="51">
        <v>2011</v>
      </c>
      <c r="B4" t="s">
        <v>3</v>
      </c>
      <c r="C4" s="2">
        <v>-19197.11</v>
      </c>
      <c r="D4" s="2" t="s">
        <v>9</v>
      </c>
      <c r="E4" s="3">
        <v>15</v>
      </c>
      <c r="F4" s="2" t="s">
        <v>10</v>
      </c>
      <c r="G4" s="2"/>
      <c r="H4" s="2"/>
      <c r="I4" s="2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</row>
    <row r="5" spans="1:22" x14ac:dyDescent="0.25">
      <c r="C5" s="2"/>
      <c r="D5" s="2" t="s">
        <v>8</v>
      </c>
      <c r="E5" s="3">
        <v>12</v>
      </c>
      <c r="F5" s="2">
        <f>+C5/E5</f>
        <v>0</v>
      </c>
      <c r="G5" s="2"/>
      <c r="H5" s="2"/>
      <c r="I5" s="2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</row>
    <row r="6" spans="1:22" x14ac:dyDescent="0.25">
      <c r="C6" s="2"/>
      <c r="D6" s="2"/>
      <c r="E6" s="2"/>
      <c r="F6" s="61" t="s">
        <v>111</v>
      </c>
      <c r="G6" s="61"/>
      <c r="H6" s="61"/>
      <c r="I6" s="61"/>
      <c r="J6" s="61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</row>
    <row r="7" spans="1:22" x14ac:dyDescent="0.25">
      <c r="B7" s="33"/>
      <c r="C7" s="29" t="s">
        <v>84</v>
      </c>
      <c r="D7" s="29"/>
      <c r="E7" s="29"/>
      <c r="F7" s="29"/>
      <c r="G7" s="29"/>
      <c r="H7" s="29"/>
      <c r="I7" s="29"/>
      <c r="J7" s="29"/>
      <c r="K7" s="29"/>
      <c r="L7" s="29"/>
      <c r="M7" s="2"/>
      <c r="N7" s="7"/>
      <c r="O7" s="2"/>
      <c r="P7" s="2"/>
      <c r="Q7" s="2"/>
      <c r="R7" s="2"/>
      <c r="S7" s="2"/>
      <c r="T7" s="2"/>
      <c r="U7" s="2"/>
      <c r="V7" s="2"/>
    </row>
    <row r="8" spans="1:22" x14ac:dyDescent="0.25">
      <c r="A8" s="8" t="s">
        <v>6</v>
      </c>
      <c r="B8" s="31">
        <v>2012</v>
      </c>
      <c r="C8" s="31">
        <v>2012</v>
      </c>
      <c r="D8" s="31">
        <f t="shared" ref="D8:J8" si="0">+C8+1</f>
        <v>2013</v>
      </c>
      <c r="E8" s="31">
        <f t="shared" si="0"/>
        <v>2014</v>
      </c>
      <c r="F8" s="31">
        <f t="shared" si="0"/>
        <v>2015</v>
      </c>
      <c r="G8" s="31">
        <f t="shared" si="0"/>
        <v>2016</v>
      </c>
      <c r="H8" s="31">
        <f t="shared" si="0"/>
        <v>2017</v>
      </c>
      <c r="I8" s="31">
        <f t="shared" si="0"/>
        <v>2018</v>
      </c>
      <c r="J8" s="31">
        <f t="shared" si="0"/>
        <v>2019</v>
      </c>
      <c r="K8" s="31"/>
      <c r="L8" s="31" t="s">
        <v>5</v>
      </c>
      <c r="M8" s="3"/>
      <c r="N8" s="7"/>
      <c r="O8" s="3"/>
      <c r="P8" s="3"/>
      <c r="Q8" s="3"/>
      <c r="R8" s="3"/>
      <c r="S8" s="2"/>
      <c r="T8" s="2"/>
      <c r="U8" s="2"/>
      <c r="V8" s="2"/>
    </row>
    <row r="9" spans="1:22" x14ac:dyDescent="0.25">
      <c r="A9" s="8" t="s">
        <v>7</v>
      </c>
      <c r="B9" s="3">
        <f>+E5</f>
        <v>12</v>
      </c>
      <c r="C9" s="3">
        <f>+$E$4</f>
        <v>15</v>
      </c>
      <c r="D9" s="3">
        <f t="shared" ref="D9:J9" si="1">+$E$4</f>
        <v>15</v>
      </c>
      <c r="E9" s="3">
        <f t="shared" si="1"/>
        <v>15</v>
      </c>
      <c r="F9" s="3">
        <f t="shared" si="1"/>
        <v>15</v>
      </c>
      <c r="G9" s="3">
        <f t="shared" si="1"/>
        <v>15</v>
      </c>
      <c r="H9" s="3">
        <f t="shared" si="1"/>
        <v>15</v>
      </c>
      <c r="I9" s="3">
        <f t="shared" si="1"/>
        <v>15</v>
      </c>
      <c r="J9" s="3">
        <f t="shared" si="1"/>
        <v>15</v>
      </c>
      <c r="K9" s="3"/>
      <c r="L9" s="3"/>
      <c r="M9" s="3"/>
      <c r="N9" s="7"/>
      <c r="O9" s="3"/>
      <c r="P9" s="3"/>
      <c r="Q9" s="3"/>
      <c r="R9" s="3"/>
      <c r="S9" s="2"/>
      <c r="T9" s="2"/>
      <c r="U9" s="2"/>
      <c r="V9" s="2"/>
    </row>
    <row r="10" spans="1:22" x14ac:dyDescent="0.25">
      <c r="A10" s="8" t="s">
        <v>5</v>
      </c>
      <c r="B10" s="2">
        <f>+C4</f>
        <v>-19197.11</v>
      </c>
      <c r="C10" s="10">
        <v>-6446.6</v>
      </c>
      <c r="D10" s="2">
        <f>-6473.13</f>
        <v>-6473.13</v>
      </c>
      <c r="E10" s="2">
        <v>-5000</v>
      </c>
      <c r="F10" s="2">
        <f>+E10</f>
        <v>-5000</v>
      </c>
      <c r="G10" s="2">
        <f>+F10</f>
        <v>-5000</v>
      </c>
      <c r="H10" s="2">
        <f>+G10</f>
        <v>-5000</v>
      </c>
      <c r="I10" s="10">
        <f>+H10</f>
        <v>-5000</v>
      </c>
      <c r="J10" s="10">
        <f>+I10</f>
        <v>-5000</v>
      </c>
      <c r="K10" s="2"/>
      <c r="L10" s="2">
        <f>SUM(B10:K10)</f>
        <v>-62116.84</v>
      </c>
      <c r="M10" s="2"/>
      <c r="N10" s="7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8">
        <v>2012</v>
      </c>
      <c r="B12" s="2">
        <f>ROUND(B$10/B$9,2)</f>
        <v>-1599.76</v>
      </c>
      <c r="C12" s="2">
        <f t="shared" ref="C12:I28" si="2">ROUND(C$10/C$9,2)</f>
        <v>-429.77</v>
      </c>
      <c r="D12" s="2"/>
      <c r="E12" s="2"/>
      <c r="F12" s="2"/>
      <c r="G12" s="2"/>
      <c r="H12" s="2"/>
      <c r="I12" s="2"/>
      <c r="J12" s="2"/>
      <c r="K12" s="2"/>
      <c r="L12" s="2">
        <f t="shared" ref="L12:L40" si="3">SUM(B12:K12)</f>
        <v>-2029.53</v>
      </c>
      <c r="M12" s="2"/>
      <c r="N12" s="7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8">
        <v>2013</v>
      </c>
      <c r="B13" s="2">
        <f t="shared" ref="B13:B22" si="4">ROUND(B$10/B$9,2)</f>
        <v>-1599.76</v>
      </c>
      <c r="C13" s="2">
        <f t="shared" si="2"/>
        <v>-429.77</v>
      </c>
      <c r="D13" s="2">
        <f t="shared" si="2"/>
        <v>-431.54</v>
      </c>
      <c r="E13" s="2"/>
      <c r="F13" s="2"/>
      <c r="G13" s="2"/>
      <c r="H13" s="2"/>
      <c r="I13" s="2"/>
      <c r="J13" s="2"/>
      <c r="K13" s="2"/>
      <c r="L13" s="2">
        <f t="shared" si="3"/>
        <v>-2461.0700000000002</v>
      </c>
      <c r="M13" s="2"/>
      <c r="N13" s="1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8">
        <v>2014</v>
      </c>
      <c r="B14" s="2">
        <f t="shared" si="4"/>
        <v>-1599.76</v>
      </c>
      <c r="C14" s="2">
        <f t="shared" si="2"/>
        <v>-429.77</v>
      </c>
      <c r="D14" s="2">
        <f t="shared" si="2"/>
        <v>-431.54</v>
      </c>
      <c r="E14" s="2">
        <f t="shared" si="2"/>
        <v>-333.33</v>
      </c>
      <c r="F14" s="2"/>
      <c r="G14" s="2"/>
      <c r="H14" s="2"/>
      <c r="I14" s="2"/>
      <c r="J14" s="2"/>
      <c r="K14" s="2"/>
      <c r="L14" s="2">
        <f t="shared" si="3"/>
        <v>-2794.4</v>
      </c>
      <c r="M14" s="2"/>
      <c r="N14" s="1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8">
        <f>+A14+1</f>
        <v>2015</v>
      </c>
      <c r="B15" s="2">
        <f t="shared" si="4"/>
        <v>-1599.76</v>
      </c>
      <c r="C15" s="2">
        <f t="shared" si="2"/>
        <v>-429.77</v>
      </c>
      <c r="D15" s="2">
        <f t="shared" si="2"/>
        <v>-431.54</v>
      </c>
      <c r="E15" s="2">
        <f t="shared" si="2"/>
        <v>-333.33</v>
      </c>
      <c r="F15" s="2">
        <f>ROUND(F$10/F$9,2)*0.5</f>
        <v>-166.66499999999999</v>
      </c>
      <c r="G15" s="2"/>
      <c r="H15" s="2"/>
      <c r="I15" s="2"/>
      <c r="J15" s="2"/>
      <c r="K15" s="2"/>
      <c r="L15" s="2">
        <f t="shared" si="3"/>
        <v>-2961.0650000000001</v>
      </c>
      <c r="M15" s="2"/>
      <c r="N15" s="1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8">
        <f t="shared" ref="A16:A40" si="5">+A15+1</f>
        <v>2016</v>
      </c>
      <c r="B16" s="2">
        <f t="shared" si="4"/>
        <v>-1599.76</v>
      </c>
      <c r="C16" s="2">
        <f t="shared" si="2"/>
        <v>-429.77</v>
      </c>
      <c r="D16" s="2">
        <f t="shared" si="2"/>
        <v>-431.54</v>
      </c>
      <c r="E16" s="2">
        <f t="shared" si="2"/>
        <v>-333.33</v>
      </c>
      <c r="F16" s="2">
        <f t="shared" si="2"/>
        <v>-333.33</v>
      </c>
      <c r="G16" s="2">
        <f>ROUND(G$10/G$9,2)*0.5</f>
        <v>-166.66499999999999</v>
      </c>
      <c r="H16" s="2"/>
      <c r="I16" s="2"/>
      <c r="J16" s="2"/>
      <c r="K16" s="2"/>
      <c r="L16" s="2">
        <f t="shared" si="3"/>
        <v>-3294.395</v>
      </c>
      <c r="M16" s="2"/>
      <c r="N16" s="1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8">
        <f t="shared" si="5"/>
        <v>2017</v>
      </c>
      <c r="B17" s="2">
        <f t="shared" si="4"/>
        <v>-1599.76</v>
      </c>
      <c r="C17" s="2">
        <f t="shared" si="2"/>
        <v>-429.77</v>
      </c>
      <c r="D17" s="2">
        <f t="shared" si="2"/>
        <v>-431.54</v>
      </c>
      <c r="E17" s="2">
        <f t="shared" si="2"/>
        <v>-333.33</v>
      </c>
      <c r="F17" s="2">
        <f t="shared" si="2"/>
        <v>-333.33</v>
      </c>
      <c r="G17" s="2">
        <f t="shared" si="2"/>
        <v>-333.33</v>
      </c>
      <c r="H17" s="2">
        <f>ROUND(H$10/H$9,2)*0.5</f>
        <v>-166.66499999999999</v>
      </c>
      <c r="I17" s="2"/>
      <c r="J17" s="2"/>
      <c r="K17" s="2"/>
      <c r="L17" s="2">
        <f t="shared" si="3"/>
        <v>-3627.7249999999999</v>
      </c>
      <c r="M17" s="2"/>
      <c r="N17" s="1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8">
        <f t="shared" si="5"/>
        <v>2018</v>
      </c>
      <c r="B18" s="2">
        <f t="shared" si="4"/>
        <v>-1599.76</v>
      </c>
      <c r="C18" s="2">
        <f t="shared" si="2"/>
        <v>-429.77</v>
      </c>
      <c r="D18" s="2">
        <f t="shared" si="2"/>
        <v>-431.54</v>
      </c>
      <c r="E18" s="2">
        <f t="shared" si="2"/>
        <v>-333.33</v>
      </c>
      <c r="F18" s="2">
        <f t="shared" si="2"/>
        <v>-333.33</v>
      </c>
      <c r="G18" s="2">
        <f t="shared" si="2"/>
        <v>-333.33</v>
      </c>
      <c r="H18" s="2">
        <f t="shared" si="2"/>
        <v>-333.33</v>
      </c>
      <c r="I18" s="2">
        <f>ROUND(I$10/I$9,2)*0.5</f>
        <v>-166.66499999999999</v>
      </c>
      <c r="J18" s="2"/>
      <c r="K18" s="2"/>
      <c r="L18" s="2">
        <f t="shared" si="3"/>
        <v>-3961.0549999999998</v>
      </c>
      <c r="M18" s="2"/>
      <c r="N18" s="1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8">
        <f t="shared" si="5"/>
        <v>2019</v>
      </c>
      <c r="B19" s="2">
        <f t="shared" si="4"/>
        <v>-1599.76</v>
      </c>
      <c r="C19" s="2">
        <f t="shared" si="2"/>
        <v>-429.77</v>
      </c>
      <c r="D19" s="2">
        <f t="shared" si="2"/>
        <v>-431.54</v>
      </c>
      <c r="E19" s="2">
        <f t="shared" si="2"/>
        <v>-333.33</v>
      </c>
      <c r="F19" s="2">
        <f t="shared" si="2"/>
        <v>-333.33</v>
      </c>
      <c r="G19" s="2">
        <f t="shared" si="2"/>
        <v>-333.33</v>
      </c>
      <c r="H19" s="2">
        <f t="shared" si="2"/>
        <v>-333.33</v>
      </c>
      <c r="I19" s="2">
        <f t="shared" si="2"/>
        <v>-333.33</v>
      </c>
      <c r="J19" s="2"/>
      <c r="K19" s="2"/>
      <c r="L19" s="2">
        <f t="shared" si="3"/>
        <v>-4127.72</v>
      </c>
      <c r="M19" s="2"/>
      <c r="N19" s="1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8">
        <f t="shared" si="5"/>
        <v>2020</v>
      </c>
      <c r="B20" s="2">
        <f t="shared" si="4"/>
        <v>-1599.76</v>
      </c>
      <c r="C20" s="2">
        <f t="shared" si="2"/>
        <v>-429.77</v>
      </c>
      <c r="D20" s="2">
        <f t="shared" si="2"/>
        <v>-431.54</v>
      </c>
      <c r="E20" s="2">
        <f t="shared" si="2"/>
        <v>-333.33</v>
      </c>
      <c r="F20" s="2">
        <f t="shared" si="2"/>
        <v>-333.33</v>
      </c>
      <c r="G20" s="2">
        <f t="shared" si="2"/>
        <v>-333.33</v>
      </c>
      <c r="H20" s="2">
        <f t="shared" si="2"/>
        <v>-333.33</v>
      </c>
      <c r="I20" s="2">
        <f t="shared" si="2"/>
        <v>-333.33</v>
      </c>
      <c r="J20" s="2"/>
      <c r="K20" s="2"/>
      <c r="L20" s="2">
        <f t="shared" si="3"/>
        <v>-4127.72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8">
        <f t="shared" si="5"/>
        <v>2021</v>
      </c>
      <c r="B21" s="2">
        <f t="shared" si="4"/>
        <v>-1599.76</v>
      </c>
      <c r="C21" s="2">
        <f t="shared" si="2"/>
        <v>-429.77</v>
      </c>
      <c r="D21" s="2">
        <f t="shared" si="2"/>
        <v>-431.54</v>
      </c>
      <c r="E21" s="2">
        <f t="shared" si="2"/>
        <v>-333.33</v>
      </c>
      <c r="F21" s="2">
        <f t="shared" si="2"/>
        <v>-333.33</v>
      </c>
      <c r="G21" s="2">
        <f t="shared" si="2"/>
        <v>-333.33</v>
      </c>
      <c r="H21" s="2">
        <f t="shared" si="2"/>
        <v>-333.33</v>
      </c>
      <c r="I21" s="2">
        <f t="shared" si="2"/>
        <v>-333.33</v>
      </c>
      <c r="J21" s="2"/>
      <c r="K21" s="2"/>
      <c r="L21" s="2">
        <f t="shared" si="3"/>
        <v>-4127.72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8">
        <f t="shared" si="5"/>
        <v>2022</v>
      </c>
      <c r="B22" s="2">
        <f t="shared" si="4"/>
        <v>-1599.76</v>
      </c>
      <c r="C22" s="2">
        <f t="shared" si="2"/>
        <v>-429.77</v>
      </c>
      <c r="D22" s="2">
        <f t="shared" si="2"/>
        <v>-431.54</v>
      </c>
      <c r="E22" s="2">
        <f t="shared" si="2"/>
        <v>-333.33</v>
      </c>
      <c r="F22" s="2">
        <f t="shared" si="2"/>
        <v>-333.33</v>
      </c>
      <c r="G22" s="2">
        <f t="shared" si="2"/>
        <v>-333.33</v>
      </c>
      <c r="H22" s="2">
        <f t="shared" si="2"/>
        <v>-333.33</v>
      </c>
      <c r="I22" s="2">
        <f t="shared" si="2"/>
        <v>-333.33</v>
      </c>
      <c r="J22" s="2"/>
      <c r="K22" s="2"/>
      <c r="L22" s="2">
        <f t="shared" si="3"/>
        <v>-4127.72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8">
        <f t="shared" si="5"/>
        <v>2023</v>
      </c>
      <c r="B23" s="2">
        <f>+B$10-SUM(B$12:B22)</f>
        <v>-1599.75</v>
      </c>
      <c r="C23" s="2">
        <f t="shared" si="2"/>
        <v>-429.77</v>
      </c>
      <c r="D23" s="2">
        <f t="shared" si="2"/>
        <v>-431.54</v>
      </c>
      <c r="E23" s="2">
        <f t="shared" si="2"/>
        <v>-333.33</v>
      </c>
      <c r="F23" s="2">
        <f t="shared" si="2"/>
        <v>-333.33</v>
      </c>
      <c r="G23" s="2">
        <f t="shared" si="2"/>
        <v>-333.33</v>
      </c>
      <c r="H23" s="2">
        <f t="shared" si="2"/>
        <v>-333.33</v>
      </c>
      <c r="I23" s="2">
        <f t="shared" si="2"/>
        <v>-333.33</v>
      </c>
      <c r="J23" s="2"/>
      <c r="K23" s="2"/>
      <c r="L23" s="2">
        <f t="shared" si="3"/>
        <v>-4127.71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8">
        <f t="shared" si="5"/>
        <v>2024</v>
      </c>
      <c r="B24" s="2"/>
      <c r="C24" s="2">
        <f t="shared" si="2"/>
        <v>-429.77</v>
      </c>
      <c r="D24" s="2">
        <f t="shared" si="2"/>
        <v>-431.54</v>
      </c>
      <c r="E24" s="2">
        <f t="shared" si="2"/>
        <v>-333.33</v>
      </c>
      <c r="F24" s="2">
        <f t="shared" si="2"/>
        <v>-333.33</v>
      </c>
      <c r="G24" s="2">
        <f t="shared" si="2"/>
        <v>-333.33</v>
      </c>
      <c r="H24" s="2">
        <f t="shared" si="2"/>
        <v>-333.33</v>
      </c>
      <c r="I24" s="2">
        <f t="shared" si="2"/>
        <v>-333.33</v>
      </c>
      <c r="J24" s="2"/>
      <c r="K24" s="2"/>
      <c r="L24" s="2">
        <f t="shared" si="3"/>
        <v>-2527.9599999999996</v>
      </c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8">
        <f t="shared" si="5"/>
        <v>2025</v>
      </c>
      <c r="B25" s="2"/>
      <c r="C25" s="2">
        <f t="shared" si="2"/>
        <v>-429.77</v>
      </c>
      <c r="D25" s="2">
        <f t="shared" si="2"/>
        <v>-431.54</v>
      </c>
      <c r="E25" s="2">
        <f t="shared" si="2"/>
        <v>-333.33</v>
      </c>
      <c r="F25" s="2">
        <f t="shared" si="2"/>
        <v>-333.33</v>
      </c>
      <c r="G25" s="2">
        <f t="shared" si="2"/>
        <v>-333.33</v>
      </c>
      <c r="H25" s="2">
        <f t="shared" si="2"/>
        <v>-333.33</v>
      </c>
      <c r="I25" s="2">
        <f t="shared" si="2"/>
        <v>-333.33</v>
      </c>
      <c r="J25" s="2"/>
      <c r="K25" s="2"/>
      <c r="L25" s="2">
        <f t="shared" si="3"/>
        <v>-2527.9599999999996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8">
        <f t="shared" si="5"/>
        <v>2026</v>
      </c>
      <c r="B26" s="2"/>
      <c r="C26" s="2">
        <f>+C$10-SUM(C$12:C25)</f>
        <v>-429.81999999999971</v>
      </c>
      <c r="D26" s="2">
        <f t="shared" si="2"/>
        <v>-431.54</v>
      </c>
      <c r="E26" s="2">
        <f t="shared" si="2"/>
        <v>-333.33</v>
      </c>
      <c r="F26" s="2">
        <f t="shared" si="2"/>
        <v>-333.33</v>
      </c>
      <c r="G26" s="2">
        <f t="shared" si="2"/>
        <v>-333.33</v>
      </c>
      <c r="H26" s="2">
        <f t="shared" si="2"/>
        <v>-333.33</v>
      </c>
      <c r="I26" s="2">
        <f t="shared" si="2"/>
        <v>-333.33</v>
      </c>
      <c r="J26" s="2"/>
      <c r="K26" s="2"/>
      <c r="L26" s="2">
        <f t="shared" si="3"/>
        <v>-2528.0099999999993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8">
        <f t="shared" si="5"/>
        <v>2027</v>
      </c>
      <c r="B27" s="2"/>
      <c r="C27" s="2"/>
      <c r="D27" s="2">
        <f>+D$10-SUM(D$12:D26)</f>
        <v>-431.56999999999971</v>
      </c>
      <c r="E27" s="2">
        <f t="shared" si="2"/>
        <v>-333.33</v>
      </c>
      <c r="F27" s="2">
        <f t="shared" si="2"/>
        <v>-333.33</v>
      </c>
      <c r="G27" s="2">
        <f t="shared" si="2"/>
        <v>-333.33</v>
      </c>
      <c r="H27" s="2">
        <f t="shared" si="2"/>
        <v>-333.33</v>
      </c>
      <c r="I27" s="2">
        <f t="shared" si="2"/>
        <v>-333.33</v>
      </c>
      <c r="J27" s="2"/>
      <c r="K27" s="2"/>
      <c r="L27" s="2">
        <f t="shared" si="3"/>
        <v>-2098.2199999999993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8">
        <f t="shared" si="5"/>
        <v>2028</v>
      </c>
      <c r="B28" s="2"/>
      <c r="C28" s="2"/>
      <c r="D28" s="2"/>
      <c r="E28" s="2">
        <f>+E$10-SUM(E$12:E27)</f>
        <v>-333.38000000000011</v>
      </c>
      <c r="F28" s="2">
        <f t="shared" ref="F28:I32" si="6">ROUND(F$10/F$9,2)</f>
        <v>-333.33</v>
      </c>
      <c r="G28" s="2">
        <f t="shared" si="2"/>
        <v>-333.33</v>
      </c>
      <c r="H28" s="2">
        <f t="shared" si="2"/>
        <v>-333.33</v>
      </c>
      <c r="I28" s="2">
        <f t="shared" si="2"/>
        <v>-333.33</v>
      </c>
      <c r="J28" s="2"/>
      <c r="K28" s="2"/>
      <c r="L28" s="2">
        <f t="shared" si="3"/>
        <v>-1666.6999999999998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8">
        <f t="shared" si="5"/>
        <v>2029</v>
      </c>
      <c r="B29" s="2"/>
      <c r="C29" s="2"/>
      <c r="D29" s="2"/>
      <c r="E29" s="2"/>
      <c r="F29" s="2">
        <f t="shared" si="6"/>
        <v>-333.33</v>
      </c>
      <c r="G29" s="2">
        <f t="shared" si="6"/>
        <v>-333.33</v>
      </c>
      <c r="H29" s="2">
        <f t="shared" si="6"/>
        <v>-333.33</v>
      </c>
      <c r="I29" s="2">
        <f t="shared" si="6"/>
        <v>-333.33</v>
      </c>
      <c r="J29" s="2"/>
      <c r="K29" s="2"/>
      <c r="L29" s="2">
        <f t="shared" si="3"/>
        <v>-1333.32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8">
        <f t="shared" si="5"/>
        <v>2030</v>
      </c>
      <c r="B30" s="2"/>
      <c r="C30" s="2"/>
      <c r="D30" s="2"/>
      <c r="E30" s="2"/>
      <c r="F30" s="2">
        <f>+F$10-SUM(F$12:F29)</f>
        <v>-166.71500000000015</v>
      </c>
      <c r="G30" s="2">
        <f t="shared" si="6"/>
        <v>-333.33</v>
      </c>
      <c r="H30" s="2">
        <f t="shared" si="6"/>
        <v>-333.33</v>
      </c>
      <c r="I30" s="2">
        <f t="shared" si="6"/>
        <v>-333.33</v>
      </c>
      <c r="J30" s="2"/>
      <c r="K30" s="2"/>
      <c r="L30" s="2">
        <f t="shared" si="3"/>
        <v>-1166.7050000000002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8">
        <f t="shared" si="5"/>
        <v>2031</v>
      </c>
      <c r="B31" s="2"/>
      <c r="C31" s="2"/>
      <c r="D31" s="2"/>
      <c r="E31" s="2"/>
      <c r="F31" s="2"/>
      <c r="G31" s="2">
        <f>+G$10-SUM(G$12:G30)</f>
        <v>-166.71500000000015</v>
      </c>
      <c r="H31" s="2">
        <f t="shared" si="6"/>
        <v>-333.33</v>
      </c>
      <c r="I31" s="2">
        <f t="shared" si="6"/>
        <v>-333.33</v>
      </c>
      <c r="J31" s="2"/>
      <c r="K31" s="2"/>
      <c r="L31" s="2">
        <f t="shared" si="3"/>
        <v>-833.37500000000011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8">
        <f t="shared" si="5"/>
        <v>2032</v>
      </c>
      <c r="B32" s="2"/>
      <c r="C32" s="2"/>
      <c r="D32" s="2"/>
      <c r="E32" s="2"/>
      <c r="F32" s="2"/>
      <c r="G32" s="2"/>
      <c r="H32" s="2">
        <f>+H$10-SUM(H$12:H31)</f>
        <v>-166.71500000000015</v>
      </c>
      <c r="I32" s="2">
        <f t="shared" si="6"/>
        <v>-333.33</v>
      </c>
      <c r="J32" s="2"/>
      <c r="K32" s="2"/>
      <c r="L32" s="2">
        <f t="shared" si="3"/>
        <v>-500.04500000000013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8">
        <f t="shared" si="5"/>
        <v>2033</v>
      </c>
      <c r="B33" s="2"/>
      <c r="C33" s="2"/>
      <c r="D33" s="2"/>
      <c r="E33" s="2"/>
      <c r="F33" s="2"/>
      <c r="G33" s="2"/>
      <c r="H33" s="2"/>
      <c r="I33" s="2">
        <f>+I$10-SUM(I$12:I32)</f>
        <v>-166.71500000000015</v>
      </c>
      <c r="J33" s="2"/>
      <c r="K33" s="2"/>
      <c r="L33" s="2">
        <f t="shared" si="3"/>
        <v>-166.71500000000015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8">
        <f t="shared" si="5"/>
        <v>2034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8">
        <f t="shared" si="5"/>
        <v>2035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8">
        <f t="shared" si="5"/>
        <v>2036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 t="shared" si="3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8">
        <f t="shared" si="5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8">
        <f t="shared" si="5"/>
        <v>2038</v>
      </c>
      <c r="B38" s="2"/>
      <c r="C38" s="2"/>
      <c r="D38" s="2"/>
      <c r="E38" s="2"/>
      <c r="F38" s="2"/>
      <c r="G38" s="2"/>
      <c r="H38" s="2"/>
      <c r="L38" s="2">
        <f t="shared" si="3"/>
        <v>0</v>
      </c>
    </row>
    <row r="39" spans="1:22" x14ac:dyDescent="0.25">
      <c r="A39" s="8">
        <f t="shared" si="5"/>
        <v>2039</v>
      </c>
      <c r="B39" s="2"/>
      <c r="C39" s="2"/>
      <c r="D39" s="2"/>
      <c r="E39" s="2"/>
      <c r="F39" s="2"/>
      <c r="G39" s="2"/>
      <c r="H39" s="2"/>
      <c r="L39" s="2">
        <f t="shared" si="3"/>
        <v>0</v>
      </c>
    </row>
    <row r="40" spans="1:22" x14ac:dyDescent="0.25">
      <c r="A40" s="8">
        <f t="shared" si="5"/>
        <v>2040</v>
      </c>
      <c r="B40" s="2"/>
      <c r="C40" s="2"/>
      <c r="D40" s="2"/>
      <c r="E40" s="2"/>
      <c r="F40" s="2"/>
      <c r="G40" s="2"/>
      <c r="H40" s="2"/>
      <c r="L40" s="2">
        <f t="shared" si="3"/>
        <v>0</v>
      </c>
    </row>
    <row r="41" spans="1:22" x14ac:dyDescent="0.25">
      <c r="B41" s="2"/>
      <c r="C41" s="2"/>
      <c r="D41" s="2"/>
      <c r="E41" s="2"/>
      <c r="F41" s="2"/>
      <c r="G41" s="2"/>
      <c r="H41" s="2"/>
      <c r="L41" s="2"/>
    </row>
    <row r="43" spans="1:22" x14ac:dyDescent="0.25">
      <c r="A43" s="8" t="s">
        <v>11</v>
      </c>
      <c r="B43" s="4">
        <f t="shared" ref="B43:I43" si="7">+B10-SUM(B12:B42)</f>
        <v>0</v>
      </c>
      <c r="C43" s="4">
        <f t="shared" si="7"/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  <c r="H43" s="4">
        <f t="shared" si="7"/>
        <v>0</v>
      </c>
      <c r="I43" s="4">
        <f t="shared" si="7"/>
        <v>0</v>
      </c>
      <c r="J43" s="4"/>
      <c r="K43" s="4"/>
      <c r="L43" s="4">
        <f>+L10-SUM(L12:L42)</f>
        <v>-5000</v>
      </c>
    </row>
  </sheetData>
  <mergeCells count="1">
    <mergeCell ref="F6:J6"/>
  </mergeCells>
  <pageMargins left="0.39370078740157483" right="0.39370078740157483" top="0.39370078740157483" bottom="0.39370078740157483" header="0" footer="0.19685039370078741"/>
  <pageSetup orientation="landscape" verticalDpi="0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79"/>
  <sheetViews>
    <sheetView topLeftCell="C1" workbookViewId="0">
      <selection activeCell="R6" sqref="R6:V6"/>
    </sheetView>
  </sheetViews>
  <sheetFormatPr defaultRowHeight="15" x14ac:dyDescent="0.25"/>
  <cols>
    <col min="2" max="2" width="9.140625" style="6"/>
    <col min="3" max="3" width="13.28515625" bestFit="1" customWidth="1"/>
    <col min="4" max="5" width="11.5703125" bestFit="1" customWidth="1"/>
    <col min="6" max="6" width="11.85546875" customWidth="1"/>
    <col min="7" max="8" width="11.5703125" bestFit="1" customWidth="1"/>
    <col min="9" max="9" width="13.28515625" bestFit="1" customWidth="1"/>
    <col min="10" max="15" width="11.5703125" bestFit="1" customWidth="1"/>
    <col min="16" max="16" width="12.28515625" bestFit="1" customWidth="1"/>
    <col min="17" max="22" width="11.5703125" customWidth="1"/>
    <col min="23" max="23" width="3.5703125" customWidth="1"/>
    <col min="24" max="24" width="13.28515625" bestFit="1" customWidth="1"/>
    <col min="26" max="26" width="13.28515625" bestFit="1" customWidth="1"/>
  </cols>
  <sheetData>
    <row r="1" spans="1:34" x14ac:dyDescent="0.25">
      <c r="A1" s="5" t="s">
        <v>13</v>
      </c>
      <c r="B1" s="8"/>
      <c r="C1" s="5"/>
    </row>
    <row r="2" spans="1:34" x14ac:dyDescent="0.25">
      <c r="A2" t="s">
        <v>1</v>
      </c>
      <c r="B2" s="27" t="s">
        <v>43</v>
      </c>
    </row>
    <row r="4" spans="1:34" x14ac:dyDescent="0.25">
      <c r="A4">
        <v>2011</v>
      </c>
      <c r="B4" s="6" t="s">
        <v>2</v>
      </c>
      <c r="C4" s="10">
        <v>3549663.58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5">
      <c r="A5">
        <v>2011</v>
      </c>
      <c r="B5" s="6" t="s">
        <v>3</v>
      </c>
      <c r="C5" s="2">
        <v>819644</v>
      </c>
      <c r="D5" s="2" t="s">
        <v>9</v>
      </c>
      <c r="E5" s="3">
        <v>60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2"/>
      <c r="AB5" s="2"/>
      <c r="AC5" s="2"/>
      <c r="AD5" s="2"/>
      <c r="AE5" s="2"/>
      <c r="AF5" s="2"/>
      <c r="AG5" s="2"/>
      <c r="AH5" s="2"/>
    </row>
    <row r="6" spans="1:34" x14ac:dyDescent="0.25">
      <c r="A6" t="s">
        <v>4</v>
      </c>
      <c r="C6" s="2">
        <f>+C4-C5</f>
        <v>2730019.58</v>
      </c>
      <c r="D6" s="2" t="s">
        <v>8</v>
      </c>
      <c r="E6" s="3">
        <v>55</v>
      </c>
      <c r="F6" s="2">
        <f>+C6/E6</f>
        <v>49636.719636363639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61" t="s">
        <v>111</v>
      </c>
      <c r="S6" s="61"/>
      <c r="T6" s="61"/>
      <c r="U6" s="61"/>
      <c r="V6" s="61"/>
      <c r="W6" s="2"/>
      <c r="X6" s="2"/>
      <c r="Y6" s="2"/>
      <c r="Z6" s="1"/>
      <c r="AA6" s="2"/>
      <c r="AB6" s="2"/>
      <c r="AC6" s="2"/>
      <c r="AD6" s="2"/>
      <c r="AE6" s="2"/>
      <c r="AF6" s="2"/>
      <c r="AG6" s="2"/>
      <c r="AH6" s="2"/>
    </row>
    <row r="7" spans="1:34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/>
      <c r="AA7" s="2"/>
      <c r="AB7" s="2"/>
      <c r="AC7" s="2"/>
      <c r="AD7" s="2"/>
      <c r="AE7" s="2"/>
      <c r="AF7" s="2"/>
      <c r="AG7" s="2"/>
      <c r="AH7" s="2"/>
    </row>
    <row r="8" spans="1:34" x14ac:dyDescent="0.25">
      <c r="B8" s="6" t="s">
        <v>6</v>
      </c>
      <c r="C8" s="3">
        <v>2000</v>
      </c>
      <c r="D8" s="3">
        <v>2001</v>
      </c>
      <c r="E8" s="3">
        <v>2002</v>
      </c>
      <c r="F8" s="3">
        <f t="shared" ref="F8:N8" si="0">+E8+1</f>
        <v>2003</v>
      </c>
      <c r="G8" s="3">
        <f t="shared" si="0"/>
        <v>2004</v>
      </c>
      <c r="H8" s="3">
        <f t="shared" si="0"/>
        <v>2005</v>
      </c>
      <c r="I8" s="3">
        <f t="shared" si="0"/>
        <v>2006</v>
      </c>
      <c r="J8" s="3">
        <f t="shared" si="0"/>
        <v>2007</v>
      </c>
      <c r="K8" s="3">
        <f t="shared" si="0"/>
        <v>2008</v>
      </c>
      <c r="L8" s="3">
        <f t="shared" si="0"/>
        <v>2009</v>
      </c>
      <c r="M8" s="3">
        <f t="shared" si="0"/>
        <v>2010</v>
      </c>
      <c r="N8" s="3">
        <f t="shared" si="0"/>
        <v>2011</v>
      </c>
      <c r="O8" s="3">
        <v>2012</v>
      </c>
      <c r="P8" s="3">
        <v>2013</v>
      </c>
      <c r="Q8" s="3">
        <v>2014</v>
      </c>
      <c r="R8" s="3">
        <v>2015</v>
      </c>
      <c r="S8" s="3">
        <v>2016</v>
      </c>
      <c r="T8" s="3">
        <v>2017</v>
      </c>
      <c r="U8" s="3">
        <v>2018</v>
      </c>
      <c r="V8" s="3">
        <f>+U8+1</f>
        <v>2019</v>
      </c>
      <c r="W8" s="3"/>
      <c r="X8" s="31" t="s">
        <v>5</v>
      </c>
      <c r="Y8" s="3"/>
      <c r="Z8" s="1"/>
      <c r="AA8" s="3"/>
      <c r="AB8" s="3"/>
      <c r="AC8" s="3"/>
      <c r="AD8" s="3"/>
      <c r="AE8" s="2"/>
      <c r="AF8" s="2"/>
      <c r="AG8" s="2"/>
      <c r="AH8" s="2"/>
    </row>
    <row r="9" spans="1:34" x14ac:dyDescent="0.25">
      <c r="B9" s="6" t="s">
        <v>7</v>
      </c>
      <c r="C9" s="3">
        <v>48</v>
      </c>
      <c r="D9" s="3">
        <f>+C9+1</f>
        <v>49</v>
      </c>
      <c r="E9" s="3">
        <f>+D9+1</f>
        <v>50</v>
      </c>
      <c r="F9" s="3">
        <f t="shared" ref="F9:N9" si="1">+E9+1</f>
        <v>51</v>
      </c>
      <c r="G9" s="3">
        <f t="shared" si="1"/>
        <v>52</v>
      </c>
      <c r="H9" s="3">
        <f t="shared" si="1"/>
        <v>53</v>
      </c>
      <c r="I9" s="3">
        <f t="shared" si="1"/>
        <v>54</v>
      </c>
      <c r="J9" s="3">
        <f t="shared" si="1"/>
        <v>55</v>
      </c>
      <c r="K9" s="3">
        <f t="shared" si="1"/>
        <v>56</v>
      </c>
      <c r="L9" s="3">
        <f t="shared" si="1"/>
        <v>57</v>
      </c>
      <c r="M9" s="3">
        <f t="shared" si="1"/>
        <v>58</v>
      </c>
      <c r="N9" s="3">
        <f t="shared" si="1"/>
        <v>59</v>
      </c>
      <c r="O9" s="3">
        <f>+E5</f>
        <v>60</v>
      </c>
      <c r="P9" s="3">
        <f>+O9</f>
        <v>60</v>
      </c>
      <c r="Q9" s="3">
        <f>+P9</f>
        <v>60</v>
      </c>
      <c r="R9" s="3">
        <f>+Q9</f>
        <v>60</v>
      </c>
      <c r="S9" s="3">
        <f>+R9</f>
        <v>60</v>
      </c>
      <c r="T9" s="3">
        <f>+S9</f>
        <v>60</v>
      </c>
      <c r="U9" s="3">
        <v>60</v>
      </c>
      <c r="V9" s="3">
        <v>60</v>
      </c>
      <c r="W9" s="3"/>
      <c r="X9" s="3"/>
      <c r="Y9" s="3"/>
      <c r="Z9" s="1"/>
      <c r="AA9" s="3"/>
      <c r="AB9" s="3"/>
      <c r="AC9" s="3"/>
      <c r="AD9" s="3"/>
      <c r="AE9" s="2"/>
      <c r="AF9" s="2"/>
      <c r="AG9" s="2"/>
      <c r="AH9" s="2"/>
    </row>
    <row r="10" spans="1:34" s="22" customFormat="1" x14ac:dyDescent="0.25">
      <c r="B10" s="23" t="s">
        <v>5</v>
      </c>
      <c r="C10" s="10">
        <v>173188.28</v>
      </c>
      <c r="D10" s="10">
        <v>330282.36</v>
      </c>
      <c r="E10" s="10">
        <v>308416.34999999998</v>
      </c>
      <c r="F10" s="10">
        <v>194182.94</v>
      </c>
      <c r="G10" s="10">
        <v>175957.35</v>
      </c>
      <c r="H10" s="10">
        <v>249051.3</v>
      </c>
      <c r="I10" s="10">
        <f>1429048.99-787766.66+195789.16</f>
        <v>837071.49</v>
      </c>
      <c r="J10" s="10">
        <v>316232.98</v>
      </c>
      <c r="K10" s="10">
        <v>185757.86</v>
      </c>
      <c r="L10" s="10">
        <v>185051.51</v>
      </c>
      <c r="M10" s="10">
        <v>286238.8</v>
      </c>
      <c r="N10" s="10">
        <v>308232.36</v>
      </c>
      <c r="O10" s="21">
        <f>192832.66+2465.65</f>
        <v>195298.31</v>
      </c>
      <c r="P10" s="21">
        <f>191965.15+121.46</f>
        <v>192086.61</v>
      </c>
      <c r="Q10" s="21">
        <v>276757</v>
      </c>
      <c r="R10" s="21">
        <v>268280</v>
      </c>
      <c r="S10" s="21">
        <v>275061</v>
      </c>
      <c r="T10" s="21">
        <v>264890</v>
      </c>
      <c r="U10" s="21">
        <v>263194</v>
      </c>
      <c r="V10" s="21">
        <v>269975</v>
      </c>
      <c r="W10" s="10"/>
      <c r="X10" s="10">
        <f>SUM(C10:W10)</f>
        <v>5555205.5</v>
      </c>
      <c r="Y10" s="10"/>
      <c r="Z10" s="25"/>
      <c r="AA10" s="10"/>
      <c r="AB10" s="10"/>
      <c r="AC10" s="10"/>
      <c r="AD10" s="10"/>
      <c r="AE10" s="10"/>
      <c r="AF10" s="10"/>
      <c r="AG10" s="10"/>
      <c r="AH10" s="10"/>
    </row>
    <row r="11" spans="1:34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  <c r="AA11" s="2"/>
      <c r="AB11" s="2"/>
      <c r="AC11" s="2"/>
      <c r="AD11" s="2"/>
      <c r="AE11" s="2"/>
      <c r="AF11" s="2"/>
      <c r="AG11" s="2"/>
      <c r="AH11" s="2"/>
    </row>
    <row r="12" spans="1:34" x14ac:dyDescent="0.25">
      <c r="B12" s="6">
        <v>2012</v>
      </c>
      <c r="C12" s="2">
        <f>ROUND((C$10/C$9),2)</f>
        <v>3608.09</v>
      </c>
      <c r="D12" s="2">
        <f t="shared" ref="D12:I59" si="2">ROUND((D$10/D$9),2)</f>
        <v>6740.46</v>
      </c>
      <c r="E12" s="2">
        <f t="shared" si="2"/>
        <v>6168.33</v>
      </c>
      <c r="F12" s="2">
        <f t="shared" si="2"/>
        <v>3807.51</v>
      </c>
      <c r="G12" s="2">
        <f t="shared" si="2"/>
        <v>3383.8</v>
      </c>
      <c r="H12" s="2">
        <f t="shared" si="2"/>
        <v>4699.08</v>
      </c>
      <c r="I12" s="2">
        <f t="shared" si="2"/>
        <v>15501.32</v>
      </c>
      <c r="J12" s="2">
        <f t="shared" ref="J12:N65" si="3">ROUND((J$10/J$9),2)</f>
        <v>5749.69</v>
      </c>
      <c r="K12" s="2">
        <f t="shared" si="3"/>
        <v>3317.1</v>
      </c>
      <c r="L12" s="2">
        <f t="shared" si="3"/>
        <v>3246.52</v>
      </c>
      <c r="M12" s="2">
        <f t="shared" si="3"/>
        <v>4935.1499999999996</v>
      </c>
      <c r="N12" s="2">
        <f t="shared" si="3"/>
        <v>5224.28</v>
      </c>
      <c r="O12" s="2">
        <f t="shared" ref="O12:R70" si="4">ROUND((O$10/O$9),2)</f>
        <v>3254.97</v>
      </c>
      <c r="P12" s="2"/>
      <c r="Q12" s="2"/>
      <c r="R12" s="2"/>
      <c r="S12" s="2"/>
      <c r="T12" s="2"/>
      <c r="U12" s="2"/>
      <c r="V12" s="2"/>
      <c r="W12" s="2"/>
      <c r="X12" s="2">
        <f t="shared" ref="X12:X43" si="5">SUM(C12:W12)</f>
        <v>69636.3</v>
      </c>
      <c r="Y12" s="2"/>
      <c r="Z12" s="1"/>
      <c r="AA12" s="2"/>
      <c r="AB12" s="2"/>
      <c r="AC12" s="2"/>
      <c r="AD12" s="2"/>
      <c r="AE12" s="2"/>
      <c r="AF12" s="2"/>
      <c r="AG12" s="2"/>
      <c r="AH12" s="2"/>
    </row>
    <row r="13" spans="1:34" x14ac:dyDescent="0.25">
      <c r="B13" s="6">
        <v>2013</v>
      </c>
      <c r="C13" s="2">
        <f t="shared" ref="C13:C58" si="6">ROUND((C$10/C$9),2)</f>
        <v>3608.09</v>
      </c>
      <c r="D13" s="2">
        <f t="shared" si="2"/>
        <v>6740.46</v>
      </c>
      <c r="E13" s="2">
        <f t="shared" si="2"/>
        <v>6168.33</v>
      </c>
      <c r="F13" s="2">
        <f t="shared" si="2"/>
        <v>3807.51</v>
      </c>
      <c r="G13" s="2">
        <f t="shared" si="2"/>
        <v>3383.8</v>
      </c>
      <c r="H13" s="2">
        <f t="shared" si="2"/>
        <v>4699.08</v>
      </c>
      <c r="I13" s="2">
        <f t="shared" si="2"/>
        <v>15501.32</v>
      </c>
      <c r="J13" s="2">
        <f t="shared" si="3"/>
        <v>5749.69</v>
      </c>
      <c r="K13" s="2">
        <f t="shared" si="3"/>
        <v>3317.1</v>
      </c>
      <c r="L13" s="2">
        <f t="shared" si="3"/>
        <v>3246.52</v>
      </c>
      <c r="M13" s="2">
        <f t="shared" si="3"/>
        <v>4935.1499999999996</v>
      </c>
      <c r="N13" s="2">
        <f t="shared" si="3"/>
        <v>5224.28</v>
      </c>
      <c r="O13" s="2">
        <f t="shared" si="4"/>
        <v>3254.97</v>
      </c>
      <c r="P13" s="2">
        <f t="shared" si="4"/>
        <v>3201.44</v>
      </c>
      <c r="Q13" s="2"/>
      <c r="R13" s="2"/>
      <c r="S13" s="2"/>
      <c r="T13" s="2"/>
      <c r="U13" s="2"/>
      <c r="V13" s="2"/>
      <c r="W13" s="2"/>
      <c r="X13" s="2">
        <f t="shared" si="5"/>
        <v>72837.740000000005</v>
      </c>
      <c r="Y13" s="2"/>
      <c r="Z13" s="1"/>
      <c r="AA13" s="2"/>
      <c r="AB13" s="2"/>
      <c r="AC13" s="2"/>
      <c r="AD13" s="2"/>
      <c r="AE13" s="2"/>
      <c r="AF13" s="2"/>
      <c r="AG13" s="2"/>
      <c r="AH13" s="2"/>
    </row>
    <row r="14" spans="1:34" x14ac:dyDescent="0.25">
      <c r="B14" s="6">
        <v>2014</v>
      </c>
      <c r="C14" s="2">
        <f t="shared" si="6"/>
        <v>3608.09</v>
      </c>
      <c r="D14" s="2">
        <f t="shared" si="2"/>
        <v>6740.46</v>
      </c>
      <c r="E14" s="2">
        <f t="shared" si="2"/>
        <v>6168.33</v>
      </c>
      <c r="F14" s="2">
        <f t="shared" si="2"/>
        <v>3807.51</v>
      </c>
      <c r="G14" s="2">
        <f t="shared" si="2"/>
        <v>3383.8</v>
      </c>
      <c r="H14" s="2">
        <f t="shared" si="2"/>
        <v>4699.08</v>
      </c>
      <c r="I14" s="2">
        <f t="shared" si="2"/>
        <v>15501.32</v>
      </c>
      <c r="J14" s="2">
        <f t="shared" si="3"/>
        <v>5749.69</v>
      </c>
      <c r="K14" s="2">
        <f t="shared" si="3"/>
        <v>3317.1</v>
      </c>
      <c r="L14" s="2">
        <f t="shared" si="3"/>
        <v>3246.52</v>
      </c>
      <c r="M14" s="2">
        <f t="shared" si="3"/>
        <v>4935.1499999999996</v>
      </c>
      <c r="N14" s="2">
        <f t="shared" si="3"/>
        <v>5224.28</v>
      </c>
      <c r="O14" s="2">
        <f t="shared" si="4"/>
        <v>3254.97</v>
      </c>
      <c r="P14" s="2">
        <f t="shared" si="4"/>
        <v>3201.44</v>
      </c>
      <c r="Q14" s="2">
        <f t="shared" si="4"/>
        <v>4612.62</v>
      </c>
      <c r="R14" s="2"/>
      <c r="S14" s="2"/>
      <c r="T14" s="2"/>
      <c r="U14" s="2"/>
      <c r="V14" s="2"/>
      <c r="W14" s="2"/>
      <c r="X14" s="2">
        <f t="shared" si="5"/>
        <v>77450.36</v>
      </c>
      <c r="Y14" s="2"/>
      <c r="Z14" s="1"/>
      <c r="AA14" s="2"/>
      <c r="AB14" s="2"/>
      <c r="AC14" s="2"/>
      <c r="AD14" s="2"/>
      <c r="AE14" s="2"/>
      <c r="AF14" s="2"/>
      <c r="AG14" s="2"/>
      <c r="AH14" s="2"/>
    </row>
    <row r="15" spans="1:34" x14ac:dyDescent="0.25">
      <c r="B15" s="6">
        <f>+B14+1</f>
        <v>2015</v>
      </c>
      <c r="C15" s="2">
        <f t="shared" si="6"/>
        <v>3608.09</v>
      </c>
      <c r="D15" s="2">
        <f t="shared" si="2"/>
        <v>6740.46</v>
      </c>
      <c r="E15" s="2">
        <f t="shared" si="2"/>
        <v>6168.33</v>
      </c>
      <c r="F15" s="2">
        <f t="shared" si="2"/>
        <v>3807.51</v>
      </c>
      <c r="G15" s="2">
        <f t="shared" si="2"/>
        <v>3383.8</v>
      </c>
      <c r="H15" s="2">
        <f t="shared" si="2"/>
        <v>4699.08</v>
      </c>
      <c r="I15" s="2">
        <f t="shared" si="2"/>
        <v>15501.32</v>
      </c>
      <c r="J15" s="2">
        <f t="shared" si="3"/>
        <v>5749.69</v>
      </c>
      <c r="K15" s="2">
        <f t="shared" si="3"/>
        <v>3317.1</v>
      </c>
      <c r="L15" s="2">
        <f t="shared" si="3"/>
        <v>3246.52</v>
      </c>
      <c r="M15" s="2">
        <f t="shared" si="3"/>
        <v>4935.1499999999996</v>
      </c>
      <c r="N15" s="2">
        <f t="shared" si="3"/>
        <v>5224.28</v>
      </c>
      <c r="O15" s="2">
        <f t="shared" si="4"/>
        <v>3254.97</v>
      </c>
      <c r="P15" s="2">
        <f t="shared" si="4"/>
        <v>3201.44</v>
      </c>
      <c r="Q15" s="2">
        <f t="shared" si="4"/>
        <v>4612.62</v>
      </c>
      <c r="R15" s="2">
        <f>ROUND((R$10/R$9),2)*0.5</f>
        <v>2235.665</v>
      </c>
      <c r="S15" s="2"/>
      <c r="T15" s="2"/>
      <c r="U15" s="2"/>
      <c r="V15" s="2"/>
      <c r="W15" s="2"/>
      <c r="X15" s="2">
        <f t="shared" si="5"/>
        <v>79686.024999999994</v>
      </c>
      <c r="Y15" s="2"/>
      <c r="Z15" s="1"/>
      <c r="AA15" s="2"/>
      <c r="AB15" s="2"/>
      <c r="AC15" s="2"/>
      <c r="AD15" s="2"/>
      <c r="AE15" s="2"/>
      <c r="AF15" s="2"/>
      <c r="AG15" s="2"/>
      <c r="AH15" s="2"/>
    </row>
    <row r="16" spans="1:34" x14ac:dyDescent="0.25">
      <c r="B16" s="6">
        <f t="shared" ref="B16:B70" si="7">+B15+1</f>
        <v>2016</v>
      </c>
      <c r="C16" s="2">
        <f t="shared" si="6"/>
        <v>3608.09</v>
      </c>
      <c r="D16" s="2">
        <f t="shared" si="2"/>
        <v>6740.46</v>
      </c>
      <c r="E16" s="2">
        <f t="shared" si="2"/>
        <v>6168.33</v>
      </c>
      <c r="F16" s="2">
        <f t="shared" si="2"/>
        <v>3807.51</v>
      </c>
      <c r="G16" s="2">
        <f t="shared" si="2"/>
        <v>3383.8</v>
      </c>
      <c r="H16" s="2">
        <f t="shared" si="2"/>
        <v>4699.08</v>
      </c>
      <c r="I16" s="2">
        <f t="shared" si="2"/>
        <v>15501.32</v>
      </c>
      <c r="J16" s="2">
        <f t="shared" si="3"/>
        <v>5749.69</v>
      </c>
      <c r="K16" s="2">
        <f t="shared" si="3"/>
        <v>3317.1</v>
      </c>
      <c r="L16" s="2">
        <f t="shared" si="3"/>
        <v>3246.52</v>
      </c>
      <c r="M16" s="2">
        <f t="shared" si="3"/>
        <v>4935.1499999999996</v>
      </c>
      <c r="N16" s="2">
        <f t="shared" si="3"/>
        <v>5224.28</v>
      </c>
      <c r="O16" s="2">
        <f t="shared" si="4"/>
        <v>3254.97</v>
      </c>
      <c r="P16" s="2">
        <f t="shared" si="4"/>
        <v>3201.44</v>
      </c>
      <c r="Q16" s="2">
        <f t="shared" si="4"/>
        <v>4612.62</v>
      </c>
      <c r="R16" s="2">
        <f t="shared" si="4"/>
        <v>4471.33</v>
      </c>
      <c r="S16" s="2">
        <f>ROUND((S$10/S$9),2)*0.5</f>
        <v>2292.1750000000002</v>
      </c>
      <c r="T16" s="2"/>
      <c r="U16" s="2"/>
      <c r="V16" s="2"/>
      <c r="W16" s="2"/>
      <c r="X16" s="2">
        <f t="shared" si="5"/>
        <v>84213.865000000005</v>
      </c>
      <c r="Y16" s="2"/>
      <c r="Z16" s="1"/>
      <c r="AA16" s="2"/>
      <c r="AB16" s="2"/>
      <c r="AC16" s="2"/>
      <c r="AD16" s="2"/>
      <c r="AE16" s="2"/>
      <c r="AF16" s="2"/>
      <c r="AG16" s="2"/>
      <c r="AH16" s="2"/>
    </row>
    <row r="17" spans="2:34" x14ac:dyDescent="0.25">
      <c r="B17" s="6">
        <f t="shared" si="7"/>
        <v>2017</v>
      </c>
      <c r="C17" s="2">
        <f t="shared" si="6"/>
        <v>3608.09</v>
      </c>
      <c r="D17" s="2">
        <f t="shared" si="2"/>
        <v>6740.46</v>
      </c>
      <c r="E17" s="2">
        <f t="shared" si="2"/>
        <v>6168.33</v>
      </c>
      <c r="F17" s="2">
        <f t="shared" si="2"/>
        <v>3807.51</v>
      </c>
      <c r="G17" s="2">
        <f t="shared" si="2"/>
        <v>3383.8</v>
      </c>
      <c r="H17" s="2">
        <f t="shared" si="2"/>
        <v>4699.08</v>
      </c>
      <c r="I17" s="2">
        <f t="shared" si="2"/>
        <v>15501.32</v>
      </c>
      <c r="J17" s="2">
        <f t="shared" si="3"/>
        <v>5749.69</v>
      </c>
      <c r="K17" s="2">
        <f t="shared" si="3"/>
        <v>3317.1</v>
      </c>
      <c r="L17" s="2">
        <f t="shared" si="3"/>
        <v>3246.52</v>
      </c>
      <c r="M17" s="2">
        <f t="shared" si="3"/>
        <v>4935.1499999999996</v>
      </c>
      <c r="N17" s="2">
        <f t="shared" si="3"/>
        <v>5224.28</v>
      </c>
      <c r="O17" s="2">
        <f t="shared" si="4"/>
        <v>3254.97</v>
      </c>
      <c r="P17" s="2">
        <f t="shared" si="4"/>
        <v>3201.44</v>
      </c>
      <c r="Q17" s="2">
        <f t="shared" si="4"/>
        <v>4612.62</v>
      </c>
      <c r="R17" s="2">
        <f t="shared" si="4"/>
        <v>4471.33</v>
      </c>
      <c r="S17" s="2">
        <f t="shared" ref="S17:V74" si="8">ROUND((S$10/S$9),2)</f>
        <v>4584.3500000000004</v>
      </c>
      <c r="T17" s="2">
        <f>ROUND((T$10/T$9),2)*0.5</f>
        <v>2207.415</v>
      </c>
      <c r="U17" s="2"/>
      <c r="V17" s="2"/>
      <c r="W17" s="2"/>
      <c r="X17" s="2">
        <f t="shared" si="5"/>
        <v>88713.455000000002</v>
      </c>
      <c r="Y17" s="2"/>
      <c r="Z17" s="1"/>
      <c r="AA17" s="2"/>
      <c r="AB17" s="2"/>
      <c r="AC17" s="2"/>
      <c r="AD17" s="2"/>
      <c r="AE17" s="2"/>
      <c r="AF17" s="2"/>
      <c r="AG17" s="2"/>
      <c r="AH17" s="2"/>
    </row>
    <row r="18" spans="2:34" x14ac:dyDescent="0.25">
      <c r="B18" s="6">
        <f t="shared" si="7"/>
        <v>2018</v>
      </c>
      <c r="C18" s="2">
        <f t="shared" si="6"/>
        <v>3608.09</v>
      </c>
      <c r="D18" s="2">
        <f t="shared" si="2"/>
        <v>6740.46</v>
      </c>
      <c r="E18" s="2">
        <f t="shared" si="2"/>
        <v>6168.33</v>
      </c>
      <c r="F18" s="2">
        <f t="shared" si="2"/>
        <v>3807.51</v>
      </c>
      <c r="G18" s="2">
        <f t="shared" si="2"/>
        <v>3383.8</v>
      </c>
      <c r="H18" s="2">
        <f t="shared" si="2"/>
        <v>4699.08</v>
      </c>
      <c r="I18" s="2">
        <f t="shared" si="2"/>
        <v>15501.32</v>
      </c>
      <c r="J18" s="2">
        <f t="shared" si="3"/>
        <v>5749.69</v>
      </c>
      <c r="K18" s="2">
        <f t="shared" si="3"/>
        <v>3317.1</v>
      </c>
      <c r="L18" s="2">
        <f t="shared" si="3"/>
        <v>3246.52</v>
      </c>
      <c r="M18" s="2">
        <f t="shared" si="3"/>
        <v>4935.1499999999996</v>
      </c>
      <c r="N18" s="2">
        <f t="shared" si="3"/>
        <v>5224.28</v>
      </c>
      <c r="O18" s="2">
        <f t="shared" si="4"/>
        <v>3254.97</v>
      </c>
      <c r="P18" s="2">
        <f t="shared" si="4"/>
        <v>3201.44</v>
      </c>
      <c r="Q18" s="2">
        <f t="shared" si="4"/>
        <v>4612.62</v>
      </c>
      <c r="R18" s="2">
        <f t="shared" si="4"/>
        <v>4471.33</v>
      </c>
      <c r="S18" s="2">
        <f t="shared" si="8"/>
        <v>4584.3500000000004</v>
      </c>
      <c r="T18" s="2">
        <f t="shared" si="8"/>
        <v>4414.83</v>
      </c>
      <c r="U18" s="2">
        <f>ROUND((U$10/U$9),2)*0.5</f>
        <v>2193.2849999999999</v>
      </c>
      <c r="V18" s="2"/>
      <c r="W18" s="2"/>
      <c r="X18" s="2">
        <f t="shared" si="5"/>
        <v>93114.155000000013</v>
      </c>
      <c r="Y18" s="2"/>
      <c r="Z18" s="1"/>
      <c r="AA18" s="2"/>
      <c r="AB18" s="2"/>
      <c r="AC18" s="2"/>
      <c r="AD18" s="2"/>
      <c r="AE18" s="2"/>
      <c r="AF18" s="2"/>
      <c r="AG18" s="2"/>
      <c r="AH18" s="2"/>
    </row>
    <row r="19" spans="2:34" x14ac:dyDescent="0.25">
      <c r="B19" s="6">
        <f t="shared" si="7"/>
        <v>2019</v>
      </c>
      <c r="C19" s="2">
        <f t="shared" si="6"/>
        <v>3608.09</v>
      </c>
      <c r="D19" s="2">
        <f t="shared" si="2"/>
        <v>6740.46</v>
      </c>
      <c r="E19" s="2">
        <f t="shared" si="2"/>
        <v>6168.33</v>
      </c>
      <c r="F19" s="2">
        <f t="shared" si="2"/>
        <v>3807.51</v>
      </c>
      <c r="G19" s="2">
        <f t="shared" si="2"/>
        <v>3383.8</v>
      </c>
      <c r="H19" s="2">
        <f t="shared" si="2"/>
        <v>4699.08</v>
      </c>
      <c r="I19" s="2">
        <f t="shared" si="2"/>
        <v>15501.32</v>
      </c>
      <c r="J19" s="2">
        <f t="shared" si="3"/>
        <v>5749.69</v>
      </c>
      <c r="K19" s="2">
        <f t="shared" si="3"/>
        <v>3317.1</v>
      </c>
      <c r="L19" s="2">
        <f t="shared" si="3"/>
        <v>3246.52</v>
      </c>
      <c r="M19" s="2">
        <f t="shared" si="3"/>
        <v>4935.1499999999996</v>
      </c>
      <c r="N19" s="2">
        <f t="shared" si="3"/>
        <v>5224.28</v>
      </c>
      <c r="O19" s="2">
        <f t="shared" si="4"/>
        <v>3254.97</v>
      </c>
      <c r="P19" s="2">
        <f t="shared" si="4"/>
        <v>3201.44</v>
      </c>
      <c r="Q19" s="2">
        <f t="shared" si="4"/>
        <v>4612.62</v>
      </c>
      <c r="R19" s="2">
        <f t="shared" si="4"/>
        <v>4471.33</v>
      </c>
      <c r="S19" s="2">
        <f t="shared" si="8"/>
        <v>4584.3500000000004</v>
      </c>
      <c r="T19" s="2">
        <f t="shared" si="8"/>
        <v>4414.83</v>
      </c>
      <c r="U19" s="2">
        <f t="shared" si="8"/>
        <v>4386.57</v>
      </c>
      <c r="V19" s="2">
        <f>ROUND((V$10/V$9),2)*0.5</f>
        <v>2249.79</v>
      </c>
      <c r="W19" s="2"/>
      <c r="X19" s="2">
        <f t="shared" si="5"/>
        <v>97557.23</v>
      </c>
      <c r="Y19" s="2"/>
      <c r="Z19" s="1"/>
      <c r="AA19" s="2"/>
      <c r="AB19" s="2"/>
      <c r="AC19" s="2"/>
      <c r="AD19" s="2"/>
      <c r="AE19" s="2"/>
      <c r="AF19" s="2"/>
      <c r="AG19" s="2"/>
      <c r="AH19" s="2"/>
    </row>
    <row r="20" spans="2:34" x14ac:dyDescent="0.25">
      <c r="B20" s="6">
        <f t="shared" si="7"/>
        <v>2020</v>
      </c>
      <c r="C20" s="2">
        <f t="shared" si="6"/>
        <v>3608.09</v>
      </c>
      <c r="D20" s="2">
        <f t="shared" si="2"/>
        <v>6740.46</v>
      </c>
      <c r="E20" s="2">
        <f t="shared" si="2"/>
        <v>6168.33</v>
      </c>
      <c r="F20" s="2">
        <f t="shared" si="2"/>
        <v>3807.51</v>
      </c>
      <c r="G20" s="2">
        <f t="shared" si="2"/>
        <v>3383.8</v>
      </c>
      <c r="H20" s="2">
        <f t="shared" si="2"/>
        <v>4699.08</v>
      </c>
      <c r="I20" s="2">
        <f t="shared" si="2"/>
        <v>15501.32</v>
      </c>
      <c r="J20" s="2">
        <f t="shared" si="3"/>
        <v>5749.69</v>
      </c>
      <c r="K20" s="2">
        <f t="shared" si="3"/>
        <v>3317.1</v>
      </c>
      <c r="L20" s="2">
        <f t="shared" si="3"/>
        <v>3246.52</v>
      </c>
      <c r="M20" s="2">
        <f t="shared" si="3"/>
        <v>4935.1499999999996</v>
      </c>
      <c r="N20" s="2">
        <f t="shared" si="3"/>
        <v>5224.28</v>
      </c>
      <c r="O20" s="2">
        <f t="shared" si="4"/>
        <v>3254.97</v>
      </c>
      <c r="P20" s="2">
        <f t="shared" si="4"/>
        <v>3201.44</v>
      </c>
      <c r="Q20" s="2">
        <f t="shared" si="4"/>
        <v>4612.62</v>
      </c>
      <c r="R20" s="2">
        <f t="shared" si="4"/>
        <v>4471.33</v>
      </c>
      <c r="S20" s="2">
        <f t="shared" si="8"/>
        <v>4584.3500000000004</v>
      </c>
      <c r="T20" s="2">
        <f t="shared" si="8"/>
        <v>4414.83</v>
      </c>
      <c r="U20" s="2">
        <f t="shared" si="8"/>
        <v>4386.57</v>
      </c>
      <c r="V20" s="2">
        <f t="shared" si="8"/>
        <v>4499.58</v>
      </c>
      <c r="W20" s="2"/>
      <c r="X20" s="2">
        <f t="shared" si="5"/>
        <v>99807.02</v>
      </c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x14ac:dyDescent="0.25">
      <c r="B21" s="6">
        <f t="shared" si="7"/>
        <v>2021</v>
      </c>
      <c r="C21" s="2">
        <f t="shared" si="6"/>
        <v>3608.09</v>
      </c>
      <c r="D21" s="2">
        <f t="shared" si="2"/>
        <v>6740.46</v>
      </c>
      <c r="E21" s="2">
        <f t="shared" si="2"/>
        <v>6168.33</v>
      </c>
      <c r="F21" s="2">
        <f t="shared" si="2"/>
        <v>3807.51</v>
      </c>
      <c r="G21" s="2">
        <f t="shared" si="2"/>
        <v>3383.8</v>
      </c>
      <c r="H21" s="2">
        <f t="shared" si="2"/>
        <v>4699.08</v>
      </c>
      <c r="I21" s="2">
        <f t="shared" si="2"/>
        <v>15501.32</v>
      </c>
      <c r="J21" s="2">
        <f t="shared" si="3"/>
        <v>5749.69</v>
      </c>
      <c r="K21" s="2">
        <f t="shared" si="3"/>
        <v>3317.1</v>
      </c>
      <c r="L21" s="2">
        <f t="shared" si="3"/>
        <v>3246.52</v>
      </c>
      <c r="M21" s="2">
        <f t="shared" si="3"/>
        <v>4935.1499999999996</v>
      </c>
      <c r="N21" s="2">
        <f t="shared" si="3"/>
        <v>5224.28</v>
      </c>
      <c r="O21" s="2">
        <f t="shared" si="4"/>
        <v>3254.97</v>
      </c>
      <c r="P21" s="2">
        <f t="shared" si="4"/>
        <v>3201.44</v>
      </c>
      <c r="Q21" s="2">
        <f t="shared" si="4"/>
        <v>4612.62</v>
      </c>
      <c r="R21" s="2">
        <f t="shared" si="4"/>
        <v>4471.33</v>
      </c>
      <c r="S21" s="2">
        <f t="shared" si="8"/>
        <v>4584.3500000000004</v>
      </c>
      <c r="T21" s="2">
        <f t="shared" si="8"/>
        <v>4414.83</v>
      </c>
      <c r="U21" s="2">
        <f t="shared" si="8"/>
        <v>4386.57</v>
      </c>
      <c r="V21" s="2">
        <f t="shared" si="8"/>
        <v>4499.58</v>
      </c>
      <c r="W21" s="2"/>
      <c r="X21" s="2">
        <f t="shared" si="5"/>
        <v>99807.02</v>
      </c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5">
      <c r="B22" s="6">
        <f t="shared" si="7"/>
        <v>2022</v>
      </c>
      <c r="C22" s="2">
        <f t="shared" si="6"/>
        <v>3608.09</v>
      </c>
      <c r="D22" s="2">
        <f t="shared" si="2"/>
        <v>6740.46</v>
      </c>
      <c r="E22" s="2">
        <f t="shared" si="2"/>
        <v>6168.33</v>
      </c>
      <c r="F22" s="2">
        <f t="shared" si="2"/>
        <v>3807.51</v>
      </c>
      <c r="G22" s="2">
        <f t="shared" si="2"/>
        <v>3383.8</v>
      </c>
      <c r="H22" s="2">
        <f t="shared" si="2"/>
        <v>4699.08</v>
      </c>
      <c r="I22" s="2">
        <f t="shared" si="2"/>
        <v>15501.32</v>
      </c>
      <c r="J22" s="2">
        <f t="shared" si="3"/>
        <v>5749.69</v>
      </c>
      <c r="K22" s="2">
        <f t="shared" si="3"/>
        <v>3317.1</v>
      </c>
      <c r="L22" s="2">
        <f t="shared" si="3"/>
        <v>3246.52</v>
      </c>
      <c r="M22" s="2">
        <f t="shared" si="3"/>
        <v>4935.1499999999996</v>
      </c>
      <c r="N22" s="2">
        <f t="shared" si="3"/>
        <v>5224.28</v>
      </c>
      <c r="O22" s="2">
        <f t="shared" si="4"/>
        <v>3254.97</v>
      </c>
      <c r="P22" s="2">
        <f t="shared" si="4"/>
        <v>3201.44</v>
      </c>
      <c r="Q22" s="2">
        <f t="shared" si="4"/>
        <v>4612.62</v>
      </c>
      <c r="R22" s="2">
        <f t="shared" si="4"/>
        <v>4471.33</v>
      </c>
      <c r="S22" s="2">
        <f t="shared" si="8"/>
        <v>4584.3500000000004</v>
      </c>
      <c r="T22" s="2">
        <f t="shared" si="8"/>
        <v>4414.83</v>
      </c>
      <c r="U22" s="2">
        <f t="shared" si="8"/>
        <v>4386.57</v>
      </c>
      <c r="V22" s="2">
        <f t="shared" si="8"/>
        <v>4499.58</v>
      </c>
      <c r="W22" s="2"/>
      <c r="X22" s="2">
        <f t="shared" si="5"/>
        <v>99807.02</v>
      </c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x14ac:dyDescent="0.25">
      <c r="B23" s="6">
        <f t="shared" si="7"/>
        <v>2023</v>
      </c>
      <c r="C23" s="2">
        <f t="shared" si="6"/>
        <v>3608.09</v>
      </c>
      <c r="D23" s="2">
        <f t="shared" si="2"/>
        <v>6740.46</v>
      </c>
      <c r="E23" s="2">
        <f t="shared" si="2"/>
        <v>6168.33</v>
      </c>
      <c r="F23" s="2">
        <f t="shared" si="2"/>
        <v>3807.51</v>
      </c>
      <c r="G23" s="2">
        <f t="shared" si="2"/>
        <v>3383.8</v>
      </c>
      <c r="H23" s="2">
        <f t="shared" si="2"/>
        <v>4699.08</v>
      </c>
      <c r="I23" s="2">
        <f t="shared" si="2"/>
        <v>15501.32</v>
      </c>
      <c r="J23" s="2">
        <f t="shared" si="3"/>
        <v>5749.69</v>
      </c>
      <c r="K23" s="2">
        <f t="shared" si="3"/>
        <v>3317.1</v>
      </c>
      <c r="L23" s="2">
        <f t="shared" si="3"/>
        <v>3246.52</v>
      </c>
      <c r="M23" s="2">
        <f t="shared" si="3"/>
        <v>4935.1499999999996</v>
      </c>
      <c r="N23" s="2">
        <f t="shared" si="3"/>
        <v>5224.28</v>
      </c>
      <c r="O23" s="2">
        <f t="shared" si="4"/>
        <v>3254.97</v>
      </c>
      <c r="P23" s="2">
        <f t="shared" si="4"/>
        <v>3201.44</v>
      </c>
      <c r="Q23" s="2">
        <f t="shared" si="4"/>
        <v>4612.62</v>
      </c>
      <c r="R23" s="2">
        <f t="shared" si="4"/>
        <v>4471.33</v>
      </c>
      <c r="S23" s="2">
        <f t="shared" si="8"/>
        <v>4584.3500000000004</v>
      </c>
      <c r="T23" s="2">
        <f t="shared" si="8"/>
        <v>4414.83</v>
      </c>
      <c r="U23" s="2">
        <f t="shared" si="8"/>
        <v>4386.57</v>
      </c>
      <c r="V23" s="2">
        <f t="shared" si="8"/>
        <v>4499.58</v>
      </c>
      <c r="W23" s="2"/>
      <c r="X23" s="2">
        <f t="shared" si="5"/>
        <v>99807.02</v>
      </c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x14ac:dyDescent="0.25">
      <c r="B24" s="6">
        <f t="shared" si="7"/>
        <v>2024</v>
      </c>
      <c r="C24" s="2">
        <f t="shared" si="6"/>
        <v>3608.09</v>
      </c>
      <c r="D24" s="2">
        <f t="shared" si="2"/>
        <v>6740.46</v>
      </c>
      <c r="E24" s="2">
        <f t="shared" si="2"/>
        <v>6168.33</v>
      </c>
      <c r="F24" s="2">
        <f t="shared" si="2"/>
        <v>3807.51</v>
      </c>
      <c r="G24" s="2">
        <f t="shared" si="2"/>
        <v>3383.8</v>
      </c>
      <c r="H24" s="2">
        <f t="shared" si="2"/>
        <v>4699.08</v>
      </c>
      <c r="I24" s="2">
        <f t="shared" si="2"/>
        <v>15501.32</v>
      </c>
      <c r="J24" s="2">
        <f t="shared" si="3"/>
        <v>5749.69</v>
      </c>
      <c r="K24" s="2">
        <f t="shared" si="3"/>
        <v>3317.1</v>
      </c>
      <c r="L24" s="2">
        <f t="shared" si="3"/>
        <v>3246.52</v>
      </c>
      <c r="M24" s="2">
        <f t="shared" si="3"/>
        <v>4935.1499999999996</v>
      </c>
      <c r="N24" s="2">
        <f t="shared" si="3"/>
        <v>5224.28</v>
      </c>
      <c r="O24" s="2">
        <f t="shared" si="4"/>
        <v>3254.97</v>
      </c>
      <c r="P24" s="2">
        <f t="shared" si="4"/>
        <v>3201.44</v>
      </c>
      <c r="Q24" s="2">
        <f t="shared" si="4"/>
        <v>4612.62</v>
      </c>
      <c r="R24" s="2">
        <f t="shared" si="4"/>
        <v>4471.33</v>
      </c>
      <c r="S24" s="2">
        <f t="shared" si="8"/>
        <v>4584.3500000000004</v>
      </c>
      <c r="T24" s="2">
        <f t="shared" si="8"/>
        <v>4414.83</v>
      </c>
      <c r="U24" s="2">
        <f t="shared" si="8"/>
        <v>4386.57</v>
      </c>
      <c r="V24" s="2">
        <f t="shared" si="8"/>
        <v>4499.58</v>
      </c>
      <c r="W24" s="2"/>
      <c r="X24" s="2">
        <f t="shared" si="5"/>
        <v>99807.02</v>
      </c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x14ac:dyDescent="0.25">
      <c r="B25" s="6">
        <f t="shared" si="7"/>
        <v>2025</v>
      </c>
      <c r="C25" s="2">
        <f t="shared" si="6"/>
        <v>3608.09</v>
      </c>
      <c r="D25" s="2">
        <f t="shared" si="2"/>
        <v>6740.46</v>
      </c>
      <c r="E25" s="2">
        <f t="shared" si="2"/>
        <v>6168.33</v>
      </c>
      <c r="F25" s="2">
        <f t="shared" si="2"/>
        <v>3807.51</v>
      </c>
      <c r="G25" s="2">
        <f t="shared" si="2"/>
        <v>3383.8</v>
      </c>
      <c r="H25" s="2">
        <f t="shared" si="2"/>
        <v>4699.08</v>
      </c>
      <c r="I25" s="2">
        <f t="shared" si="2"/>
        <v>15501.32</v>
      </c>
      <c r="J25" s="2">
        <f t="shared" si="3"/>
        <v>5749.69</v>
      </c>
      <c r="K25" s="2">
        <f t="shared" si="3"/>
        <v>3317.1</v>
      </c>
      <c r="L25" s="2">
        <f t="shared" si="3"/>
        <v>3246.52</v>
      </c>
      <c r="M25" s="2">
        <f t="shared" si="3"/>
        <v>4935.1499999999996</v>
      </c>
      <c r="N25" s="2">
        <f t="shared" si="3"/>
        <v>5224.28</v>
      </c>
      <c r="O25" s="2">
        <f t="shared" si="4"/>
        <v>3254.97</v>
      </c>
      <c r="P25" s="2">
        <f t="shared" si="4"/>
        <v>3201.44</v>
      </c>
      <c r="Q25" s="2">
        <f t="shared" si="4"/>
        <v>4612.62</v>
      </c>
      <c r="R25" s="2">
        <f t="shared" si="4"/>
        <v>4471.33</v>
      </c>
      <c r="S25" s="2">
        <f t="shared" si="8"/>
        <v>4584.3500000000004</v>
      </c>
      <c r="T25" s="2">
        <f t="shared" si="8"/>
        <v>4414.83</v>
      </c>
      <c r="U25" s="2">
        <f t="shared" si="8"/>
        <v>4386.57</v>
      </c>
      <c r="V25" s="2">
        <f t="shared" si="8"/>
        <v>4499.58</v>
      </c>
      <c r="W25" s="2"/>
      <c r="X25" s="2">
        <f t="shared" si="5"/>
        <v>99807.02</v>
      </c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x14ac:dyDescent="0.25">
      <c r="B26" s="6">
        <f t="shared" si="7"/>
        <v>2026</v>
      </c>
      <c r="C26" s="2">
        <f t="shared" si="6"/>
        <v>3608.09</v>
      </c>
      <c r="D26" s="2">
        <f t="shared" si="2"/>
        <v>6740.46</v>
      </c>
      <c r="E26" s="2">
        <f t="shared" si="2"/>
        <v>6168.33</v>
      </c>
      <c r="F26" s="2">
        <f t="shared" si="2"/>
        <v>3807.51</v>
      </c>
      <c r="G26" s="2">
        <f t="shared" si="2"/>
        <v>3383.8</v>
      </c>
      <c r="H26" s="2">
        <f t="shared" si="2"/>
        <v>4699.08</v>
      </c>
      <c r="I26" s="2">
        <f t="shared" si="2"/>
        <v>15501.32</v>
      </c>
      <c r="J26" s="2">
        <f t="shared" si="3"/>
        <v>5749.69</v>
      </c>
      <c r="K26" s="2">
        <f t="shared" si="3"/>
        <v>3317.1</v>
      </c>
      <c r="L26" s="2">
        <f t="shared" si="3"/>
        <v>3246.52</v>
      </c>
      <c r="M26" s="2">
        <f t="shared" si="3"/>
        <v>4935.1499999999996</v>
      </c>
      <c r="N26" s="2">
        <f t="shared" si="3"/>
        <v>5224.28</v>
      </c>
      <c r="O26" s="2">
        <f t="shared" si="4"/>
        <v>3254.97</v>
      </c>
      <c r="P26" s="2">
        <f t="shared" si="4"/>
        <v>3201.44</v>
      </c>
      <c r="Q26" s="2">
        <f t="shared" si="4"/>
        <v>4612.62</v>
      </c>
      <c r="R26" s="2">
        <f t="shared" si="4"/>
        <v>4471.33</v>
      </c>
      <c r="S26" s="2">
        <f t="shared" si="8"/>
        <v>4584.3500000000004</v>
      </c>
      <c r="T26" s="2">
        <f t="shared" si="8"/>
        <v>4414.83</v>
      </c>
      <c r="U26" s="2">
        <f t="shared" si="8"/>
        <v>4386.57</v>
      </c>
      <c r="V26" s="2">
        <f t="shared" si="8"/>
        <v>4499.58</v>
      </c>
      <c r="W26" s="2"/>
      <c r="X26" s="2">
        <f t="shared" si="5"/>
        <v>99807.02</v>
      </c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25">
      <c r="B27" s="6">
        <f t="shared" si="7"/>
        <v>2027</v>
      </c>
      <c r="C27" s="2">
        <f t="shared" si="6"/>
        <v>3608.09</v>
      </c>
      <c r="D27" s="2">
        <f t="shared" si="2"/>
        <v>6740.46</v>
      </c>
      <c r="E27" s="2">
        <f t="shared" si="2"/>
        <v>6168.33</v>
      </c>
      <c r="F27" s="2">
        <f t="shared" si="2"/>
        <v>3807.51</v>
      </c>
      <c r="G27" s="2">
        <f t="shared" si="2"/>
        <v>3383.8</v>
      </c>
      <c r="H27" s="2">
        <f t="shared" si="2"/>
        <v>4699.08</v>
      </c>
      <c r="I27" s="2">
        <f t="shared" ref="I27:I64" si="9">ROUND((I$10/I$9),2)</f>
        <v>15501.32</v>
      </c>
      <c r="J27" s="2">
        <f t="shared" si="3"/>
        <v>5749.69</v>
      </c>
      <c r="K27" s="2">
        <f t="shared" si="3"/>
        <v>3317.1</v>
      </c>
      <c r="L27" s="2">
        <f t="shared" si="3"/>
        <v>3246.52</v>
      </c>
      <c r="M27" s="2">
        <f t="shared" si="3"/>
        <v>4935.1499999999996</v>
      </c>
      <c r="N27" s="2">
        <f t="shared" si="3"/>
        <v>5224.28</v>
      </c>
      <c r="O27" s="2">
        <f t="shared" si="4"/>
        <v>3254.97</v>
      </c>
      <c r="P27" s="2">
        <f t="shared" si="4"/>
        <v>3201.44</v>
      </c>
      <c r="Q27" s="2">
        <f t="shared" si="4"/>
        <v>4612.62</v>
      </c>
      <c r="R27" s="2">
        <f t="shared" si="4"/>
        <v>4471.33</v>
      </c>
      <c r="S27" s="2">
        <f t="shared" si="8"/>
        <v>4584.3500000000004</v>
      </c>
      <c r="T27" s="2">
        <f t="shared" si="8"/>
        <v>4414.83</v>
      </c>
      <c r="U27" s="2">
        <f t="shared" si="8"/>
        <v>4386.57</v>
      </c>
      <c r="V27" s="2">
        <f t="shared" si="8"/>
        <v>4499.58</v>
      </c>
      <c r="W27" s="2"/>
      <c r="X27" s="2">
        <f t="shared" si="5"/>
        <v>99807.02</v>
      </c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5">
      <c r="B28" s="6">
        <f t="shared" si="7"/>
        <v>2028</v>
      </c>
      <c r="C28" s="2">
        <f t="shared" si="6"/>
        <v>3608.09</v>
      </c>
      <c r="D28" s="2">
        <f t="shared" si="2"/>
        <v>6740.46</v>
      </c>
      <c r="E28" s="2">
        <f t="shared" si="2"/>
        <v>6168.33</v>
      </c>
      <c r="F28" s="2">
        <f t="shared" si="2"/>
        <v>3807.51</v>
      </c>
      <c r="G28" s="2">
        <f t="shared" si="2"/>
        <v>3383.8</v>
      </c>
      <c r="H28" s="2">
        <f t="shared" si="2"/>
        <v>4699.08</v>
      </c>
      <c r="I28" s="2">
        <f t="shared" si="9"/>
        <v>15501.32</v>
      </c>
      <c r="J28" s="2">
        <f t="shared" si="3"/>
        <v>5749.69</v>
      </c>
      <c r="K28" s="2">
        <f t="shared" si="3"/>
        <v>3317.1</v>
      </c>
      <c r="L28" s="2">
        <f t="shared" si="3"/>
        <v>3246.52</v>
      </c>
      <c r="M28" s="2">
        <f t="shared" si="3"/>
        <v>4935.1499999999996</v>
      </c>
      <c r="N28" s="2">
        <f t="shared" si="3"/>
        <v>5224.28</v>
      </c>
      <c r="O28" s="2">
        <f t="shared" si="4"/>
        <v>3254.97</v>
      </c>
      <c r="P28" s="2">
        <f t="shared" si="4"/>
        <v>3201.44</v>
      </c>
      <c r="Q28" s="2">
        <f t="shared" si="4"/>
        <v>4612.62</v>
      </c>
      <c r="R28" s="2">
        <f t="shared" si="4"/>
        <v>4471.33</v>
      </c>
      <c r="S28" s="2">
        <f t="shared" si="8"/>
        <v>4584.3500000000004</v>
      </c>
      <c r="T28" s="2">
        <f t="shared" si="8"/>
        <v>4414.83</v>
      </c>
      <c r="U28" s="2">
        <f t="shared" si="8"/>
        <v>4386.57</v>
      </c>
      <c r="V28" s="2">
        <f t="shared" si="8"/>
        <v>4499.58</v>
      </c>
      <c r="W28" s="2"/>
      <c r="X28" s="2">
        <f t="shared" si="5"/>
        <v>99807.02</v>
      </c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x14ac:dyDescent="0.25">
      <c r="B29" s="6">
        <f t="shared" si="7"/>
        <v>2029</v>
      </c>
      <c r="C29" s="2">
        <f t="shared" si="6"/>
        <v>3608.09</v>
      </c>
      <c r="D29" s="2">
        <f t="shared" si="2"/>
        <v>6740.46</v>
      </c>
      <c r="E29" s="2">
        <f t="shared" si="2"/>
        <v>6168.33</v>
      </c>
      <c r="F29" s="2">
        <f t="shared" si="2"/>
        <v>3807.51</v>
      </c>
      <c r="G29" s="2">
        <f t="shared" si="2"/>
        <v>3383.8</v>
      </c>
      <c r="H29" s="2">
        <f t="shared" si="2"/>
        <v>4699.08</v>
      </c>
      <c r="I29" s="2">
        <f t="shared" si="9"/>
        <v>15501.32</v>
      </c>
      <c r="J29" s="2">
        <f t="shared" si="3"/>
        <v>5749.69</v>
      </c>
      <c r="K29" s="2">
        <f t="shared" si="3"/>
        <v>3317.1</v>
      </c>
      <c r="L29" s="2">
        <f t="shared" si="3"/>
        <v>3246.52</v>
      </c>
      <c r="M29" s="2">
        <f t="shared" si="3"/>
        <v>4935.1499999999996</v>
      </c>
      <c r="N29" s="2">
        <f t="shared" si="3"/>
        <v>5224.28</v>
      </c>
      <c r="O29" s="2">
        <f t="shared" si="4"/>
        <v>3254.97</v>
      </c>
      <c r="P29" s="2">
        <f t="shared" si="4"/>
        <v>3201.44</v>
      </c>
      <c r="Q29" s="2">
        <f t="shared" si="4"/>
        <v>4612.62</v>
      </c>
      <c r="R29" s="2">
        <f t="shared" si="4"/>
        <v>4471.33</v>
      </c>
      <c r="S29" s="2">
        <f t="shared" si="8"/>
        <v>4584.3500000000004</v>
      </c>
      <c r="T29" s="2">
        <f t="shared" si="8"/>
        <v>4414.83</v>
      </c>
      <c r="U29" s="2">
        <f t="shared" si="8"/>
        <v>4386.57</v>
      </c>
      <c r="V29" s="2">
        <f t="shared" si="8"/>
        <v>4499.58</v>
      </c>
      <c r="W29" s="2"/>
      <c r="X29" s="2">
        <f t="shared" si="5"/>
        <v>99807.02</v>
      </c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x14ac:dyDescent="0.25">
      <c r="B30" s="6">
        <f t="shared" si="7"/>
        <v>2030</v>
      </c>
      <c r="C30" s="2">
        <f t="shared" si="6"/>
        <v>3608.09</v>
      </c>
      <c r="D30" s="2">
        <f t="shared" si="2"/>
        <v>6740.46</v>
      </c>
      <c r="E30" s="2">
        <f t="shared" si="2"/>
        <v>6168.33</v>
      </c>
      <c r="F30" s="2">
        <f t="shared" si="2"/>
        <v>3807.51</v>
      </c>
      <c r="G30" s="2">
        <f t="shared" si="2"/>
        <v>3383.8</v>
      </c>
      <c r="H30" s="2">
        <f t="shared" si="2"/>
        <v>4699.08</v>
      </c>
      <c r="I30" s="2">
        <f t="shared" si="9"/>
        <v>15501.32</v>
      </c>
      <c r="J30" s="2">
        <f t="shared" si="3"/>
        <v>5749.69</v>
      </c>
      <c r="K30" s="2">
        <f t="shared" si="3"/>
        <v>3317.1</v>
      </c>
      <c r="L30" s="2">
        <f t="shared" si="3"/>
        <v>3246.52</v>
      </c>
      <c r="M30" s="2">
        <f t="shared" si="3"/>
        <v>4935.1499999999996</v>
      </c>
      <c r="N30" s="2">
        <f t="shared" si="3"/>
        <v>5224.28</v>
      </c>
      <c r="O30" s="2">
        <f t="shared" si="4"/>
        <v>3254.97</v>
      </c>
      <c r="P30" s="2">
        <f t="shared" si="4"/>
        <v>3201.44</v>
      </c>
      <c r="Q30" s="2">
        <f t="shared" si="4"/>
        <v>4612.62</v>
      </c>
      <c r="R30" s="2">
        <f t="shared" si="4"/>
        <v>4471.33</v>
      </c>
      <c r="S30" s="2">
        <f t="shared" si="8"/>
        <v>4584.3500000000004</v>
      </c>
      <c r="T30" s="2">
        <f t="shared" si="8"/>
        <v>4414.83</v>
      </c>
      <c r="U30" s="2">
        <f t="shared" si="8"/>
        <v>4386.57</v>
      </c>
      <c r="V30" s="2">
        <f t="shared" si="8"/>
        <v>4499.58</v>
      </c>
      <c r="W30" s="2"/>
      <c r="X30" s="2">
        <f t="shared" si="5"/>
        <v>99807.02</v>
      </c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x14ac:dyDescent="0.25">
      <c r="B31" s="6">
        <f t="shared" si="7"/>
        <v>2031</v>
      </c>
      <c r="C31" s="2">
        <f t="shared" si="6"/>
        <v>3608.09</v>
      </c>
      <c r="D31" s="2">
        <f t="shared" si="2"/>
        <v>6740.46</v>
      </c>
      <c r="E31" s="2">
        <f t="shared" si="2"/>
        <v>6168.33</v>
      </c>
      <c r="F31" s="2">
        <f t="shared" si="2"/>
        <v>3807.51</v>
      </c>
      <c r="G31" s="2">
        <f t="shared" si="2"/>
        <v>3383.8</v>
      </c>
      <c r="H31" s="2">
        <f t="shared" si="2"/>
        <v>4699.08</v>
      </c>
      <c r="I31" s="2">
        <f t="shared" si="9"/>
        <v>15501.32</v>
      </c>
      <c r="J31" s="2">
        <f t="shared" si="3"/>
        <v>5749.69</v>
      </c>
      <c r="K31" s="2">
        <f t="shared" si="3"/>
        <v>3317.1</v>
      </c>
      <c r="L31" s="2">
        <f t="shared" si="3"/>
        <v>3246.52</v>
      </c>
      <c r="M31" s="2">
        <f t="shared" si="3"/>
        <v>4935.1499999999996</v>
      </c>
      <c r="N31" s="2">
        <f t="shared" si="3"/>
        <v>5224.28</v>
      </c>
      <c r="O31" s="2">
        <f t="shared" si="4"/>
        <v>3254.97</v>
      </c>
      <c r="P31" s="2">
        <f t="shared" si="4"/>
        <v>3201.44</v>
      </c>
      <c r="Q31" s="2">
        <f t="shared" si="4"/>
        <v>4612.62</v>
      </c>
      <c r="R31" s="2">
        <f t="shared" si="4"/>
        <v>4471.33</v>
      </c>
      <c r="S31" s="2">
        <f t="shared" si="8"/>
        <v>4584.3500000000004</v>
      </c>
      <c r="T31" s="2">
        <f t="shared" si="8"/>
        <v>4414.83</v>
      </c>
      <c r="U31" s="2">
        <f t="shared" si="8"/>
        <v>4386.57</v>
      </c>
      <c r="V31" s="2">
        <f t="shared" si="8"/>
        <v>4499.58</v>
      </c>
      <c r="W31" s="2"/>
      <c r="X31" s="2">
        <f t="shared" si="5"/>
        <v>99807.02</v>
      </c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x14ac:dyDescent="0.25">
      <c r="B32" s="6">
        <f t="shared" si="7"/>
        <v>2032</v>
      </c>
      <c r="C32" s="2">
        <f t="shared" si="6"/>
        <v>3608.09</v>
      </c>
      <c r="D32" s="2">
        <f t="shared" si="2"/>
        <v>6740.46</v>
      </c>
      <c r="E32" s="2">
        <f t="shared" si="2"/>
        <v>6168.33</v>
      </c>
      <c r="F32" s="2">
        <f t="shared" si="2"/>
        <v>3807.51</v>
      </c>
      <c r="G32" s="2">
        <f t="shared" si="2"/>
        <v>3383.8</v>
      </c>
      <c r="H32" s="2">
        <f t="shared" si="2"/>
        <v>4699.08</v>
      </c>
      <c r="I32" s="2">
        <f t="shared" si="9"/>
        <v>15501.32</v>
      </c>
      <c r="J32" s="2">
        <f t="shared" si="3"/>
        <v>5749.69</v>
      </c>
      <c r="K32" s="2">
        <f t="shared" si="3"/>
        <v>3317.1</v>
      </c>
      <c r="L32" s="2">
        <f t="shared" si="3"/>
        <v>3246.52</v>
      </c>
      <c r="M32" s="2">
        <f t="shared" si="3"/>
        <v>4935.1499999999996</v>
      </c>
      <c r="N32" s="2">
        <f t="shared" si="3"/>
        <v>5224.28</v>
      </c>
      <c r="O32" s="2">
        <f t="shared" si="4"/>
        <v>3254.97</v>
      </c>
      <c r="P32" s="2">
        <f t="shared" si="4"/>
        <v>3201.44</v>
      </c>
      <c r="Q32" s="2">
        <f t="shared" si="4"/>
        <v>4612.62</v>
      </c>
      <c r="R32" s="2">
        <f t="shared" si="4"/>
        <v>4471.33</v>
      </c>
      <c r="S32" s="2">
        <f t="shared" si="8"/>
        <v>4584.3500000000004</v>
      </c>
      <c r="T32" s="2">
        <f t="shared" si="8"/>
        <v>4414.83</v>
      </c>
      <c r="U32" s="2">
        <f t="shared" si="8"/>
        <v>4386.57</v>
      </c>
      <c r="V32" s="2">
        <f t="shared" si="8"/>
        <v>4499.58</v>
      </c>
      <c r="W32" s="2"/>
      <c r="X32" s="2">
        <f t="shared" si="5"/>
        <v>99807.02</v>
      </c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x14ac:dyDescent="0.25">
      <c r="B33" s="6">
        <f t="shared" si="7"/>
        <v>2033</v>
      </c>
      <c r="C33" s="2">
        <f t="shared" si="6"/>
        <v>3608.09</v>
      </c>
      <c r="D33" s="2">
        <f t="shared" si="2"/>
        <v>6740.46</v>
      </c>
      <c r="E33" s="2">
        <f t="shared" si="2"/>
        <v>6168.33</v>
      </c>
      <c r="F33" s="2">
        <f t="shared" si="2"/>
        <v>3807.51</v>
      </c>
      <c r="G33" s="2">
        <f t="shared" si="2"/>
        <v>3383.8</v>
      </c>
      <c r="H33" s="2">
        <f t="shared" si="2"/>
        <v>4699.08</v>
      </c>
      <c r="I33" s="2">
        <f t="shared" si="9"/>
        <v>15501.32</v>
      </c>
      <c r="J33" s="2">
        <f t="shared" si="3"/>
        <v>5749.69</v>
      </c>
      <c r="K33" s="2">
        <f t="shared" si="3"/>
        <v>3317.1</v>
      </c>
      <c r="L33" s="2">
        <f t="shared" si="3"/>
        <v>3246.52</v>
      </c>
      <c r="M33" s="2">
        <f t="shared" si="3"/>
        <v>4935.1499999999996</v>
      </c>
      <c r="N33" s="2">
        <f t="shared" si="3"/>
        <v>5224.28</v>
      </c>
      <c r="O33" s="2">
        <f t="shared" si="4"/>
        <v>3254.97</v>
      </c>
      <c r="P33" s="2">
        <f t="shared" si="4"/>
        <v>3201.44</v>
      </c>
      <c r="Q33" s="2">
        <f t="shared" si="4"/>
        <v>4612.62</v>
      </c>
      <c r="R33" s="2">
        <f t="shared" si="4"/>
        <v>4471.33</v>
      </c>
      <c r="S33" s="2">
        <f t="shared" si="8"/>
        <v>4584.3500000000004</v>
      </c>
      <c r="T33" s="2">
        <f t="shared" si="8"/>
        <v>4414.83</v>
      </c>
      <c r="U33" s="2">
        <f t="shared" si="8"/>
        <v>4386.57</v>
      </c>
      <c r="V33" s="2">
        <f t="shared" si="8"/>
        <v>4499.58</v>
      </c>
      <c r="W33" s="2"/>
      <c r="X33" s="2">
        <f t="shared" si="5"/>
        <v>99807.02</v>
      </c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25">
      <c r="B34" s="6">
        <f t="shared" si="7"/>
        <v>2034</v>
      </c>
      <c r="C34" s="2">
        <f t="shared" si="6"/>
        <v>3608.09</v>
      </c>
      <c r="D34" s="2">
        <f t="shared" si="2"/>
        <v>6740.46</v>
      </c>
      <c r="E34" s="2">
        <f t="shared" si="2"/>
        <v>6168.33</v>
      </c>
      <c r="F34" s="2">
        <f t="shared" si="2"/>
        <v>3807.51</v>
      </c>
      <c r="G34" s="2">
        <f t="shared" si="2"/>
        <v>3383.8</v>
      </c>
      <c r="H34" s="2">
        <f t="shared" si="2"/>
        <v>4699.08</v>
      </c>
      <c r="I34" s="2">
        <f t="shared" si="9"/>
        <v>15501.32</v>
      </c>
      <c r="J34" s="2">
        <f t="shared" si="3"/>
        <v>5749.69</v>
      </c>
      <c r="K34" s="2">
        <f t="shared" si="3"/>
        <v>3317.1</v>
      </c>
      <c r="L34" s="2">
        <f t="shared" si="3"/>
        <v>3246.52</v>
      </c>
      <c r="M34" s="2">
        <f t="shared" si="3"/>
        <v>4935.1499999999996</v>
      </c>
      <c r="N34" s="2">
        <f t="shared" si="3"/>
        <v>5224.28</v>
      </c>
      <c r="O34" s="2">
        <f t="shared" si="4"/>
        <v>3254.97</v>
      </c>
      <c r="P34" s="2">
        <f t="shared" si="4"/>
        <v>3201.44</v>
      </c>
      <c r="Q34" s="2">
        <f t="shared" si="4"/>
        <v>4612.62</v>
      </c>
      <c r="R34" s="2">
        <f t="shared" si="4"/>
        <v>4471.33</v>
      </c>
      <c r="S34" s="2">
        <f t="shared" si="8"/>
        <v>4584.3500000000004</v>
      </c>
      <c r="T34" s="2">
        <f t="shared" si="8"/>
        <v>4414.83</v>
      </c>
      <c r="U34" s="2">
        <f t="shared" si="8"/>
        <v>4386.57</v>
      </c>
      <c r="V34" s="2">
        <f t="shared" si="8"/>
        <v>4499.58</v>
      </c>
      <c r="W34" s="2"/>
      <c r="X34" s="2">
        <f t="shared" si="5"/>
        <v>99807.02</v>
      </c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x14ac:dyDescent="0.25">
      <c r="B35" s="6">
        <f t="shared" si="7"/>
        <v>2035</v>
      </c>
      <c r="C35" s="2">
        <f t="shared" si="6"/>
        <v>3608.09</v>
      </c>
      <c r="D35" s="2">
        <f t="shared" si="2"/>
        <v>6740.46</v>
      </c>
      <c r="E35" s="2">
        <f t="shared" si="2"/>
        <v>6168.33</v>
      </c>
      <c r="F35" s="2">
        <f t="shared" si="2"/>
        <v>3807.51</v>
      </c>
      <c r="G35" s="2">
        <f t="shared" si="2"/>
        <v>3383.8</v>
      </c>
      <c r="H35" s="2">
        <f t="shared" si="2"/>
        <v>4699.08</v>
      </c>
      <c r="I35" s="2">
        <f t="shared" si="9"/>
        <v>15501.32</v>
      </c>
      <c r="J35" s="2">
        <f t="shared" si="3"/>
        <v>5749.69</v>
      </c>
      <c r="K35" s="2">
        <f t="shared" si="3"/>
        <v>3317.1</v>
      </c>
      <c r="L35" s="2">
        <f t="shared" si="3"/>
        <v>3246.52</v>
      </c>
      <c r="M35" s="2">
        <f t="shared" si="3"/>
        <v>4935.1499999999996</v>
      </c>
      <c r="N35" s="2">
        <f t="shared" si="3"/>
        <v>5224.28</v>
      </c>
      <c r="O35" s="2">
        <f t="shared" si="4"/>
        <v>3254.97</v>
      </c>
      <c r="P35" s="2">
        <f t="shared" si="4"/>
        <v>3201.44</v>
      </c>
      <c r="Q35" s="2">
        <f t="shared" si="4"/>
        <v>4612.62</v>
      </c>
      <c r="R35" s="2">
        <f t="shared" si="4"/>
        <v>4471.33</v>
      </c>
      <c r="S35" s="2">
        <f t="shared" si="8"/>
        <v>4584.3500000000004</v>
      </c>
      <c r="T35" s="2">
        <f t="shared" si="8"/>
        <v>4414.83</v>
      </c>
      <c r="U35" s="2">
        <f t="shared" si="8"/>
        <v>4386.57</v>
      </c>
      <c r="V35" s="2">
        <f t="shared" si="8"/>
        <v>4499.58</v>
      </c>
      <c r="W35" s="2"/>
      <c r="X35" s="2">
        <f t="shared" si="5"/>
        <v>99807.02</v>
      </c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x14ac:dyDescent="0.25">
      <c r="B36" s="6">
        <f t="shared" si="7"/>
        <v>2036</v>
      </c>
      <c r="C36" s="2">
        <f t="shared" si="6"/>
        <v>3608.09</v>
      </c>
      <c r="D36" s="2">
        <f t="shared" si="2"/>
        <v>6740.46</v>
      </c>
      <c r="E36" s="2">
        <f t="shared" si="2"/>
        <v>6168.33</v>
      </c>
      <c r="F36" s="2">
        <f t="shared" si="2"/>
        <v>3807.51</v>
      </c>
      <c r="G36" s="2">
        <f t="shared" si="2"/>
        <v>3383.8</v>
      </c>
      <c r="H36" s="2">
        <f t="shared" si="2"/>
        <v>4699.08</v>
      </c>
      <c r="I36" s="2">
        <f t="shared" si="9"/>
        <v>15501.32</v>
      </c>
      <c r="J36" s="2">
        <f t="shared" si="3"/>
        <v>5749.69</v>
      </c>
      <c r="K36" s="2">
        <f t="shared" si="3"/>
        <v>3317.1</v>
      </c>
      <c r="L36" s="2">
        <f t="shared" si="3"/>
        <v>3246.52</v>
      </c>
      <c r="M36" s="2">
        <f t="shared" si="3"/>
        <v>4935.1499999999996</v>
      </c>
      <c r="N36" s="2">
        <f t="shared" si="3"/>
        <v>5224.28</v>
      </c>
      <c r="O36" s="2">
        <f t="shared" si="4"/>
        <v>3254.97</v>
      </c>
      <c r="P36" s="2">
        <f t="shared" si="4"/>
        <v>3201.44</v>
      </c>
      <c r="Q36" s="2">
        <f t="shared" si="4"/>
        <v>4612.62</v>
      </c>
      <c r="R36" s="2">
        <f t="shared" si="4"/>
        <v>4471.33</v>
      </c>
      <c r="S36" s="2">
        <f t="shared" si="8"/>
        <v>4584.3500000000004</v>
      </c>
      <c r="T36" s="2">
        <f t="shared" si="8"/>
        <v>4414.83</v>
      </c>
      <c r="U36" s="2">
        <f t="shared" si="8"/>
        <v>4386.57</v>
      </c>
      <c r="V36" s="2">
        <f t="shared" si="8"/>
        <v>4499.58</v>
      </c>
      <c r="W36" s="2"/>
      <c r="X36" s="2">
        <f t="shared" si="5"/>
        <v>99807.02</v>
      </c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x14ac:dyDescent="0.25">
      <c r="B37" s="6">
        <f t="shared" si="7"/>
        <v>2037</v>
      </c>
      <c r="C37" s="2">
        <f t="shared" si="6"/>
        <v>3608.09</v>
      </c>
      <c r="D37" s="2">
        <f t="shared" si="2"/>
        <v>6740.46</v>
      </c>
      <c r="E37" s="2">
        <f t="shared" si="2"/>
        <v>6168.33</v>
      </c>
      <c r="F37" s="2">
        <f t="shared" si="2"/>
        <v>3807.51</v>
      </c>
      <c r="G37" s="2">
        <f t="shared" si="2"/>
        <v>3383.8</v>
      </c>
      <c r="H37" s="2">
        <f t="shared" si="2"/>
        <v>4699.08</v>
      </c>
      <c r="I37" s="2">
        <f t="shared" si="9"/>
        <v>15501.32</v>
      </c>
      <c r="J37" s="2">
        <f t="shared" si="3"/>
        <v>5749.69</v>
      </c>
      <c r="K37" s="2">
        <f t="shared" si="3"/>
        <v>3317.1</v>
      </c>
      <c r="L37" s="2">
        <f t="shared" si="3"/>
        <v>3246.52</v>
      </c>
      <c r="M37" s="2">
        <f t="shared" si="3"/>
        <v>4935.1499999999996</v>
      </c>
      <c r="N37" s="2">
        <f t="shared" si="3"/>
        <v>5224.28</v>
      </c>
      <c r="O37" s="2">
        <f t="shared" si="4"/>
        <v>3254.97</v>
      </c>
      <c r="P37" s="2">
        <f t="shared" si="4"/>
        <v>3201.44</v>
      </c>
      <c r="Q37" s="2">
        <f t="shared" si="4"/>
        <v>4612.62</v>
      </c>
      <c r="R37" s="2">
        <f t="shared" si="4"/>
        <v>4471.33</v>
      </c>
      <c r="S37" s="2">
        <f t="shared" si="8"/>
        <v>4584.3500000000004</v>
      </c>
      <c r="T37" s="2">
        <f t="shared" si="8"/>
        <v>4414.83</v>
      </c>
      <c r="U37" s="2">
        <f t="shared" si="8"/>
        <v>4386.57</v>
      </c>
      <c r="V37" s="2">
        <f t="shared" si="8"/>
        <v>4499.58</v>
      </c>
      <c r="W37" s="2"/>
      <c r="X37" s="2">
        <f t="shared" si="5"/>
        <v>99807.02</v>
      </c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x14ac:dyDescent="0.25">
      <c r="B38" s="6">
        <f t="shared" si="7"/>
        <v>2038</v>
      </c>
      <c r="C38" s="2">
        <f t="shared" si="6"/>
        <v>3608.09</v>
      </c>
      <c r="D38" s="2">
        <f t="shared" si="2"/>
        <v>6740.46</v>
      </c>
      <c r="E38" s="2">
        <f t="shared" si="2"/>
        <v>6168.33</v>
      </c>
      <c r="F38" s="2">
        <f t="shared" si="2"/>
        <v>3807.51</v>
      </c>
      <c r="G38" s="2">
        <f t="shared" si="2"/>
        <v>3383.8</v>
      </c>
      <c r="H38" s="2">
        <f t="shared" si="2"/>
        <v>4699.08</v>
      </c>
      <c r="I38" s="2">
        <f t="shared" si="9"/>
        <v>15501.32</v>
      </c>
      <c r="J38" s="2">
        <f t="shared" si="3"/>
        <v>5749.69</v>
      </c>
      <c r="K38" s="2">
        <f t="shared" si="3"/>
        <v>3317.1</v>
      </c>
      <c r="L38" s="2">
        <f t="shared" si="3"/>
        <v>3246.52</v>
      </c>
      <c r="M38" s="2">
        <f t="shared" si="3"/>
        <v>4935.1499999999996</v>
      </c>
      <c r="N38" s="2">
        <f t="shared" si="3"/>
        <v>5224.28</v>
      </c>
      <c r="O38" s="2">
        <f t="shared" si="4"/>
        <v>3254.97</v>
      </c>
      <c r="P38" s="2">
        <f t="shared" si="4"/>
        <v>3201.44</v>
      </c>
      <c r="Q38" s="2">
        <f t="shared" si="4"/>
        <v>4612.62</v>
      </c>
      <c r="R38" s="2">
        <f t="shared" si="4"/>
        <v>4471.33</v>
      </c>
      <c r="S38" s="2">
        <f t="shared" si="8"/>
        <v>4584.3500000000004</v>
      </c>
      <c r="T38" s="2">
        <f t="shared" si="8"/>
        <v>4414.83</v>
      </c>
      <c r="U38" s="2">
        <f t="shared" si="8"/>
        <v>4386.57</v>
      </c>
      <c r="V38" s="2">
        <f t="shared" si="8"/>
        <v>4499.58</v>
      </c>
      <c r="X38" s="2">
        <f t="shared" si="5"/>
        <v>99807.02</v>
      </c>
    </row>
    <row r="39" spans="2:34" x14ac:dyDescent="0.25">
      <c r="B39" s="6">
        <f t="shared" si="7"/>
        <v>2039</v>
      </c>
      <c r="C39" s="2">
        <f t="shared" si="6"/>
        <v>3608.09</v>
      </c>
      <c r="D39" s="2">
        <f t="shared" si="2"/>
        <v>6740.46</v>
      </c>
      <c r="E39" s="2">
        <f t="shared" si="2"/>
        <v>6168.33</v>
      </c>
      <c r="F39" s="2">
        <f t="shared" si="2"/>
        <v>3807.51</v>
      </c>
      <c r="G39" s="2">
        <f t="shared" si="2"/>
        <v>3383.8</v>
      </c>
      <c r="H39" s="2">
        <f t="shared" si="2"/>
        <v>4699.08</v>
      </c>
      <c r="I39" s="2">
        <f t="shared" si="9"/>
        <v>15501.32</v>
      </c>
      <c r="J39" s="2">
        <f t="shared" si="3"/>
        <v>5749.69</v>
      </c>
      <c r="K39" s="2">
        <f t="shared" si="3"/>
        <v>3317.1</v>
      </c>
      <c r="L39" s="2">
        <f t="shared" si="3"/>
        <v>3246.52</v>
      </c>
      <c r="M39" s="2">
        <f t="shared" si="3"/>
        <v>4935.1499999999996</v>
      </c>
      <c r="N39" s="2">
        <f t="shared" si="3"/>
        <v>5224.28</v>
      </c>
      <c r="O39" s="2">
        <f t="shared" si="4"/>
        <v>3254.97</v>
      </c>
      <c r="P39" s="2">
        <f t="shared" si="4"/>
        <v>3201.44</v>
      </c>
      <c r="Q39" s="2">
        <f t="shared" si="4"/>
        <v>4612.62</v>
      </c>
      <c r="R39" s="2">
        <f t="shared" si="4"/>
        <v>4471.33</v>
      </c>
      <c r="S39" s="2">
        <f t="shared" si="8"/>
        <v>4584.3500000000004</v>
      </c>
      <c r="T39" s="2">
        <f t="shared" si="8"/>
        <v>4414.83</v>
      </c>
      <c r="U39" s="2">
        <f t="shared" si="8"/>
        <v>4386.57</v>
      </c>
      <c r="V39" s="2">
        <f t="shared" si="8"/>
        <v>4499.58</v>
      </c>
      <c r="X39" s="2">
        <f t="shared" si="5"/>
        <v>99807.02</v>
      </c>
    </row>
    <row r="40" spans="2:34" x14ac:dyDescent="0.25">
      <c r="B40" s="6">
        <f t="shared" si="7"/>
        <v>2040</v>
      </c>
      <c r="C40" s="2">
        <f t="shared" si="6"/>
        <v>3608.09</v>
      </c>
      <c r="D40" s="2">
        <f t="shared" si="2"/>
        <v>6740.46</v>
      </c>
      <c r="E40" s="2">
        <f t="shared" si="2"/>
        <v>6168.33</v>
      </c>
      <c r="F40" s="2">
        <f t="shared" si="2"/>
        <v>3807.51</v>
      </c>
      <c r="G40" s="2">
        <f t="shared" si="2"/>
        <v>3383.8</v>
      </c>
      <c r="H40" s="2">
        <f t="shared" si="2"/>
        <v>4699.08</v>
      </c>
      <c r="I40" s="2">
        <f t="shared" si="9"/>
        <v>15501.32</v>
      </c>
      <c r="J40" s="2">
        <f t="shared" si="3"/>
        <v>5749.69</v>
      </c>
      <c r="K40" s="2">
        <f t="shared" si="3"/>
        <v>3317.1</v>
      </c>
      <c r="L40" s="2">
        <f t="shared" si="3"/>
        <v>3246.52</v>
      </c>
      <c r="M40" s="2">
        <f t="shared" si="3"/>
        <v>4935.1499999999996</v>
      </c>
      <c r="N40" s="2">
        <f t="shared" si="3"/>
        <v>5224.28</v>
      </c>
      <c r="O40" s="2">
        <f t="shared" si="4"/>
        <v>3254.97</v>
      </c>
      <c r="P40" s="2">
        <f t="shared" si="4"/>
        <v>3201.44</v>
      </c>
      <c r="Q40" s="2">
        <f t="shared" si="4"/>
        <v>4612.62</v>
      </c>
      <c r="R40" s="2">
        <f t="shared" si="4"/>
        <v>4471.33</v>
      </c>
      <c r="S40" s="2">
        <f t="shared" si="8"/>
        <v>4584.3500000000004</v>
      </c>
      <c r="T40" s="2">
        <f t="shared" si="8"/>
        <v>4414.83</v>
      </c>
      <c r="U40" s="2">
        <f t="shared" si="8"/>
        <v>4386.57</v>
      </c>
      <c r="V40" s="2">
        <f t="shared" si="8"/>
        <v>4499.58</v>
      </c>
      <c r="X40" s="2">
        <f t="shared" si="5"/>
        <v>99807.02</v>
      </c>
    </row>
    <row r="41" spans="2:34" x14ac:dyDescent="0.25">
      <c r="B41" s="6">
        <f t="shared" si="7"/>
        <v>2041</v>
      </c>
      <c r="C41" s="2">
        <f t="shared" si="6"/>
        <v>3608.09</v>
      </c>
      <c r="D41" s="2">
        <f t="shared" si="2"/>
        <v>6740.46</v>
      </c>
      <c r="E41" s="2">
        <f t="shared" si="2"/>
        <v>6168.33</v>
      </c>
      <c r="F41" s="2">
        <f t="shared" si="2"/>
        <v>3807.51</v>
      </c>
      <c r="G41" s="2">
        <f t="shared" si="2"/>
        <v>3383.8</v>
      </c>
      <c r="H41" s="2">
        <f t="shared" si="2"/>
        <v>4699.08</v>
      </c>
      <c r="I41" s="2">
        <f t="shared" si="9"/>
        <v>15501.32</v>
      </c>
      <c r="J41" s="2">
        <f t="shared" si="3"/>
        <v>5749.69</v>
      </c>
      <c r="K41" s="2">
        <f t="shared" si="3"/>
        <v>3317.1</v>
      </c>
      <c r="L41" s="2">
        <f t="shared" si="3"/>
        <v>3246.52</v>
      </c>
      <c r="M41" s="2">
        <f t="shared" si="3"/>
        <v>4935.1499999999996</v>
      </c>
      <c r="N41" s="2">
        <f t="shared" si="3"/>
        <v>5224.28</v>
      </c>
      <c r="O41" s="2">
        <f t="shared" si="4"/>
        <v>3254.97</v>
      </c>
      <c r="P41" s="2">
        <f t="shared" si="4"/>
        <v>3201.44</v>
      </c>
      <c r="Q41" s="2">
        <f t="shared" si="4"/>
        <v>4612.62</v>
      </c>
      <c r="R41" s="2">
        <f t="shared" si="4"/>
        <v>4471.33</v>
      </c>
      <c r="S41" s="2">
        <f t="shared" si="8"/>
        <v>4584.3500000000004</v>
      </c>
      <c r="T41" s="2">
        <f t="shared" si="8"/>
        <v>4414.83</v>
      </c>
      <c r="U41" s="2">
        <f t="shared" si="8"/>
        <v>4386.57</v>
      </c>
      <c r="V41" s="2">
        <f t="shared" si="8"/>
        <v>4499.58</v>
      </c>
      <c r="X41" s="2">
        <f t="shared" si="5"/>
        <v>99807.02</v>
      </c>
    </row>
    <row r="42" spans="2:34" x14ac:dyDescent="0.25">
      <c r="B42" s="6">
        <f t="shared" si="7"/>
        <v>2042</v>
      </c>
      <c r="C42" s="2">
        <f t="shared" si="6"/>
        <v>3608.09</v>
      </c>
      <c r="D42" s="2">
        <f t="shared" si="2"/>
        <v>6740.46</v>
      </c>
      <c r="E42" s="2">
        <f t="shared" si="2"/>
        <v>6168.33</v>
      </c>
      <c r="F42" s="2">
        <f t="shared" si="2"/>
        <v>3807.51</v>
      </c>
      <c r="G42" s="2">
        <f t="shared" si="2"/>
        <v>3383.8</v>
      </c>
      <c r="H42" s="2">
        <f t="shared" si="2"/>
        <v>4699.08</v>
      </c>
      <c r="I42" s="2">
        <f t="shared" si="9"/>
        <v>15501.32</v>
      </c>
      <c r="J42" s="2">
        <f t="shared" si="3"/>
        <v>5749.69</v>
      </c>
      <c r="K42" s="2">
        <f t="shared" si="3"/>
        <v>3317.1</v>
      </c>
      <c r="L42" s="2">
        <f t="shared" si="3"/>
        <v>3246.52</v>
      </c>
      <c r="M42" s="2">
        <f t="shared" si="3"/>
        <v>4935.1499999999996</v>
      </c>
      <c r="N42" s="2">
        <f t="shared" si="3"/>
        <v>5224.28</v>
      </c>
      <c r="O42" s="2">
        <f t="shared" si="4"/>
        <v>3254.97</v>
      </c>
      <c r="P42" s="2">
        <f t="shared" si="4"/>
        <v>3201.44</v>
      </c>
      <c r="Q42" s="2">
        <f t="shared" si="4"/>
        <v>4612.62</v>
      </c>
      <c r="R42" s="2">
        <f t="shared" si="4"/>
        <v>4471.33</v>
      </c>
      <c r="S42" s="2">
        <f t="shared" si="8"/>
        <v>4584.3500000000004</v>
      </c>
      <c r="T42" s="2">
        <f t="shared" si="8"/>
        <v>4414.83</v>
      </c>
      <c r="U42" s="2">
        <f t="shared" si="8"/>
        <v>4386.57</v>
      </c>
      <c r="V42" s="2">
        <f t="shared" si="8"/>
        <v>4499.58</v>
      </c>
      <c r="X42" s="2">
        <f t="shared" si="5"/>
        <v>99807.02</v>
      </c>
    </row>
    <row r="43" spans="2:34" x14ac:dyDescent="0.25">
      <c r="B43" s="6">
        <f t="shared" si="7"/>
        <v>2043</v>
      </c>
      <c r="C43" s="2">
        <f t="shared" si="6"/>
        <v>3608.09</v>
      </c>
      <c r="D43" s="2">
        <f t="shared" si="2"/>
        <v>6740.46</v>
      </c>
      <c r="E43" s="2">
        <f t="shared" si="2"/>
        <v>6168.33</v>
      </c>
      <c r="F43" s="2">
        <f t="shared" si="2"/>
        <v>3807.51</v>
      </c>
      <c r="G43" s="2">
        <f t="shared" si="2"/>
        <v>3383.8</v>
      </c>
      <c r="H43" s="2">
        <f t="shared" si="2"/>
        <v>4699.08</v>
      </c>
      <c r="I43" s="2">
        <f t="shared" si="9"/>
        <v>15501.32</v>
      </c>
      <c r="J43" s="2">
        <f t="shared" si="3"/>
        <v>5749.69</v>
      </c>
      <c r="K43" s="2">
        <f t="shared" si="3"/>
        <v>3317.1</v>
      </c>
      <c r="L43" s="2">
        <f t="shared" si="3"/>
        <v>3246.52</v>
      </c>
      <c r="M43" s="2">
        <f t="shared" si="3"/>
        <v>4935.1499999999996</v>
      </c>
      <c r="N43" s="2">
        <f t="shared" si="3"/>
        <v>5224.28</v>
      </c>
      <c r="O43" s="2">
        <f t="shared" si="4"/>
        <v>3254.97</v>
      </c>
      <c r="P43" s="2">
        <f t="shared" si="4"/>
        <v>3201.44</v>
      </c>
      <c r="Q43" s="2">
        <f t="shared" si="4"/>
        <v>4612.62</v>
      </c>
      <c r="R43" s="2">
        <f t="shared" si="4"/>
        <v>4471.33</v>
      </c>
      <c r="S43" s="2">
        <f t="shared" si="8"/>
        <v>4584.3500000000004</v>
      </c>
      <c r="T43" s="2">
        <f t="shared" si="8"/>
        <v>4414.83</v>
      </c>
      <c r="U43" s="2">
        <f t="shared" si="8"/>
        <v>4386.57</v>
      </c>
      <c r="V43" s="2">
        <f t="shared" si="8"/>
        <v>4499.58</v>
      </c>
      <c r="X43" s="2">
        <f t="shared" si="5"/>
        <v>99807.02</v>
      </c>
    </row>
    <row r="44" spans="2:34" x14ac:dyDescent="0.25">
      <c r="B44" s="6">
        <f t="shared" si="7"/>
        <v>2044</v>
      </c>
      <c r="C44" s="2">
        <f t="shared" si="6"/>
        <v>3608.09</v>
      </c>
      <c r="D44" s="2">
        <f t="shared" si="2"/>
        <v>6740.46</v>
      </c>
      <c r="E44" s="2">
        <f t="shared" si="2"/>
        <v>6168.33</v>
      </c>
      <c r="F44" s="2">
        <f t="shared" si="2"/>
        <v>3807.51</v>
      </c>
      <c r="G44" s="2">
        <f t="shared" si="2"/>
        <v>3383.8</v>
      </c>
      <c r="H44" s="2">
        <f t="shared" si="2"/>
        <v>4699.08</v>
      </c>
      <c r="I44" s="2">
        <f t="shared" si="9"/>
        <v>15501.32</v>
      </c>
      <c r="J44" s="2">
        <f t="shared" si="3"/>
        <v>5749.69</v>
      </c>
      <c r="K44" s="2">
        <f t="shared" si="3"/>
        <v>3317.1</v>
      </c>
      <c r="L44" s="2">
        <f t="shared" si="3"/>
        <v>3246.52</v>
      </c>
      <c r="M44" s="2">
        <f t="shared" si="3"/>
        <v>4935.1499999999996</v>
      </c>
      <c r="N44" s="2">
        <f t="shared" si="3"/>
        <v>5224.28</v>
      </c>
      <c r="O44" s="2">
        <f t="shared" si="4"/>
        <v>3254.97</v>
      </c>
      <c r="P44" s="2">
        <f t="shared" si="4"/>
        <v>3201.44</v>
      </c>
      <c r="Q44" s="2">
        <f t="shared" si="4"/>
        <v>4612.62</v>
      </c>
      <c r="R44" s="2">
        <f t="shared" si="4"/>
        <v>4471.33</v>
      </c>
      <c r="S44" s="2">
        <f t="shared" si="8"/>
        <v>4584.3500000000004</v>
      </c>
      <c r="T44" s="2">
        <f t="shared" si="8"/>
        <v>4414.83</v>
      </c>
      <c r="U44" s="2">
        <f t="shared" si="8"/>
        <v>4386.57</v>
      </c>
      <c r="V44" s="2">
        <f t="shared" si="8"/>
        <v>4499.58</v>
      </c>
      <c r="X44" s="2">
        <f t="shared" ref="X44:X72" si="10">SUM(C44:W44)</f>
        <v>99807.02</v>
      </c>
    </row>
    <row r="45" spans="2:34" x14ac:dyDescent="0.25">
      <c r="B45" s="6">
        <f t="shared" si="7"/>
        <v>2045</v>
      </c>
      <c r="C45" s="2">
        <f t="shared" si="6"/>
        <v>3608.09</v>
      </c>
      <c r="D45" s="2">
        <f t="shared" si="2"/>
        <v>6740.46</v>
      </c>
      <c r="E45" s="2">
        <f t="shared" si="2"/>
        <v>6168.33</v>
      </c>
      <c r="F45" s="2">
        <f t="shared" si="2"/>
        <v>3807.51</v>
      </c>
      <c r="G45" s="2">
        <f t="shared" si="2"/>
        <v>3383.8</v>
      </c>
      <c r="H45" s="2">
        <f t="shared" si="2"/>
        <v>4699.08</v>
      </c>
      <c r="I45" s="2">
        <f t="shared" si="9"/>
        <v>15501.32</v>
      </c>
      <c r="J45" s="2">
        <f t="shared" si="3"/>
        <v>5749.69</v>
      </c>
      <c r="K45" s="2">
        <f t="shared" si="3"/>
        <v>3317.1</v>
      </c>
      <c r="L45" s="2">
        <f t="shared" si="3"/>
        <v>3246.52</v>
      </c>
      <c r="M45" s="2">
        <f t="shared" si="3"/>
        <v>4935.1499999999996</v>
      </c>
      <c r="N45" s="2">
        <f t="shared" si="3"/>
        <v>5224.28</v>
      </c>
      <c r="O45" s="2">
        <f t="shared" si="4"/>
        <v>3254.97</v>
      </c>
      <c r="P45" s="2">
        <f t="shared" si="4"/>
        <v>3201.44</v>
      </c>
      <c r="Q45" s="2">
        <f t="shared" si="4"/>
        <v>4612.62</v>
      </c>
      <c r="R45" s="2">
        <f t="shared" si="4"/>
        <v>4471.33</v>
      </c>
      <c r="S45" s="2">
        <f t="shared" si="8"/>
        <v>4584.3500000000004</v>
      </c>
      <c r="T45" s="2">
        <f t="shared" si="8"/>
        <v>4414.83</v>
      </c>
      <c r="U45" s="2">
        <f t="shared" si="8"/>
        <v>4386.57</v>
      </c>
      <c r="V45" s="2">
        <f t="shared" si="8"/>
        <v>4499.58</v>
      </c>
      <c r="X45" s="2">
        <f t="shared" si="10"/>
        <v>99807.02</v>
      </c>
    </row>
    <row r="46" spans="2:34" x14ac:dyDescent="0.25">
      <c r="B46" s="6">
        <f t="shared" si="7"/>
        <v>2046</v>
      </c>
      <c r="C46" s="2">
        <f t="shared" si="6"/>
        <v>3608.09</v>
      </c>
      <c r="D46" s="2">
        <f t="shared" si="2"/>
        <v>6740.46</v>
      </c>
      <c r="E46" s="2">
        <f t="shared" si="2"/>
        <v>6168.33</v>
      </c>
      <c r="F46" s="2">
        <f t="shared" si="2"/>
        <v>3807.51</v>
      </c>
      <c r="G46" s="2">
        <f t="shared" si="2"/>
        <v>3383.8</v>
      </c>
      <c r="H46" s="2">
        <f t="shared" si="2"/>
        <v>4699.08</v>
      </c>
      <c r="I46" s="2">
        <f t="shared" si="9"/>
        <v>15501.32</v>
      </c>
      <c r="J46" s="2">
        <f t="shared" si="3"/>
        <v>5749.69</v>
      </c>
      <c r="K46" s="2">
        <f t="shared" si="3"/>
        <v>3317.1</v>
      </c>
      <c r="L46" s="2">
        <f t="shared" si="3"/>
        <v>3246.52</v>
      </c>
      <c r="M46" s="2">
        <f t="shared" si="3"/>
        <v>4935.1499999999996</v>
      </c>
      <c r="N46" s="2">
        <f t="shared" si="3"/>
        <v>5224.28</v>
      </c>
      <c r="O46" s="2">
        <f t="shared" si="4"/>
        <v>3254.97</v>
      </c>
      <c r="P46" s="2">
        <f t="shared" si="4"/>
        <v>3201.44</v>
      </c>
      <c r="Q46" s="2">
        <f t="shared" si="4"/>
        <v>4612.62</v>
      </c>
      <c r="R46" s="2">
        <f t="shared" si="4"/>
        <v>4471.33</v>
      </c>
      <c r="S46" s="2">
        <f t="shared" si="8"/>
        <v>4584.3500000000004</v>
      </c>
      <c r="T46" s="2">
        <f t="shared" si="8"/>
        <v>4414.83</v>
      </c>
      <c r="U46" s="2">
        <f t="shared" si="8"/>
        <v>4386.57</v>
      </c>
      <c r="V46" s="2">
        <f t="shared" si="8"/>
        <v>4499.58</v>
      </c>
      <c r="X46" s="2">
        <f t="shared" si="10"/>
        <v>99807.02</v>
      </c>
    </row>
    <row r="47" spans="2:34" x14ac:dyDescent="0.25">
      <c r="B47" s="6">
        <f t="shared" si="7"/>
        <v>2047</v>
      </c>
      <c r="C47" s="2">
        <f t="shared" si="6"/>
        <v>3608.09</v>
      </c>
      <c r="D47" s="2">
        <f t="shared" si="2"/>
        <v>6740.46</v>
      </c>
      <c r="E47" s="2">
        <f t="shared" si="2"/>
        <v>6168.33</v>
      </c>
      <c r="F47" s="2">
        <f t="shared" si="2"/>
        <v>3807.51</v>
      </c>
      <c r="G47" s="2">
        <f t="shared" si="2"/>
        <v>3383.8</v>
      </c>
      <c r="H47" s="2">
        <f t="shared" si="2"/>
        <v>4699.08</v>
      </c>
      <c r="I47" s="2">
        <f t="shared" si="9"/>
        <v>15501.32</v>
      </c>
      <c r="J47" s="2">
        <f t="shared" si="3"/>
        <v>5749.69</v>
      </c>
      <c r="K47" s="2">
        <f t="shared" si="3"/>
        <v>3317.1</v>
      </c>
      <c r="L47" s="2">
        <f t="shared" si="3"/>
        <v>3246.52</v>
      </c>
      <c r="M47" s="2">
        <f t="shared" si="3"/>
        <v>4935.1499999999996</v>
      </c>
      <c r="N47" s="2">
        <f t="shared" si="3"/>
        <v>5224.28</v>
      </c>
      <c r="O47" s="2">
        <f t="shared" si="4"/>
        <v>3254.97</v>
      </c>
      <c r="P47" s="2">
        <f t="shared" si="4"/>
        <v>3201.44</v>
      </c>
      <c r="Q47" s="2">
        <f t="shared" si="4"/>
        <v>4612.62</v>
      </c>
      <c r="R47" s="2">
        <f t="shared" si="4"/>
        <v>4471.33</v>
      </c>
      <c r="S47" s="2">
        <f t="shared" si="8"/>
        <v>4584.3500000000004</v>
      </c>
      <c r="T47" s="2">
        <f t="shared" si="8"/>
        <v>4414.83</v>
      </c>
      <c r="U47" s="2">
        <f t="shared" si="8"/>
        <v>4386.57</v>
      </c>
      <c r="V47" s="2">
        <f t="shared" si="8"/>
        <v>4499.58</v>
      </c>
      <c r="X47" s="2">
        <f t="shared" si="10"/>
        <v>99807.02</v>
      </c>
    </row>
    <row r="48" spans="2:34" x14ac:dyDescent="0.25">
      <c r="B48" s="6">
        <f t="shared" si="7"/>
        <v>2048</v>
      </c>
      <c r="C48" s="2">
        <f t="shared" si="6"/>
        <v>3608.09</v>
      </c>
      <c r="D48" s="2">
        <f t="shared" si="2"/>
        <v>6740.46</v>
      </c>
      <c r="E48" s="2">
        <f t="shared" si="2"/>
        <v>6168.33</v>
      </c>
      <c r="F48" s="2">
        <f t="shared" si="2"/>
        <v>3807.51</v>
      </c>
      <c r="G48" s="2">
        <f t="shared" si="2"/>
        <v>3383.8</v>
      </c>
      <c r="H48" s="2">
        <f t="shared" si="2"/>
        <v>4699.08</v>
      </c>
      <c r="I48" s="2">
        <f t="shared" si="9"/>
        <v>15501.32</v>
      </c>
      <c r="J48" s="2">
        <f t="shared" si="3"/>
        <v>5749.69</v>
      </c>
      <c r="K48" s="2">
        <f t="shared" si="3"/>
        <v>3317.1</v>
      </c>
      <c r="L48" s="2">
        <f t="shared" si="3"/>
        <v>3246.52</v>
      </c>
      <c r="M48" s="2">
        <f t="shared" si="3"/>
        <v>4935.1499999999996</v>
      </c>
      <c r="N48" s="2">
        <f t="shared" si="3"/>
        <v>5224.28</v>
      </c>
      <c r="O48" s="2">
        <f t="shared" si="4"/>
        <v>3254.97</v>
      </c>
      <c r="P48" s="2">
        <f t="shared" si="4"/>
        <v>3201.44</v>
      </c>
      <c r="Q48" s="2">
        <f t="shared" si="4"/>
        <v>4612.62</v>
      </c>
      <c r="R48" s="2">
        <f t="shared" si="4"/>
        <v>4471.33</v>
      </c>
      <c r="S48" s="2">
        <f t="shared" si="8"/>
        <v>4584.3500000000004</v>
      </c>
      <c r="T48" s="2">
        <f t="shared" si="8"/>
        <v>4414.83</v>
      </c>
      <c r="U48" s="2">
        <f t="shared" si="8"/>
        <v>4386.57</v>
      </c>
      <c r="V48" s="2">
        <f t="shared" si="8"/>
        <v>4499.58</v>
      </c>
      <c r="X48" s="2">
        <f t="shared" si="10"/>
        <v>99807.02</v>
      </c>
    </row>
    <row r="49" spans="2:24" x14ac:dyDescent="0.25">
      <c r="B49" s="6">
        <f t="shared" si="7"/>
        <v>2049</v>
      </c>
      <c r="C49" s="2">
        <f t="shared" si="6"/>
        <v>3608.09</v>
      </c>
      <c r="D49" s="2">
        <f t="shared" si="2"/>
        <v>6740.46</v>
      </c>
      <c r="E49" s="2">
        <f t="shared" si="2"/>
        <v>6168.33</v>
      </c>
      <c r="F49" s="2">
        <f t="shared" si="2"/>
        <v>3807.51</v>
      </c>
      <c r="G49" s="2">
        <f t="shared" si="2"/>
        <v>3383.8</v>
      </c>
      <c r="H49" s="2">
        <f t="shared" si="2"/>
        <v>4699.08</v>
      </c>
      <c r="I49" s="2">
        <f t="shared" si="9"/>
        <v>15501.32</v>
      </c>
      <c r="J49" s="2">
        <f t="shared" si="3"/>
        <v>5749.69</v>
      </c>
      <c r="K49" s="2">
        <f t="shared" si="3"/>
        <v>3317.1</v>
      </c>
      <c r="L49" s="2">
        <f t="shared" si="3"/>
        <v>3246.52</v>
      </c>
      <c r="M49" s="2">
        <f t="shared" si="3"/>
        <v>4935.1499999999996</v>
      </c>
      <c r="N49" s="2">
        <f t="shared" si="3"/>
        <v>5224.28</v>
      </c>
      <c r="O49" s="2">
        <f t="shared" si="4"/>
        <v>3254.97</v>
      </c>
      <c r="P49" s="2">
        <f t="shared" si="4"/>
        <v>3201.44</v>
      </c>
      <c r="Q49" s="2">
        <f t="shared" si="4"/>
        <v>4612.62</v>
      </c>
      <c r="R49" s="2">
        <f t="shared" si="4"/>
        <v>4471.33</v>
      </c>
      <c r="S49" s="2">
        <f t="shared" si="8"/>
        <v>4584.3500000000004</v>
      </c>
      <c r="T49" s="2">
        <f t="shared" si="8"/>
        <v>4414.83</v>
      </c>
      <c r="U49" s="2">
        <f t="shared" si="8"/>
        <v>4386.57</v>
      </c>
      <c r="V49" s="2">
        <f t="shared" si="8"/>
        <v>4499.58</v>
      </c>
      <c r="X49" s="2">
        <f t="shared" si="10"/>
        <v>99807.02</v>
      </c>
    </row>
    <row r="50" spans="2:24" x14ac:dyDescent="0.25">
      <c r="B50" s="6">
        <f t="shared" si="7"/>
        <v>2050</v>
      </c>
      <c r="C50" s="2">
        <f t="shared" si="6"/>
        <v>3608.09</v>
      </c>
      <c r="D50" s="2">
        <f t="shared" si="2"/>
        <v>6740.46</v>
      </c>
      <c r="E50" s="2">
        <f t="shared" si="2"/>
        <v>6168.33</v>
      </c>
      <c r="F50" s="2">
        <f t="shared" si="2"/>
        <v>3807.51</v>
      </c>
      <c r="G50" s="2">
        <f t="shared" si="2"/>
        <v>3383.8</v>
      </c>
      <c r="H50" s="2">
        <f t="shared" si="2"/>
        <v>4699.08</v>
      </c>
      <c r="I50" s="2">
        <f t="shared" si="9"/>
        <v>15501.32</v>
      </c>
      <c r="J50" s="2">
        <f t="shared" si="3"/>
        <v>5749.69</v>
      </c>
      <c r="K50" s="2">
        <f t="shared" si="3"/>
        <v>3317.1</v>
      </c>
      <c r="L50" s="2">
        <f t="shared" si="3"/>
        <v>3246.52</v>
      </c>
      <c r="M50" s="2">
        <f t="shared" si="3"/>
        <v>4935.1499999999996</v>
      </c>
      <c r="N50" s="2">
        <f t="shared" si="3"/>
        <v>5224.28</v>
      </c>
      <c r="O50" s="2">
        <f t="shared" si="4"/>
        <v>3254.97</v>
      </c>
      <c r="P50" s="2">
        <f t="shared" si="4"/>
        <v>3201.44</v>
      </c>
      <c r="Q50" s="2">
        <f t="shared" si="4"/>
        <v>4612.62</v>
      </c>
      <c r="R50" s="2">
        <f t="shared" si="4"/>
        <v>4471.33</v>
      </c>
      <c r="S50" s="2">
        <f t="shared" si="8"/>
        <v>4584.3500000000004</v>
      </c>
      <c r="T50" s="2">
        <f t="shared" si="8"/>
        <v>4414.83</v>
      </c>
      <c r="U50" s="2">
        <f t="shared" si="8"/>
        <v>4386.57</v>
      </c>
      <c r="V50" s="2">
        <f t="shared" si="8"/>
        <v>4499.58</v>
      </c>
      <c r="X50" s="2">
        <f t="shared" si="10"/>
        <v>99807.02</v>
      </c>
    </row>
    <row r="51" spans="2:24" x14ac:dyDescent="0.25">
      <c r="B51" s="6">
        <f t="shared" si="7"/>
        <v>2051</v>
      </c>
      <c r="C51" s="2">
        <f t="shared" si="6"/>
        <v>3608.09</v>
      </c>
      <c r="D51" s="2">
        <f t="shared" si="2"/>
        <v>6740.46</v>
      </c>
      <c r="E51" s="2">
        <f t="shared" si="2"/>
        <v>6168.33</v>
      </c>
      <c r="F51" s="2">
        <f t="shared" si="2"/>
        <v>3807.51</v>
      </c>
      <c r="G51" s="2">
        <f t="shared" si="2"/>
        <v>3383.8</v>
      </c>
      <c r="H51" s="2">
        <f t="shared" si="2"/>
        <v>4699.08</v>
      </c>
      <c r="I51" s="2">
        <f t="shared" si="9"/>
        <v>15501.32</v>
      </c>
      <c r="J51" s="2">
        <f t="shared" si="3"/>
        <v>5749.69</v>
      </c>
      <c r="K51" s="2">
        <f t="shared" si="3"/>
        <v>3317.1</v>
      </c>
      <c r="L51" s="2">
        <f t="shared" si="3"/>
        <v>3246.52</v>
      </c>
      <c r="M51" s="2">
        <f t="shared" si="3"/>
        <v>4935.1499999999996</v>
      </c>
      <c r="N51" s="2">
        <f t="shared" ref="N51:N69" si="11">ROUND((N$10/N$9),2)</f>
        <v>5224.28</v>
      </c>
      <c r="O51" s="2">
        <f t="shared" si="4"/>
        <v>3254.97</v>
      </c>
      <c r="P51" s="2">
        <f t="shared" si="4"/>
        <v>3201.44</v>
      </c>
      <c r="Q51" s="2">
        <f t="shared" si="4"/>
        <v>4612.62</v>
      </c>
      <c r="R51" s="2">
        <f t="shared" si="4"/>
        <v>4471.33</v>
      </c>
      <c r="S51" s="2">
        <f t="shared" si="8"/>
        <v>4584.3500000000004</v>
      </c>
      <c r="T51" s="2">
        <f t="shared" si="8"/>
        <v>4414.83</v>
      </c>
      <c r="U51" s="2">
        <f t="shared" si="8"/>
        <v>4386.57</v>
      </c>
      <c r="V51" s="2">
        <f t="shared" si="8"/>
        <v>4499.58</v>
      </c>
      <c r="X51" s="2">
        <f t="shared" si="10"/>
        <v>99807.02</v>
      </c>
    </row>
    <row r="52" spans="2:24" x14ac:dyDescent="0.25">
      <c r="B52" s="6">
        <f t="shared" si="7"/>
        <v>2052</v>
      </c>
      <c r="C52" s="2">
        <f t="shared" si="6"/>
        <v>3608.09</v>
      </c>
      <c r="D52" s="2">
        <f t="shared" si="2"/>
        <v>6740.46</v>
      </c>
      <c r="E52" s="2">
        <f t="shared" si="2"/>
        <v>6168.33</v>
      </c>
      <c r="F52" s="2">
        <f t="shared" si="2"/>
        <v>3807.51</v>
      </c>
      <c r="G52" s="2">
        <f t="shared" si="2"/>
        <v>3383.8</v>
      </c>
      <c r="H52" s="2">
        <f t="shared" si="2"/>
        <v>4699.08</v>
      </c>
      <c r="I52" s="2">
        <f t="shared" si="9"/>
        <v>15501.32</v>
      </c>
      <c r="J52" s="2">
        <f t="shared" si="3"/>
        <v>5749.69</v>
      </c>
      <c r="K52" s="2">
        <f t="shared" si="3"/>
        <v>3317.1</v>
      </c>
      <c r="L52" s="2">
        <f t="shared" si="3"/>
        <v>3246.52</v>
      </c>
      <c r="M52" s="2">
        <f t="shared" si="3"/>
        <v>4935.1499999999996</v>
      </c>
      <c r="N52" s="2">
        <f t="shared" si="11"/>
        <v>5224.28</v>
      </c>
      <c r="O52" s="2">
        <f t="shared" si="4"/>
        <v>3254.97</v>
      </c>
      <c r="P52" s="2">
        <f t="shared" si="4"/>
        <v>3201.44</v>
      </c>
      <c r="Q52" s="2">
        <f t="shared" si="4"/>
        <v>4612.62</v>
      </c>
      <c r="R52" s="2">
        <f t="shared" si="4"/>
        <v>4471.33</v>
      </c>
      <c r="S52" s="2">
        <f t="shared" si="8"/>
        <v>4584.3500000000004</v>
      </c>
      <c r="T52" s="2">
        <f t="shared" si="8"/>
        <v>4414.83</v>
      </c>
      <c r="U52" s="2">
        <f t="shared" si="8"/>
        <v>4386.57</v>
      </c>
      <c r="V52" s="2">
        <f t="shared" si="8"/>
        <v>4499.58</v>
      </c>
      <c r="X52" s="2">
        <f t="shared" si="10"/>
        <v>99807.02</v>
      </c>
    </row>
    <row r="53" spans="2:24" x14ac:dyDescent="0.25">
      <c r="B53" s="6">
        <f t="shared" si="7"/>
        <v>2053</v>
      </c>
      <c r="C53" s="2">
        <f t="shared" si="6"/>
        <v>3608.09</v>
      </c>
      <c r="D53" s="2">
        <f t="shared" si="2"/>
        <v>6740.46</v>
      </c>
      <c r="E53" s="2">
        <f t="shared" si="2"/>
        <v>6168.33</v>
      </c>
      <c r="F53" s="2">
        <f t="shared" si="2"/>
        <v>3807.51</v>
      </c>
      <c r="G53" s="2">
        <f t="shared" si="2"/>
        <v>3383.8</v>
      </c>
      <c r="H53" s="2">
        <f t="shared" si="2"/>
        <v>4699.08</v>
      </c>
      <c r="I53" s="2">
        <f t="shared" si="9"/>
        <v>15501.32</v>
      </c>
      <c r="J53" s="2">
        <f t="shared" si="3"/>
        <v>5749.69</v>
      </c>
      <c r="K53" s="2">
        <f t="shared" si="3"/>
        <v>3317.1</v>
      </c>
      <c r="L53" s="2">
        <f t="shared" si="3"/>
        <v>3246.52</v>
      </c>
      <c r="M53" s="2">
        <f t="shared" si="3"/>
        <v>4935.1499999999996</v>
      </c>
      <c r="N53" s="2">
        <f t="shared" si="11"/>
        <v>5224.28</v>
      </c>
      <c r="O53" s="2">
        <f t="shared" si="4"/>
        <v>3254.97</v>
      </c>
      <c r="P53" s="2">
        <f t="shared" si="4"/>
        <v>3201.44</v>
      </c>
      <c r="Q53" s="2">
        <f t="shared" si="4"/>
        <v>4612.62</v>
      </c>
      <c r="R53" s="2">
        <f t="shared" si="4"/>
        <v>4471.33</v>
      </c>
      <c r="S53" s="2">
        <f t="shared" si="8"/>
        <v>4584.3500000000004</v>
      </c>
      <c r="T53" s="2">
        <f t="shared" si="8"/>
        <v>4414.83</v>
      </c>
      <c r="U53" s="2">
        <f t="shared" si="8"/>
        <v>4386.57</v>
      </c>
      <c r="V53" s="2">
        <f t="shared" si="8"/>
        <v>4499.58</v>
      </c>
      <c r="X53" s="2">
        <f t="shared" si="10"/>
        <v>99807.02</v>
      </c>
    </row>
    <row r="54" spans="2:24" x14ac:dyDescent="0.25">
      <c r="B54" s="6">
        <f t="shared" si="7"/>
        <v>2054</v>
      </c>
      <c r="C54" s="2">
        <f t="shared" si="6"/>
        <v>3608.09</v>
      </c>
      <c r="D54" s="2">
        <f t="shared" si="2"/>
        <v>6740.46</v>
      </c>
      <c r="E54" s="2">
        <f t="shared" si="2"/>
        <v>6168.33</v>
      </c>
      <c r="F54" s="2">
        <f t="shared" si="2"/>
        <v>3807.51</v>
      </c>
      <c r="G54" s="2">
        <f t="shared" si="2"/>
        <v>3383.8</v>
      </c>
      <c r="H54" s="2">
        <f t="shared" si="2"/>
        <v>4699.08</v>
      </c>
      <c r="I54" s="2">
        <f t="shared" si="9"/>
        <v>15501.32</v>
      </c>
      <c r="J54" s="2">
        <f t="shared" si="3"/>
        <v>5749.69</v>
      </c>
      <c r="K54" s="2">
        <f t="shared" si="3"/>
        <v>3317.1</v>
      </c>
      <c r="L54" s="2">
        <f t="shared" si="3"/>
        <v>3246.52</v>
      </c>
      <c r="M54" s="2">
        <f t="shared" si="3"/>
        <v>4935.1499999999996</v>
      </c>
      <c r="N54" s="2">
        <f t="shared" si="11"/>
        <v>5224.28</v>
      </c>
      <c r="O54" s="2">
        <f t="shared" si="4"/>
        <v>3254.97</v>
      </c>
      <c r="P54" s="2">
        <f t="shared" si="4"/>
        <v>3201.44</v>
      </c>
      <c r="Q54" s="2">
        <f t="shared" si="4"/>
        <v>4612.62</v>
      </c>
      <c r="R54" s="2">
        <f t="shared" si="4"/>
        <v>4471.33</v>
      </c>
      <c r="S54" s="2">
        <f t="shared" si="8"/>
        <v>4584.3500000000004</v>
      </c>
      <c r="T54" s="2">
        <f t="shared" si="8"/>
        <v>4414.83</v>
      </c>
      <c r="U54" s="2">
        <f t="shared" si="8"/>
        <v>4386.57</v>
      </c>
      <c r="V54" s="2">
        <f t="shared" si="8"/>
        <v>4499.58</v>
      </c>
      <c r="X54" s="2">
        <f t="shared" si="10"/>
        <v>99807.02</v>
      </c>
    </row>
    <row r="55" spans="2:24" x14ac:dyDescent="0.25">
      <c r="B55" s="6">
        <f t="shared" si="7"/>
        <v>2055</v>
      </c>
      <c r="C55" s="2">
        <f t="shared" si="6"/>
        <v>3608.09</v>
      </c>
      <c r="D55" s="2">
        <f t="shared" si="2"/>
        <v>6740.46</v>
      </c>
      <c r="E55" s="2">
        <f t="shared" si="2"/>
        <v>6168.33</v>
      </c>
      <c r="F55" s="2">
        <f t="shared" si="2"/>
        <v>3807.51</v>
      </c>
      <c r="G55" s="2">
        <f t="shared" si="2"/>
        <v>3383.8</v>
      </c>
      <c r="H55" s="2">
        <f t="shared" si="2"/>
        <v>4699.08</v>
      </c>
      <c r="I55" s="2">
        <f t="shared" si="9"/>
        <v>15501.32</v>
      </c>
      <c r="J55" s="2">
        <f t="shared" si="3"/>
        <v>5749.69</v>
      </c>
      <c r="K55" s="2">
        <f t="shared" si="3"/>
        <v>3317.1</v>
      </c>
      <c r="L55" s="2">
        <f t="shared" si="3"/>
        <v>3246.52</v>
      </c>
      <c r="M55" s="2">
        <f t="shared" si="3"/>
        <v>4935.1499999999996</v>
      </c>
      <c r="N55" s="2">
        <f t="shared" si="11"/>
        <v>5224.28</v>
      </c>
      <c r="O55" s="2">
        <f t="shared" si="4"/>
        <v>3254.97</v>
      </c>
      <c r="P55" s="2">
        <f t="shared" si="4"/>
        <v>3201.44</v>
      </c>
      <c r="Q55" s="2">
        <f t="shared" si="4"/>
        <v>4612.62</v>
      </c>
      <c r="R55" s="2">
        <f t="shared" si="4"/>
        <v>4471.33</v>
      </c>
      <c r="S55" s="2">
        <f t="shared" si="8"/>
        <v>4584.3500000000004</v>
      </c>
      <c r="T55" s="2">
        <f t="shared" si="8"/>
        <v>4414.83</v>
      </c>
      <c r="U55" s="2">
        <f t="shared" si="8"/>
        <v>4386.57</v>
      </c>
      <c r="V55" s="2">
        <f t="shared" si="8"/>
        <v>4499.58</v>
      </c>
      <c r="X55" s="2">
        <f t="shared" si="10"/>
        <v>99807.02</v>
      </c>
    </row>
    <row r="56" spans="2:24" x14ac:dyDescent="0.25">
      <c r="B56" s="6">
        <f t="shared" si="7"/>
        <v>2056</v>
      </c>
      <c r="C56" s="2">
        <f t="shared" si="6"/>
        <v>3608.09</v>
      </c>
      <c r="D56" s="2">
        <f t="shared" si="2"/>
        <v>6740.46</v>
      </c>
      <c r="E56" s="2">
        <f t="shared" si="2"/>
        <v>6168.33</v>
      </c>
      <c r="F56" s="2">
        <f t="shared" si="2"/>
        <v>3807.51</v>
      </c>
      <c r="G56" s="2">
        <f t="shared" si="2"/>
        <v>3383.8</v>
      </c>
      <c r="H56" s="2">
        <f t="shared" si="2"/>
        <v>4699.08</v>
      </c>
      <c r="I56" s="2">
        <f t="shared" si="9"/>
        <v>15501.32</v>
      </c>
      <c r="J56" s="2">
        <f t="shared" si="3"/>
        <v>5749.69</v>
      </c>
      <c r="K56" s="2">
        <f t="shared" si="3"/>
        <v>3317.1</v>
      </c>
      <c r="L56" s="2">
        <f t="shared" si="3"/>
        <v>3246.52</v>
      </c>
      <c r="M56" s="2">
        <f t="shared" si="3"/>
        <v>4935.1499999999996</v>
      </c>
      <c r="N56" s="2">
        <f t="shared" si="11"/>
        <v>5224.28</v>
      </c>
      <c r="O56" s="2">
        <f t="shared" si="4"/>
        <v>3254.97</v>
      </c>
      <c r="P56" s="2">
        <f t="shared" si="4"/>
        <v>3201.44</v>
      </c>
      <c r="Q56" s="2">
        <f t="shared" si="4"/>
        <v>4612.62</v>
      </c>
      <c r="R56" s="2">
        <f t="shared" si="4"/>
        <v>4471.33</v>
      </c>
      <c r="S56" s="2">
        <f t="shared" si="8"/>
        <v>4584.3500000000004</v>
      </c>
      <c r="T56" s="2">
        <f t="shared" si="8"/>
        <v>4414.83</v>
      </c>
      <c r="U56" s="2">
        <f t="shared" si="8"/>
        <v>4386.57</v>
      </c>
      <c r="V56" s="2">
        <f t="shared" si="8"/>
        <v>4499.58</v>
      </c>
      <c r="X56" s="2">
        <f t="shared" si="10"/>
        <v>99807.02</v>
      </c>
    </row>
    <row r="57" spans="2:24" x14ac:dyDescent="0.25">
      <c r="B57" s="6">
        <f t="shared" si="7"/>
        <v>2057</v>
      </c>
      <c r="C57" s="2">
        <f t="shared" si="6"/>
        <v>3608.09</v>
      </c>
      <c r="D57" s="2">
        <f t="shared" si="2"/>
        <v>6740.46</v>
      </c>
      <c r="E57" s="2">
        <f t="shared" si="2"/>
        <v>6168.33</v>
      </c>
      <c r="F57" s="2">
        <f t="shared" si="2"/>
        <v>3807.51</v>
      </c>
      <c r="G57" s="2">
        <f t="shared" si="2"/>
        <v>3383.8</v>
      </c>
      <c r="H57" s="2">
        <f t="shared" si="2"/>
        <v>4699.08</v>
      </c>
      <c r="I57" s="2">
        <f t="shared" si="9"/>
        <v>15501.32</v>
      </c>
      <c r="J57" s="2">
        <f t="shared" si="3"/>
        <v>5749.69</v>
      </c>
      <c r="K57" s="2">
        <f t="shared" si="3"/>
        <v>3317.1</v>
      </c>
      <c r="L57" s="2">
        <f t="shared" si="3"/>
        <v>3246.52</v>
      </c>
      <c r="M57" s="2">
        <f t="shared" si="3"/>
        <v>4935.1499999999996</v>
      </c>
      <c r="N57" s="2">
        <f t="shared" si="11"/>
        <v>5224.28</v>
      </c>
      <c r="O57" s="2">
        <f t="shared" si="4"/>
        <v>3254.97</v>
      </c>
      <c r="P57" s="2">
        <f t="shared" si="4"/>
        <v>3201.44</v>
      </c>
      <c r="Q57" s="2">
        <f t="shared" si="4"/>
        <v>4612.62</v>
      </c>
      <c r="R57" s="2">
        <f t="shared" si="4"/>
        <v>4471.33</v>
      </c>
      <c r="S57" s="2">
        <f t="shared" si="8"/>
        <v>4584.3500000000004</v>
      </c>
      <c r="T57" s="2">
        <f t="shared" si="8"/>
        <v>4414.83</v>
      </c>
      <c r="U57" s="2">
        <f t="shared" si="8"/>
        <v>4386.57</v>
      </c>
      <c r="V57" s="2">
        <f t="shared" si="8"/>
        <v>4499.58</v>
      </c>
      <c r="X57" s="2">
        <f t="shared" si="10"/>
        <v>99807.02</v>
      </c>
    </row>
    <row r="58" spans="2:24" x14ac:dyDescent="0.25">
      <c r="B58" s="6">
        <f t="shared" si="7"/>
        <v>2058</v>
      </c>
      <c r="C58" s="2">
        <f t="shared" si="6"/>
        <v>3608.09</v>
      </c>
      <c r="D58" s="2">
        <f t="shared" si="2"/>
        <v>6740.46</v>
      </c>
      <c r="E58" s="2">
        <f t="shared" si="2"/>
        <v>6168.33</v>
      </c>
      <c r="F58" s="2">
        <f t="shared" si="2"/>
        <v>3807.51</v>
      </c>
      <c r="G58" s="2">
        <f t="shared" si="2"/>
        <v>3383.8</v>
      </c>
      <c r="H58" s="2">
        <f t="shared" si="2"/>
        <v>4699.08</v>
      </c>
      <c r="I58" s="2">
        <f t="shared" si="9"/>
        <v>15501.32</v>
      </c>
      <c r="J58" s="2">
        <f t="shared" si="3"/>
        <v>5749.69</v>
      </c>
      <c r="K58" s="2">
        <f t="shared" si="3"/>
        <v>3317.1</v>
      </c>
      <c r="L58" s="2">
        <f t="shared" si="3"/>
        <v>3246.52</v>
      </c>
      <c r="M58" s="2">
        <f t="shared" si="3"/>
        <v>4935.1499999999996</v>
      </c>
      <c r="N58" s="2">
        <f t="shared" si="11"/>
        <v>5224.28</v>
      </c>
      <c r="O58" s="2">
        <f t="shared" si="4"/>
        <v>3254.97</v>
      </c>
      <c r="P58" s="2">
        <f t="shared" si="4"/>
        <v>3201.44</v>
      </c>
      <c r="Q58" s="2">
        <f t="shared" si="4"/>
        <v>4612.62</v>
      </c>
      <c r="R58" s="2">
        <f t="shared" si="4"/>
        <v>4471.33</v>
      </c>
      <c r="S58" s="2">
        <f t="shared" si="8"/>
        <v>4584.3500000000004</v>
      </c>
      <c r="T58" s="2">
        <f t="shared" si="8"/>
        <v>4414.83</v>
      </c>
      <c r="U58" s="2">
        <f t="shared" si="8"/>
        <v>4386.57</v>
      </c>
      <c r="V58" s="2">
        <f t="shared" si="8"/>
        <v>4499.58</v>
      </c>
      <c r="X58" s="2">
        <f t="shared" si="10"/>
        <v>99807.02</v>
      </c>
    </row>
    <row r="59" spans="2:24" x14ac:dyDescent="0.25">
      <c r="B59" s="6">
        <f t="shared" si="7"/>
        <v>2059</v>
      </c>
      <c r="C59" s="2">
        <f>C10-SUM(C12:C58)</f>
        <v>3608.0500000001048</v>
      </c>
      <c r="D59" s="2">
        <f t="shared" si="2"/>
        <v>6740.46</v>
      </c>
      <c r="E59" s="2">
        <f t="shared" si="2"/>
        <v>6168.33</v>
      </c>
      <c r="F59" s="2">
        <f t="shared" si="2"/>
        <v>3807.51</v>
      </c>
      <c r="G59" s="2">
        <f t="shared" si="2"/>
        <v>3383.8</v>
      </c>
      <c r="H59" s="2">
        <f t="shared" si="2"/>
        <v>4699.08</v>
      </c>
      <c r="I59" s="2">
        <f t="shared" si="9"/>
        <v>15501.32</v>
      </c>
      <c r="J59" s="2">
        <f t="shared" si="3"/>
        <v>5749.69</v>
      </c>
      <c r="K59" s="2">
        <f t="shared" si="3"/>
        <v>3317.1</v>
      </c>
      <c r="L59" s="2">
        <f t="shared" si="3"/>
        <v>3246.52</v>
      </c>
      <c r="M59" s="2">
        <f t="shared" si="3"/>
        <v>4935.1499999999996</v>
      </c>
      <c r="N59" s="2">
        <f t="shared" si="11"/>
        <v>5224.28</v>
      </c>
      <c r="O59" s="2">
        <f t="shared" si="4"/>
        <v>3254.97</v>
      </c>
      <c r="P59" s="2">
        <f t="shared" si="4"/>
        <v>3201.44</v>
      </c>
      <c r="Q59" s="2">
        <f t="shared" si="4"/>
        <v>4612.62</v>
      </c>
      <c r="R59" s="2">
        <f t="shared" si="4"/>
        <v>4471.33</v>
      </c>
      <c r="S59" s="2">
        <f t="shared" si="8"/>
        <v>4584.3500000000004</v>
      </c>
      <c r="T59" s="2">
        <f t="shared" si="8"/>
        <v>4414.83</v>
      </c>
      <c r="U59" s="2">
        <f t="shared" si="8"/>
        <v>4386.57</v>
      </c>
      <c r="V59" s="2">
        <f t="shared" si="8"/>
        <v>4499.58</v>
      </c>
      <c r="X59" s="2">
        <f t="shared" si="10"/>
        <v>99806.980000000112</v>
      </c>
    </row>
    <row r="60" spans="2:24" x14ac:dyDescent="0.25">
      <c r="B60" s="6">
        <f t="shared" si="7"/>
        <v>2060</v>
      </c>
      <c r="C60" s="2"/>
      <c r="D60" s="2">
        <f>D10-SUM(D12:D59)</f>
        <v>6740.2799999998533</v>
      </c>
      <c r="E60" s="2">
        <f t="shared" ref="E60:H63" si="12">ROUND((E$10/E$9),2)</f>
        <v>6168.33</v>
      </c>
      <c r="F60" s="2">
        <f t="shared" si="12"/>
        <v>3807.51</v>
      </c>
      <c r="G60" s="2">
        <f t="shared" si="12"/>
        <v>3383.8</v>
      </c>
      <c r="H60" s="2">
        <f t="shared" si="12"/>
        <v>4699.08</v>
      </c>
      <c r="I60" s="2">
        <f t="shared" si="9"/>
        <v>15501.32</v>
      </c>
      <c r="J60" s="2">
        <f t="shared" si="3"/>
        <v>5749.69</v>
      </c>
      <c r="K60" s="2">
        <f t="shared" si="3"/>
        <v>3317.1</v>
      </c>
      <c r="L60" s="2">
        <f t="shared" si="3"/>
        <v>3246.52</v>
      </c>
      <c r="M60" s="2">
        <f t="shared" si="3"/>
        <v>4935.1499999999996</v>
      </c>
      <c r="N60" s="2">
        <f t="shared" si="11"/>
        <v>5224.28</v>
      </c>
      <c r="O60" s="2">
        <f t="shared" si="4"/>
        <v>3254.97</v>
      </c>
      <c r="P60" s="2">
        <f t="shared" si="4"/>
        <v>3201.44</v>
      </c>
      <c r="Q60" s="2">
        <f t="shared" si="4"/>
        <v>4612.62</v>
      </c>
      <c r="R60" s="2">
        <f t="shared" si="4"/>
        <v>4471.33</v>
      </c>
      <c r="S60" s="2">
        <f t="shared" si="8"/>
        <v>4584.3500000000004</v>
      </c>
      <c r="T60" s="2">
        <f t="shared" si="8"/>
        <v>4414.83</v>
      </c>
      <c r="U60" s="2">
        <f t="shared" si="8"/>
        <v>4386.57</v>
      </c>
      <c r="V60" s="2">
        <f t="shared" si="8"/>
        <v>4499.58</v>
      </c>
      <c r="X60" s="2">
        <f t="shared" si="10"/>
        <v>96198.749999999869</v>
      </c>
    </row>
    <row r="61" spans="2:24" x14ac:dyDescent="0.25">
      <c r="B61" s="6">
        <f t="shared" si="7"/>
        <v>2061</v>
      </c>
      <c r="E61" s="2">
        <f>E$10-SUM(E$12:E$60)</f>
        <v>6168.1800000001094</v>
      </c>
      <c r="F61" s="2">
        <f t="shared" si="12"/>
        <v>3807.51</v>
      </c>
      <c r="G61" s="2">
        <f t="shared" si="12"/>
        <v>3383.8</v>
      </c>
      <c r="H61" s="2">
        <f t="shared" si="12"/>
        <v>4699.08</v>
      </c>
      <c r="I61" s="2">
        <f t="shared" si="9"/>
        <v>15501.32</v>
      </c>
      <c r="J61" s="2">
        <f t="shared" si="3"/>
        <v>5749.69</v>
      </c>
      <c r="K61" s="2">
        <f t="shared" si="3"/>
        <v>3317.1</v>
      </c>
      <c r="L61" s="2">
        <f t="shared" si="3"/>
        <v>3246.52</v>
      </c>
      <c r="M61" s="2">
        <f t="shared" si="3"/>
        <v>4935.1499999999996</v>
      </c>
      <c r="N61" s="2">
        <f t="shared" si="11"/>
        <v>5224.28</v>
      </c>
      <c r="O61" s="2">
        <f t="shared" si="4"/>
        <v>3254.97</v>
      </c>
      <c r="P61" s="2">
        <f t="shared" si="4"/>
        <v>3201.44</v>
      </c>
      <c r="Q61" s="2">
        <f t="shared" si="4"/>
        <v>4612.62</v>
      </c>
      <c r="R61" s="2">
        <f t="shared" si="4"/>
        <v>4471.33</v>
      </c>
      <c r="S61" s="2">
        <f t="shared" si="8"/>
        <v>4584.3500000000004</v>
      </c>
      <c r="T61" s="2">
        <f t="shared" si="8"/>
        <v>4414.83</v>
      </c>
      <c r="U61" s="2">
        <f t="shared" si="8"/>
        <v>4386.57</v>
      </c>
      <c r="V61" s="2">
        <f t="shared" si="8"/>
        <v>4499.58</v>
      </c>
      <c r="X61" s="2">
        <f t="shared" si="10"/>
        <v>89458.320000000109</v>
      </c>
    </row>
    <row r="62" spans="2:24" x14ac:dyDescent="0.25">
      <c r="B62" s="6">
        <f t="shared" si="7"/>
        <v>2062</v>
      </c>
      <c r="F62" s="2">
        <f>F$10-SUM(F$12:F$61)</f>
        <v>3807.439999999915</v>
      </c>
      <c r="G62" s="2">
        <f t="shared" si="12"/>
        <v>3383.8</v>
      </c>
      <c r="H62" s="2">
        <f t="shared" si="12"/>
        <v>4699.08</v>
      </c>
      <c r="I62" s="2">
        <f t="shared" si="9"/>
        <v>15501.32</v>
      </c>
      <c r="J62" s="2">
        <f t="shared" si="3"/>
        <v>5749.69</v>
      </c>
      <c r="K62" s="2">
        <f t="shared" si="3"/>
        <v>3317.1</v>
      </c>
      <c r="L62" s="2">
        <f t="shared" si="3"/>
        <v>3246.52</v>
      </c>
      <c r="M62" s="2">
        <f t="shared" si="3"/>
        <v>4935.1499999999996</v>
      </c>
      <c r="N62" s="2">
        <f t="shared" si="11"/>
        <v>5224.28</v>
      </c>
      <c r="O62" s="2">
        <f t="shared" si="4"/>
        <v>3254.97</v>
      </c>
      <c r="P62" s="2">
        <f t="shared" si="4"/>
        <v>3201.44</v>
      </c>
      <c r="Q62" s="2">
        <f t="shared" si="4"/>
        <v>4612.62</v>
      </c>
      <c r="R62" s="2">
        <f t="shared" si="4"/>
        <v>4471.33</v>
      </c>
      <c r="S62" s="2">
        <f t="shared" si="8"/>
        <v>4584.3500000000004</v>
      </c>
      <c r="T62" s="2">
        <f t="shared" si="8"/>
        <v>4414.83</v>
      </c>
      <c r="U62" s="2">
        <f t="shared" si="8"/>
        <v>4386.57</v>
      </c>
      <c r="V62" s="2">
        <f t="shared" si="8"/>
        <v>4499.58</v>
      </c>
      <c r="X62" s="2">
        <f t="shared" si="10"/>
        <v>83290.069999999934</v>
      </c>
    </row>
    <row r="63" spans="2:24" x14ac:dyDescent="0.25">
      <c r="B63" s="6">
        <f t="shared" si="7"/>
        <v>2063</v>
      </c>
      <c r="G63" s="2">
        <f>G$10-SUM(G$12:G$62)</f>
        <v>3383.5500000000757</v>
      </c>
      <c r="H63" s="2">
        <f t="shared" si="12"/>
        <v>4699.08</v>
      </c>
      <c r="I63" s="2">
        <f t="shared" si="9"/>
        <v>15501.32</v>
      </c>
      <c r="J63" s="2">
        <f t="shared" si="3"/>
        <v>5749.69</v>
      </c>
      <c r="K63" s="2">
        <f t="shared" si="3"/>
        <v>3317.1</v>
      </c>
      <c r="L63" s="2">
        <f t="shared" si="3"/>
        <v>3246.52</v>
      </c>
      <c r="M63" s="2">
        <f t="shared" si="3"/>
        <v>4935.1499999999996</v>
      </c>
      <c r="N63" s="2">
        <f t="shared" si="11"/>
        <v>5224.28</v>
      </c>
      <c r="O63" s="2">
        <f t="shared" si="4"/>
        <v>3254.97</v>
      </c>
      <c r="P63" s="2">
        <f t="shared" si="4"/>
        <v>3201.44</v>
      </c>
      <c r="Q63" s="2">
        <f t="shared" si="4"/>
        <v>4612.62</v>
      </c>
      <c r="R63" s="2">
        <f t="shared" si="4"/>
        <v>4471.33</v>
      </c>
      <c r="S63" s="2">
        <f t="shared" si="8"/>
        <v>4584.3500000000004</v>
      </c>
      <c r="T63" s="2">
        <f t="shared" si="8"/>
        <v>4414.83</v>
      </c>
      <c r="U63" s="2">
        <f t="shared" si="8"/>
        <v>4386.57</v>
      </c>
      <c r="V63" s="2">
        <f t="shared" si="8"/>
        <v>4499.58</v>
      </c>
      <c r="X63" s="2">
        <f t="shared" si="10"/>
        <v>79482.380000000077</v>
      </c>
    </row>
    <row r="64" spans="2:24" x14ac:dyDescent="0.25">
      <c r="B64" s="6">
        <f t="shared" si="7"/>
        <v>2064</v>
      </c>
      <c r="G64" s="2"/>
      <c r="H64" s="2">
        <f>H10-SUM(H12:H63)</f>
        <v>4699.1400000002759</v>
      </c>
      <c r="I64" s="2">
        <f t="shared" si="9"/>
        <v>15501.32</v>
      </c>
      <c r="J64" s="2">
        <f t="shared" si="3"/>
        <v>5749.69</v>
      </c>
      <c r="K64" s="2">
        <f t="shared" si="3"/>
        <v>3317.1</v>
      </c>
      <c r="L64" s="2">
        <f t="shared" si="3"/>
        <v>3246.52</v>
      </c>
      <c r="M64" s="2">
        <f t="shared" si="3"/>
        <v>4935.1499999999996</v>
      </c>
      <c r="N64" s="2">
        <f t="shared" si="11"/>
        <v>5224.28</v>
      </c>
      <c r="O64" s="2">
        <f t="shared" si="4"/>
        <v>3254.97</v>
      </c>
      <c r="P64" s="2">
        <f t="shared" si="4"/>
        <v>3201.44</v>
      </c>
      <c r="Q64" s="2">
        <f t="shared" si="4"/>
        <v>4612.62</v>
      </c>
      <c r="R64" s="2">
        <f t="shared" si="4"/>
        <v>4471.33</v>
      </c>
      <c r="S64" s="2">
        <f t="shared" si="8"/>
        <v>4584.3500000000004</v>
      </c>
      <c r="T64" s="2">
        <f t="shared" si="8"/>
        <v>4414.83</v>
      </c>
      <c r="U64" s="2">
        <f t="shared" si="8"/>
        <v>4386.57</v>
      </c>
      <c r="V64" s="2">
        <f t="shared" si="8"/>
        <v>4499.58</v>
      </c>
      <c r="X64" s="2">
        <f t="shared" si="10"/>
        <v>76098.89000000029</v>
      </c>
    </row>
    <row r="65" spans="2:24" x14ac:dyDescent="0.25">
      <c r="B65" s="6">
        <f t="shared" si="7"/>
        <v>2065</v>
      </c>
      <c r="G65" s="2"/>
      <c r="I65" s="2">
        <f>I10-SUM(I12:I64)</f>
        <v>15501.530000000843</v>
      </c>
      <c r="J65" s="2">
        <f t="shared" si="3"/>
        <v>5749.69</v>
      </c>
      <c r="K65" s="2">
        <f t="shared" si="3"/>
        <v>3317.1</v>
      </c>
      <c r="L65" s="2">
        <f t="shared" si="3"/>
        <v>3246.52</v>
      </c>
      <c r="M65" s="2">
        <f t="shared" si="3"/>
        <v>4935.1499999999996</v>
      </c>
      <c r="N65" s="2">
        <f t="shared" si="11"/>
        <v>5224.28</v>
      </c>
      <c r="O65" s="2">
        <f t="shared" si="4"/>
        <v>3254.97</v>
      </c>
      <c r="P65" s="2">
        <f t="shared" si="4"/>
        <v>3201.44</v>
      </c>
      <c r="Q65" s="2">
        <f t="shared" si="4"/>
        <v>4612.62</v>
      </c>
      <c r="R65" s="2">
        <f t="shared" si="4"/>
        <v>4471.33</v>
      </c>
      <c r="S65" s="2">
        <f t="shared" si="8"/>
        <v>4584.3500000000004</v>
      </c>
      <c r="T65" s="2">
        <f t="shared" si="8"/>
        <v>4414.83</v>
      </c>
      <c r="U65" s="2">
        <f t="shared" si="8"/>
        <v>4386.57</v>
      </c>
      <c r="V65" s="2">
        <f t="shared" si="8"/>
        <v>4499.58</v>
      </c>
      <c r="X65" s="2">
        <f t="shared" si="10"/>
        <v>71399.96000000085</v>
      </c>
    </row>
    <row r="66" spans="2:24" x14ac:dyDescent="0.25">
      <c r="B66" s="6">
        <f t="shared" si="7"/>
        <v>2066</v>
      </c>
      <c r="G66" s="2"/>
      <c r="J66" s="2">
        <f>J10-SUM(J12:J65)</f>
        <v>5749.7199999999139</v>
      </c>
      <c r="K66" s="2">
        <f t="shared" ref="K66:M68" si="13">ROUND((K$10/K$9),2)</f>
        <v>3317.1</v>
      </c>
      <c r="L66" s="2">
        <f t="shared" si="13"/>
        <v>3246.52</v>
      </c>
      <c r="M66" s="2">
        <f t="shared" si="13"/>
        <v>4935.1499999999996</v>
      </c>
      <c r="N66" s="2">
        <f t="shared" si="11"/>
        <v>5224.28</v>
      </c>
      <c r="O66" s="2">
        <f t="shared" si="4"/>
        <v>3254.97</v>
      </c>
      <c r="P66" s="2">
        <f t="shared" si="4"/>
        <v>3201.44</v>
      </c>
      <c r="Q66" s="2">
        <f t="shared" si="4"/>
        <v>4612.62</v>
      </c>
      <c r="R66" s="2">
        <f t="shared" si="4"/>
        <v>4471.33</v>
      </c>
      <c r="S66" s="2">
        <f t="shared" si="8"/>
        <v>4584.3500000000004</v>
      </c>
      <c r="T66" s="2">
        <f t="shared" si="8"/>
        <v>4414.83</v>
      </c>
      <c r="U66" s="2">
        <f t="shared" si="8"/>
        <v>4386.57</v>
      </c>
      <c r="V66" s="2">
        <f t="shared" si="8"/>
        <v>4499.58</v>
      </c>
      <c r="X66" s="2">
        <f t="shared" si="10"/>
        <v>55898.459999999919</v>
      </c>
    </row>
    <row r="67" spans="2:24" x14ac:dyDescent="0.25">
      <c r="B67" s="6">
        <f t="shared" si="7"/>
        <v>2067</v>
      </c>
      <c r="G67" s="2"/>
      <c r="K67" s="2">
        <f>K10-SUM(K12:K66)</f>
        <v>3317.3599999998114</v>
      </c>
      <c r="L67" s="2">
        <f t="shared" si="13"/>
        <v>3246.52</v>
      </c>
      <c r="M67" s="2">
        <f t="shared" si="13"/>
        <v>4935.1499999999996</v>
      </c>
      <c r="N67" s="2">
        <f t="shared" si="11"/>
        <v>5224.28</v>
      </c>
      <c r="O67" s="2">
        <f t="shared" si="4"/>
        <v>3254.97</v>
      </c>
      <c r="P67" s="2">
        <f t="shared" si="4"/>
        <v>3201.44</v>
      </c>
      <c r="Q67" s="2">
        <f t="shared" si="4"/>
        <v>4612.62</v>
      </c>
      <c r="R67" s="2">
        <f t="shared" si="4"/>
        <v>4471.33</v>
      </c>
      <c r="S67" s="2">
        <f t="shared" si="8"/>
        <v>4584.3500000000004</v>
      </c>
      <c r="T67" s="2">
        <f t="shared" si="8"/>
        <v>4414.83</v>
      </c>
      <c r="U67" s="2">
        <f t="shared" si="8"/>
        <v>4386.57</v>
      </c>
      <c r="V67" s="2">
        <f t="shared" si="8"/>
        <v>4499.58</v>
      </c>
      <c r="X67" s="2">
        <f t="shared" si="10"/>
        <v>50148.999999999811</v>
      </c>
    </row>
    <row r="68" spans="2:24" x14ac:dyDescent="0.25">
      <c r="B68" s="6">
        <f t="shared" si="7"/>
        <v>2068</v>
      </c>
      <c r="G68" s="2"/>
      <c r="L68" s="2">
        <f>L10-SUM(L12:L67)</f>
        <v>3246.3900000001304</v>
      </c>
      <c r="M68" s="2">
        <f t="shared" si="13"/>
        <v>4935.1499999999996</v>
      </c>
      <c r="N68" s="2">
        <f t="shared" si="11"/>
        <v>5224.28</v>
      </c>
      <c r="O68" s="2">
        <f t="shared" si="4"/>
        <v>3254.97</v>
      </c>
      <c r="P68" s="2">
        <f t="shared" si="4"/>
        <v>3201.44</v>
      </c>
      <c r="Q68" s="2">
        <f t="shared" si="4"/>
        <v>4612.62</v>
      </c>
      <c r="R68" s="2">
        <f t="shared" si="4"/>
        <v>4471.33</v>
      </c>
      <c r="S68" s="2">
        <f t="shared" si="8"/>
        <v>4584.3500000000004</v>
      </c>
      <c r="T68" s="2">
        <f t="shared" si="8"/>
        <v>4414.83</v>
      </c>
      <c r="U68" s="2">
        <f t="shared" si="8"/>
        <v>4386.57</v>
      </c>
      <c r="V68" s="2">
        <f t="shared" si="8"/>
        <v>4499.58</v>
      </c>
      <c r="X68" s="2">
        <f t="shared" si="10"/>
        <v>46831.510000000133</v>
      </c>
    </row>
    <row r="69" spans="2:24" x14ac:dyDescent="0.25">
      <c r="B69" s="6">
        <f t="shared" si="7"/>
        <v>2069</v>
      </c>
      <c r="G69" s="2"/>
      <c r="L69" s="2"/>
      <c r="M69" s="2">
        <f>M10-SUM(M12:M68)</f>
        <v>4935.2500000001164</v>
      </c>
      <c r="N69" s="2">
        <f t="shared" si="11"/>
        <v>5224.28</v>
      </c>
      <c r="O69" s="2">
        <f t="shared" si="4"/>
        <v>3254.97</v>
      </c>
      <c r="P69" s="2">
        <f t="shared" si="4"/>
        <v>3201.44</v>
      </c>
      <c r="Q69" s="2">
        <f t="shared" si="4"/>
        <v>4612.62</v>
      </c>
      <c r="R69" s="2">
        <f t="shared" si="4"/>
        <v>4471.33</v>
      </c>
      <c r="S69" s="2">
        <f t="shared" si="8"/>
        <v>4584.3500000000004</v>
      </c>
      <c r="T69" s="2">
        <f t="shared" si="8"/>
        <v>4414.83</v>
      </c>
      <c r="U69" s="2">
        <f t="shared" si="8"/>
        <v>4386.57</v>
      </c>
      <c r="V69" s="2">
        <f t="shared" si="8"/>
        <v>4499.58</v>
      </c>
      <c r="X69" s="2">
        <f t="shared" si="10"/>
        <v>43585.220000000118</v>
      </c>
    </row>
    <row r="70" spans="2:24" x14ac:dyDescent="0.25">
      <c r="B70" s="6">
        <f t="shared" si="7"/>
        <v>2070</v>
      </c>
      <c r="G70" s="2"/>
      <c r="L70" s="2"/>
      <c r="N70" s="2">
        <f>N10-SUM(N12:N69)</f>
        <v>5224.1199999998207</v>
      </c>
      <c r="O70" s="2">
        <f t="shared" si="4"/>
        <v>3254.97</v>
      </c>
      <c r="P70" s="2">
        <f t="shared" si="4"/>
        <v>3201.44</v>
      </c>
      <c r="Q70" s="2">
        <f t="shared" si="4"/>
        <v>4612.62</v>
      </c>
      <c r="R70" s="2">
        <f t="shared" si="4"/>
        <v>4471.33</v>
      </c>
      <c r="S70" s="2">
        <f t="shared" si="8"/>
        <v>4584.3500000000004</v>
      </c>
      <c r="T70" s="2">
        <f t="shared" si="8"/>
        <v>4414.83</v>
      </c>
      <c r="U70" s="2">
        <f t="shared" si="8"/>
        <v>4386.57</v>
      </c>
      <c r="V70" s="2">
        <f t="shared" si="8"/>
        <v>4499.58</v>
      </c>
      <c r="X70" s="2">
        <f t="shared" si="10"/>
        <v>38649.809999999823</v>
      </c>
    </row>
    <row r="71" spans="2:24" x14ac:dyDescent="0.25">
      <c r="G71" s="2"/>
      <c r="L71" s="2"/>
      <c r="N71" s="2"/>
      <c r="O71" s="2">
        <f>O10-SUM(O12:O70)</f>
        <v>3255.0799999999581</v>
      </c>
      <c r="P71" s="2">
        <f t="shared" ref="P71:V78" si="14">ROUND((P$10/P$9),2)</f>
        <v>3201.44</v>
      </c>
      <c r="Q71" s="2">
        <f t="shared" si="14"/>
        <v>4612.62</v>
      </c>
      <c r="R71" s="2">
        <f t="shared" si="14"/>
        <v>4471.33</v>
      </c>
      <c r="S71" s="2">
        <f t="shared" si="8"/>
        <v>4584.3500000000004</v>
      </c>
      <c r="T71" s="2">
        <f t="shared" si="8"/>
        <v>4414.83</v>
      </c>
      <c r="U71" s="2">
        <f t="shared" si="8"/>
        <v>4386.57</v>
      </c>
      <c r="V71" s="2">
        <f t="shared" si="8"/>
        <v>4499.58</v>
      </c>
      <c r="X71" s="2">
        <f t="shared" si="10"/>
        <v>33425.799999999959</v>
      </c>
    </row>
    <row r="72" spans="2:24" x14ac:dyDescent="0.25">
      <c r="G72" s="2"/>
      <c r="L72" s="2"/>
      <c r="N72" s="2"/>
      <c r="O72" s="2"/>
      <c r="P72" s="2">
        <f>P10-SUM(P13:P71)</f>
        <v>3201.6499999998778</v>
      </c>
      <c r="Q72" s="2">
        <f t="shared" si="14"/>
        <v>4612.62</v>
      </c>
      <c r="R72" s="2">
        <f t="shared" si="14"/>
        <v>4471.33</v>
      </c>
      <c r="S72" s="2">
        <f t="shared" si="14"/>
        <v>4584.3500000000004</v>
      </c>
      <c r="T72" s="2">
        <f t="shared" si="8"/>
        <v>4414.83</v>
      </c>
      <c r="U72" s="2">
        <f t="shared" si="8"/>
        <v>4386.57</v>
      </c>
      <c r="V72" s="2">
        <f t="shared" si="8"/>
        <v>4499.58</v>
      </c>
      <c r="X72" s="2">
        <f t="shared" si="10"/>
        <v>30170.929999999884</v>
      </c>
    </row>
    <row r="73" spans="2:24" x14ac:dyDescent="0.25">
      <c r="G73" s="2"/>
      <c r="L73" s="2"/>
      <c r="N73" s="2"/>
      <c r="O73" s="2"/>
      <c r="P73" s="2"/>
      <c r="Q73" s="2">
        <f>Q$10-SUM(Q14:Q72)</f>
        <v>4612.4200000001583</v>
      </c>
      <c r="R73" s="2">
        <f t="shared" si="14"/>
        <v>4471.33</v>
      </c>
      <c r="S73" s="2">
        <f t="shared" si="14"/>
        <v>4584.3500000000004</v>
      </c>
      <c r="T73" s="2">
        <f t="shared" si="14"/>
        <v>4414.83</v>
      </c>
      <c r="U73" s="2">
        <f t="shared" si="8"/>
        <v>4386.57</v>
      </c>
      <c r="V73" s="2">
        <f t="shared" si="8"/>
        <v>4499.58</v>
      </c>
    </row>
    <row r="74" spans="2:24" x14ac:dyDescent="0.25">
      <c r="P74" s="2"/>
      <c r="Q74" s="2"/>
      <c r="R74" s="2">
        <f t="shared" si="14"/>
        <v>4471.33</v>
      </c>
      <c r="S74" s="2">
        <f t="shared" si="14"/>
        <v>4584.3500000000004</v>
      </c>
      <c r="T74" s="2">
        <f t="shared" si="14"/>
        <v>4414.83</v>
      </c>
      <c r="U74" s="2">
        <f t="shared" si="14"/>
        <v>4386.57</v>
      </c>
      <c r="V74" s="2">
        <f t="shared" si="8"/>
        <v>4499.58</v>
      </c>
    </row>
    <row r="75" spans="2:24" x14ac:dyDescent="0.25">
      <c r="B75" s="6" t="s">
        <v>11</v>
      </c>
      <c r="C75" s="4">
        <f t="shared" ref="C75:N75" si="15">+C10-SUM(C12:C74)</f>
        <v>0</v>
      </c>
      <c r="D75" s="4">
        <f t="shared" si="15"/>
        <v>0</v>
      </c>
      <c r="E75" s="4">
        <f t="shared" si="15"/>
        <v>0</v>
      </c>
      <c r="F75" s="4">
        <f t="shared" si="15"/>
        <v>0</v>
      </c>
      <c r="G75" s="4">
        <f t="shared" si="15"/>
        <v>0</v>
      </c>
      <c r="H75" s="4">
        <f t="shared" si="15"/>
        <v>0</v>
      </c>
      <c r="I75" s="4">
        <f t="shared" si="15"/>
        <v>0</v>
      </c>
      <c r="J75" s="4">
        <f t="shared" si="15"/>
        <v>0</v>
      </c>
      <c r="K75" s="4">
        <f t="shared" si="15"/>
        <v>0</v>
      </c>
      <c r="L75" s="4">
        <f t="shared" si="15"/>
        <v>0</v>
      </c>
      <c r="M75" s="4">
        <f t="shared" si="15"/>
        <v>0</v>
      </c>
      <c r="N75" s="4">
        <f t="shared" si="15"/>
        <v>0</v>
      </c>
      <c r="O75" s="4">
        <f>+O10-SUM(O12:O74)</f>
        <v>0</v>
      </c>
      <c r="Q75" s="2"/>
      <c r="R75" s="2">
        <f>R$10-SUM(R15:R74)</f>
        <v>2235.8650000003399</v>
      </c>
      <c r="S75" s="2">
        <f t="shared" si="14"/>
        <v>4584.3500000000004</v>
      </c>
      <c r="T75" s="2">
        <f t="shared" si="14"/>
        <v>4414.83</v>
      </c>
      <c r="U75" s="2">
        <f t="shared" si="14"/>
        <v>4386.57</v>
      </c>
      <c r="V75" s="2">
        <f t="shared" si="14"/>
        <v>4499.58</v>
      </c>
      <c r="W75" s="4"/>
    </row>
    <row r="76" spans="2:24" x14ac:dyDescent="0.25">
      <c r="P76" s="4">
        <f>+P10-SUM(P13:P75)</f>
        <v>0</v>
      </c>
      <c r="S76" s="2">
        <f>S$10-SUM(S16:S75)</f>
        <v>2292.1749999998137</v>
      </c>
      <c r="T76" s="2">
        <f t="shared" si="14"/>
        <v>4414.83</v>
      </c>
      <c r="U76" s="2">
        <f t="shared" si="14"/>
        <v>4386.57</v>
      </c>
      <c r="V76" s="2">
        <f t="shared" si="14"/>
        <v>4499.58</v>
      </c>
    </row>
    <row r="77" spans="2:24" x14ac:dyDescent="0.25">
      <c r="Q77" s="4">
        <f>+Q10-SUM(Q14:Q76)</f>
        <v>0</v>
      </c>
      <c r="R77" s="4">
        <f>+R10-SUM(R14:R76)</f>
        <v>0</v>
      </c>
      <c r="S77" s="4">
        <f>+S10-SUM(S14:S76)</f>
        <v>0</v>
      </c>
      <c r="T77" s="2">
        <f>T$10-SUM(T17:T76)</f>
        <v>2207.6150000003399</v>
      </c>
      <c r="U77" s="2">
        <f t="shared" si="14"/>
        <v>4386.57</v>
      </c>
      <c r="V77" s="2">
        <f t="shared" si="14"/>
        <v>4499.58</v>
      </c>
    </row>
    <row r="78" spans="2:24" x14ac:dyDescent="0.25">
      <c r="U78" s="2">
        <f>U$10-SUM(U18:U77)</f>
        <v>2193.0849999997008</v>
      </c>
      <c r="V78" s="2">
        <f t="shared" si="14"/>
        <v>4499.58</v>
      </c>
    </row>
    <row r="79" spans="2:24" x14ac:dyDescent="0.25">
      <c r="V79" s="2">
        <f>V$10-SUM(V19:V78)</f>
        <v>2249.9900000002817</v>
      </c>
    </row>
  </sheetData>
  <mergeCells count="1">
    <mergeCell ref="R6:V6"/>
  </mergeCells>
  <pageMargins left="0.70866141732283472" right="0.70866141732283472" top="0.74803149606299213" bottom="0.74803149606299213" header="0.31496062992125984" footer="0.31496062992125984"/>
  <pageSetup scale="48" orientation="landscape" verticalDpi="0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T65"/>
  <sheetViews>
    <sheetView topLeftCell="P1" workbookViewId="0">
      <selection activeCell="AD7" sqref="AD7:AH7"/>
    </sheetView>
  </sheetViews>
  <sheetFormatPr defaultRowHeight="15" x14ac:dyDescent="0.25"/>
  <cols>
    <col min="1" max="1" width="11.28515625" customWidth="1"/>
    <col min="2" max="2" width="8" style="6" customWidth="1"/>
    <col min="3" max="3" width="13.28515625" bestFit="1" customWidth="1"/>
    <col min="4" max="20" width="11.5703125" customWidth="1"/>
    <col min="21" max="21" width="12.28515625" bestFit="1" customWidth="1"/>
    <col min="22" max="26" width="11.5703125" customWidth="1"/>
    <col min="27" max="27" width="11.5703125" bestFit="1" customWidth="1"/>
    <col min="28" max="28" width="13.28515625" bestFit="1" customWidth="1"/>
    <col min="29" max="34" width="13.28515625" customWidth="1"/>
    <col min="35" max="35" width="3.5703125" customWidth="1"/>
    <col min="36" max="36" width="13.28515625" bestFit="1" customWidth="1"/>
    <col min="38" max="38" width="13.28515625" bestFit="1" customWidth="1"/>
  </cols>
  <sheetData>
    <row r="1" spans="1:46" x14ac:dyDescent="0.25">
      <c r="A1" s="5" t="s">
        <v>14</v>
      </c>
      <c r="B1" s="8"/>
      <c r="C1" s="5"/>
    </row>
    <row r="2" spans="1:46" x14ac:dyDescent="0.25">
      <c r="A2" t="s">
        <v>1</v>
      </c>
      <c r="B2" s="27" t="s">
        <v>44</v>
      </c>
    </row>
    <row r="4" spans="1:46" x14ac:dyDescent="0.25">
      <c r="A4">
        <v>2011</v>
      </c>
      <c r="B4" s="6" t="s">
        <v>2</v>
      </c>
      <c r="C4" s="2">
        <v>2030331.46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x14ac:dyDescent="0.25">
      <c r="A5">
        <v>2011</v>
      </c>
      <c r="B5" s="6" t="s">
        <v>3</v>
      </c>
      <c r="C5" s="2">
        <v>544845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"/>
      <c r="AM5" s="2"/>
      <c r="AN5" s="2"/>
      <c r="AO5" s="2"/>
      <c r="AP5" s="2"/>
      <c r="AQ5" s="2"/>
      <c r="AR5" s="2"/>
      <c r="AS5" s="2"/>
      <c r="AT5" s="2"/>
    </row>
    <row r="6" spans="1:46" x14ac:dyDescent="0.25">
      <c r="A6" t="s">
        <v>4</v>
      </c>
      <c r="C6" s="2">
        <f>+C4-C5</f>
        <v>1485486.46</v>
      </c>
      <c r="D6" s="2" t="s">
        <v>8</v>
      </c>
      <c r="E6" s="3">
        <v>29</v>
      </c>
      <c r="F6" s="2">
        <f>+C6/E6</f>
        <v>51223.671034482759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"/>
      <c r="AM6" s="2"/>
      <c r="AN6" s="2"/>
      <c r="AO6" s="2"/>
      <c r="AP6" s="2"/>
      <c r="AQ6" s="2"/>
      <c r="AR6" s="2"/>
      <c r="AS6" s="2"/>
      <c r="AT6" s="2"/>
    </row>
    <row r="7" spans="1:46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61" t="s">
        <v>111</v>
      </c>
      <c r="AE7" s="61"/>
      <c r="AF7" s="61"/>
      <c r="AG7" s="61"/>
      <c r="AH7" s="61"/>
      <c r="AI7" s="2"/>
      <c r="AJ7" s="2"/>
      <c r="AK7" s="2"/>
      <c r="AL7" s="1"/>
      <c r="AM7" s="2"/>
      <c r="AN7" s="2"/>
      <c r="AO7" s="2"/>
      <c r="AP7" s="2"/>
      <c r="AQ7" s="2"/>
      <c r="AR7" s="2"/>
      <c r="AS7" s="2"/>
      <c r="AT7" s="2"/>
    </row>
    <row r="8" spans="1:46" x14ac:dyDescent="0.25">
      <c r="B8" s="6" t="s">
        <v>6</v>
      </c>
      <c r="C8" s="3">
        <v>1988</v>
      </c>
      <c r="D8" s="3">
        <f t="shared" ref="D8:Z8" si="0">+C8+1</f>
        <v>1989</v>
      </c>
      <c r="E8" s="3">
        <f t="shared" si="0"/>
        <v>1990</v>
      </c>
      <c r="F8" s="3">
        <f t="shared" si="0"/>
        <v>1991</v>
      </c>
      <c r="G8" s="3">
        <f t="shared" si="0"/>
        <v>1992</v>
      </c>
      <c r="H8" s="3">
        <f t="shared" si="0"/>
        <v>1993</v>
      </c>
      <c r="I8" s="3">
        <f t="shared" si="0"/>
        <v>1994</v>
      </c>
      <c r="J8" s="3">
        <f t="shared" si="0"/>
        <v>1995</v>
      </c>
      <c r="K8" s="3">
        <f t="shared" si="0"/>
        <v>1996</v>
      </c>
      <c r="L8" s="3">
        <f t="shared" si="0"/>
        <v>1997</v>
      </c>
      <c r="M8" s="3">
        <f t="shared" si="0"/>
        <v>1998</v>
      </c>
      <c r="N8" s="3">
        <f t="shared" si="0"/>
        <v>1999</v>
      </c>
      <c r="O8" s="3">
        <f t="shared" si="0"/>
        <v>2000</v>
      </c>
      <c r="P8" s="3">
        <f t="shared" si="0"/>
        <v>2001</v>
      </c>
      <c r="Q8" s="3">
        <f t="shared" si="0"/>
        <v>2002</v>
      </c>
      <c r="R8" s="3">
        <f t="shared" si="0"/>
        <v>2003</v>
      </c>
      <c r="S8" s="3">
        <f t="shared" si="0"/>
        <v>2004</v>
      </c>
      <c r="T8" s="3">
        <f t="shared" si="0"/>
        <v>2005</v>
      </c>
      <c r="U8" s="3">
        <f t="shared" si="0"/>
        <v>2006</v>
      </c>
      <c r="V8" s="3">
        <f t="shared" si="0"/>
        <v>2007</v>
      </c>
      <c r="W8" s="3">
        <f t="shared" si="0"/>
        <v>2008</v>
      </c>
      <c r="X8" s="3">
        <f t="shared" si="0"/>
        <v>2009</v>
      </c>
      <c r="Y8" s="3">
        <f t="shared" si="0"/>
        <v>2010</v>
      </c>
      <c r="Z8" s="3">
        <f t="shared" si="0"/>
        <v>2011</v>
      </c>
      <c r="AA8" s="3">
        <v>2012</v>
      </c>
      <c r="AB8" s="3">
        <v>2013</v>
      </c>
      <c r="AC8" s="3">
        <v>2014</v>
      </c>
      <c r="AD8" s="3">
        <f>+AC8+1</f>
        <v>2015</v>
      </c>
      <c r="AE8" s="3">
        <f>+AD8+1</f>
        <v>2016</v>
      </c>
      <c r="AF8" s="3">
        <f>+AE8+1</f>
        <v>2017</v>
      </c>
      <c r="AG8" s="3">
        <f>+AF8+1</f>
        <v>2018</v>
      </c>
      <c r="AH8" s="3">
        <f>+AG8+1</f>
        <v>2019</v>
      </c>
      <c r="AI8" s="3"/>
      <c r="AJ8" s="31" t="s">
        <v>5</v>
      </c>
      <c r="AK8" s="3"/>
      <c r="AL8" s="1"/>
      <c r="AM8" s="3"/>
      <c r="AN8" s="3"/>
      <c r="AO8" s="3"/>
      <c r="AP8" s="3"/>
      <c r="AQ8" s="2"/>
      <c r="AR8" s="2"/>
      <c r="AS8" s="2"/>
      <c r="AT8" s="2"/>
    </row>
    <row r="9" spans="1:46" x14ac:dyDescent="0.25">
      <c r="B9" s="6" t="s">
        <v>7</v>
      </c>
      <c r="C9" s="3">
        <v>16</v>
      </c>
      <c r="D9" s="3">
        <f t="shared" ref="D9:Z9" si="1">+C9+1</f>
        <v>17</v>
      </c>
      <c r="E9" s="3">
        <f t="shared" si="1"/>
        <v>18</v>
      </c>
      <c r="F9" s="3">
        <f t="shared" si="1"/>
        <v>19</v>
      </c>
      <c r="G9" s="3">
        <f t="shared" si="1"/>
        <v>20</v>
      </c>
      <c r="H9" s="3">
        <f t="shared" si="1"/>
        <v>21</v>
      </c>
      <c r="I9" s="3">
        <f t="shared" si="1"/>
        <v>22</v>
      </c>
      <c r="J9" s="3">
        <f t="shared" si="1"/>
        <v>23</v>
      </c>
      <c r="K9" s="3">
        <f t="shared" si="1"/>
        <v>24</v>
      </c>
      <c r="L9" s="3">
        <f t="shared" si="1"/>
        <v>25</v>
      </c>
      <c r="M9" s="3">
        <f t="shared" si="1"/>
        <v>26</v>
      </c>
      <c r="N9" s="3">
        <f t="shared" si="1"/>
        <v>27</v>
      </c>
      <c r="O9" s="3">
        <f t="shared" si="1"/>
        <v>28</v>
      </c>
      <c r="P9" s="3">
        <f t="shared" si="1"/>
        <v>29</v>
      </c>
      <c r="Q9" s="3">
        <f t="shared" si="1"/>
        <v>30</v>
      </c>
      <c r="R9" s="3">
        <f t="shared" si="1"/>
        <v>31</v>
      </c>
      <c r="S9" s="3">
        <f t="shared" si="1"/>
        <v>32</v>
      </c>
      <c r="T9" s="3">
        <f t="shared" si="1"/>
        <v>33</v>
      </c>
      <c r="U9" s="3">
        <f t="shared" si="1"/>
        <v>34</v>
      </c>
      <c r="V9" s="3">
        <f t="shared" si="1"/>
        <v>35</v>
      </c>
      <c r="W9" s="3">
        <f t="shared" si="1"/>
        <v>36</v>
      </c>
      <c r="X9" s="3">
        <f t="shared" si="1"/>
        <v>37</v>
      </c>
      <c r="Y9" s="3">
        <f t="shared" si="1"/>
        <v>38</v>
      </c>
      <c r="Z9" s="3">
        <f t="shared" si="1"/>
        <v>39</v>
      </c>
      <c r="AA9" s="3">
        <f>+E5</f>
        <v>40</v>
      </c>
      <c r="AB9" s="3">
        <f t="shared" ref="AB9:AH9" si="2">+AA9</f>
        <v>40</v>
      </c>
      <c r="AC9" s="3">
        <f t="shared" si="2"/>
        <v>40</v>
      </c>
      <c r="AD9" s="3">
        <f t="shared" si="2"/>
        <v>40</v>
      </c>
      <c r="AE9" s="3">
        <f t="shared" si="2"/>
        <v>40</v>
      </c>
      <c r="AF9" s="3">
        <f t="shared" si="2"/>
        <v>40</v>
      </c>
      <c r="AG9" s="3">
        <f t="shared" si="2"/>
        <v>40</v>
      </c>
      <c r="AH9" s="3">
        <f t="shared" si="2"/>
        <v>40</v>
      </c>
      <c r="AI9" s="3"/>
      <c r="AJ9" s="3"/>
      <c r="AK9" s="3"/>
      <c r="AL9" s="1"/>
      <c r="AM9" s="3"/>
      <c r="AN9" s="3"/>
      <c r="AO9" s="3"/>
      <c r="AP9" s="3"/>
      <c r="AQ9" s="2"/>
      <c r="AR9" s="2"/>
      <c r="AS9" s="2"/>
      <c r="AT9" s="2"/>
    </row>
    <row r="10" spans="1:46" x14ac:dyDescent="0.25">
      <c r="B10" s="6" t="s">
        <v>5</v>
      </c>
      <c r="C10" s="2">
        <v>6131.78</v>
      </c>
      <c r="D10" s="2">
        <v>9407.09</v>
      </c>
      <c r="E10" s="2">
        <v>30279.63</v>
      </c>
      <c r="F10" s="2">
        <v>24931.69</v>
      </c>
      <c r="G10" s="2">
        <v>29360.240000000002</v>
      </c>
      <c r="H10" s="2">
        <v>99056.53</v>
      </c>
      <c r="I10" s="2">
        <v>86443.59</v>
      </c>
      <c r="J10" s="2">
        <v>44730.54</v>
      </c>
      <c r="K10" s="2">
        <v>62588.13</v>
      </c>
      <c r="L10" s="2">
        <v>127675.83</v>
      </c>
      <c r="M10" s="2">
        <v>288239.40000000002</v>
      </c>
      <c r="N10" s="2">
        <f>124596.74+129898.7</f>
        <v>254495.44</v>
      </c>
      <c r="O10" s="2">
        <v>8570.3799999999992</v>
      </c>
      <c r="P10" s="2">
        <v>48484.22</v>
      </c>
      <c r="Q10" s="2">
        <v>36228.879999999997</v>
      </c>
      <c r="R10" s="2">
        <v>131767.44</v>
      </c>
      <c r="S10" s="2">
        <v>110854.91</v>
      </c>
      <c r="T10" s="2">
        <v>284283.07</v>
      </c>
      <c r="U10" s="2">
        <f>921468.19-1041470.71-460734.09+185890.82</f>
        <v>-394845.7900000001</v>
      </c>
      <c r="V10" s="2">
        <v>201162.4</v>
      </c>
      <c r="W10" s="2">
        <v>277140.12</v>
      </c>
      <c r="X10" s="2">
        <v>5944.65</v>
      </c>
      <c r="Y10" s="2">
        <v>147824.39000000001</v>
      </c>
      <c r="Z10" s="2">
        <v>109576.9</v>
      </c>
      <c r="AA10" s="21">
        <v>459743.43</v>
      </c>
      <c r="AB10" s="21">
        <v>284762.55</v>
      </c>
      <c r="AC10" s="21">
        <v>338922</v>
      </c>
      <c r="AD10" s="21">
        <v>329925</v>
      </c>
      <c r="AE10" s="21">
        <v>337123</v>
      </c>
      <c r="AF10" s="21">
        <v>326326</v>
      </c>
      <c r="AG10" s="21">
        <v>324526</v>
      </c>
      <c r="AH10" s="21">
        <v>331724</v>
      </c>
      <c r="AI10" s="2"/>
      <c r="AJ10" s="2">
        <f>SUM(C10:AI10)</f>
        <v>4763383.4399999995</v>
      </c>
      <c r="AK10" s="2"/>
      <c r="AL10" s="1"/>
      <c r="AM10" s="2"/>
      <c r="AN10" s="2"/>
      <c r="AO10" s="2"/>
      <c r="AP10" s="2"/>
      <c r="AQ10" s="2"/>
      <c r="AR10" s="2"/>
      <c r="AS10" s="2"/>
      <c r="AT10" s="2"/>
    </row>
    <row r="11" spans="1:46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"/>
      <c r="AM11" s="2"/>
      <c r="AN11" s="2"/>
      <c r="AO11" s="2"/>
      <c r="AP11" s="2"/>
      <c r="AQ11" s="2"/>
      <c r="AR11" s="2"/>
      <c r="AS11" s="2"/>
      <c r="AT11" s="2"/>
    </row>
    <row r="12" spans="1:46" x14ac:dyDescent="0.25">
      <c r="B12" s="6">
        <v>2012</v>
      </c>
      <c r="C12" s="2">
        <f>ROUND((C$10/C$9),2)</f>
        <v>383.24</v>
      </c>
      <c r="D12" s="2">
        <f t="shared" ref="D12:S27" si="3">ROUND((D$10/D$9),2)</f>
        <v>553.36</v>
      </c>
      <c r="E12" s="2">
        <f t="shared" si="3"/>
        <v>1682.2</v>
      </c>
      <c r="F12" s="2">
        <f t="shared" si="3"/>
        <v>1312.19</v>
      </c>
      <c r="G12" s="2">
        <f t="shared" si="3"/>
        <v>1468.01</v>
      </c>
      <c r="H12" s="2">
        <f t="shared" si="3"/>
        <v>4716.9799999999996</v>
      </c>
      <c r="I12" s="2">
        <f t="shared" si="3"/>
        <v>3929.25</v>
      </c>
      <c r="J12" s="2">
        <f t="shared" si="3"/>
        <v>1944.81</v>
      </c>
      <c r="K12" s="2">
        <f t="shared" si="3"/>
        <v>2607.84</v>
      </c>
      <c r="L12" s="2">
        <f t="shared" si="3"/>
        <v>5107.03</v>
      </c>
      <c r="M12" s="2">
        <f t="shared" si="3"/>
        <v>11086.13</v>
      </c>
      <c r="N12" s="2">
        <f t="shared" si="3"/>
        <v>9425.76</v>
      </c>
      <c r="O12" s="2">
        <f t="shared" si="3"/>
        <v>306.08999999999997</v>
      </c>
      <c r="P12" s="2">
        <f t="shared" si="3"/>
        <v>1671.87</v>
      </c>
      <c r="Q12" s="2">
        <f t="shared" si="3"/>
        <v>1207.6300000000001</v>
      </c>
      <c r="R12" s="2">
        <f t="shared" si="3"/>
        <v>4250.5600000000004</v>
      </c>
      <c r="S12" s="2">
        <f t="shared" si="3"/>
        <v>3464.22</v>
      </c>
      <c r="T12" s="2">
        <f t="shared" ref="T12:AA43" si="4">ROUND((T$10/T$9),2)</f>
        <v>8614.64</v>
      </c>
      <c r="U12" s="2">
        <f t="shared" si="4"/>
        <v>-11613.11</v>
      </c>
      <c r="V12" s="2">
        <f t="shared" si="4"/>
        <v>5747.5</v>
      </c>
      <c r="W12" s="2">
        <f t="shared" si="4"/>
        <v>7698.34</v>
      </c>
      <c r="X12" s="2">
        <f t="shared" si="4"/>
        <v>160.66999999999999</v>
      </c>
      <c r="Y12" s="2">
        <f t="shared" si="4"/>
        <v>3890.12</v>
      </c>
      <c r="Z12" s="2">
        <f t="shared" si="4"/>
        <v>2809.66</v>
      </c>
      <c r="AA12" s="2">
        <f t="shared" si="4"/>
        <v>11493.59</v>
      </c>
      <c r="AB12" s="2"/>
      <c r="AC12" s="2"/>
      <c r="AD12" s="2"/>
      <c r="AE12" s="2"/>
      <c r="AF12" s="2"/>
      <c r="AG12" s="2"/>
      <c r="AH12" s="2"/>
      <c r="AI12" s="2"/>
      <c r="AJ12" s="2">
        <f>SUM(C12:AI12)</f>
        <v>83918.579999999987</v>
      </c>
      <c r="AK12" s="2"/>
      <c r="AL12" s="1"/>
      <c r="AM12" s="2"/>
      <c r="AN12" s="2"/>
      <c r="AO12" s="2"/>
      <c r="AP12" s="2"/>
      <c r="AQ12" s="2"/>
      <c r="AR12" s="2"/>
      <c r="AS12" s="2"/>
      <c r="AT12" s="2"/>
    </row>
    <row r="13" spans="1:46" x14ac:dyDescent="0.25">
      <c r="B13" s="6">
        <v>2013</v>
      </c>
      <c r="C13" s="2">
        <f t="shared" ref="C13:C26" si="5">ROUND((C$10/C$9),2)</f>
        <v>383.24</v>
      </c>
      <c r="D13" s="2">
        <f t="shared" si="3"/>
        <v>553.36</v>
      </c>
      <c r="E13" s="2">
        <f t="shared" si="3"/>
        <v>1682.2</v>
      </c>
      <c r="F13" s="2">
        <f t="shared" si="3"/>
        <v>1312.19</v>
      </c>
      <c r="G13" s="2">
        <f t="shared" si="3"/>
        <v>1468.01</v>
      </c>
      <c r="H13" s="2">
        <f t="shared" si="3"/>
        <v>4716.9799999999996</v>
      </c>
      <c r="I13" s="2">
        <f t="shared" si="3"/>
        <v>3929.25</v>
      </c>
      <c r="J13" s="2">
        <f t="shared" si="3"/>
        <v>1944.81</v>
      </c>
      <c r="K13" s="2">
        <f t="shared" si="3"/>
        <v>2607.84</v>
      </c>
      <c r="L13" s="2">
        <f t="shared" si="3"/>
        <v>5107.03</v>
      </c>
      <c r="M13" s="2">
        <f t="shared" si="3"/>
        <v>11086.13</v>
      </c>
      <c r="N13" s="2">
        <f t="shared" si="3"/>
        <v>9425.76</v>
      </c>
      <c r="O13" s="2">
        <f t="shared" si="3"/>
        <v>306.08999999999997</v>
      </c>
      <c r="P13" s="2">
        <f t="shared" si="3"/>
        <v>1671.87</v>
      </c>
      <c r="Q13" s="2">
        <f t="shared" si="3"/>
        <v>1207.6300000000001</v>
      </c>
      <c r="R13" s="2">
        <f t="shared" si="3"/>
        <v>4250.5600000000004</v>
      </c>
      <c r="S13" s="2">
        <f t="shared" si="3"/>
        <v>3464.22</v>
      </c>
      <c r="T13" s="2">
        <f t="shared" si="4"/>
        <v>8614.64</v>
      </c>
      <c r="U13" s="2">
        <f t="shared" si="4"/>
        <v>-11613.11</v>
      </c>
      <c r="V13" s="2">
        <f t="shared" si="4"/>
        <v>5747.5</v>
      </c>
      <c r="W13" s="2">
        <f t="shared" si="4"/>
        <v>7698.34</v>
      </c>
      <c r="X13" s="2">
        <f t="shared" si="4"/>
        <v>160.66999999999999</v>
      </c>
      <c r="Y13" s="2">
        <f t="shared" si="4"/>
        <v>3890.12</v>
      </c>
      <c r="Z13" s="2">
        <f t="shared" si="4"/>
        <v>2809.66</v>
      </c>
      <c r="AA13" s="2">
        <f t="shared" si="4"/>
        <v>11493.59</v>
      </c>
      <c r="AB13" s="2">
        <f t="shared" ref="AB13:AG43" si="6">ROUND((AB$10/AB$9),2)</f>
        <v>7119.06</v>
      </c>
      <c r="AC13" s="2"/>
      <c r="AD13" s="2"/>
      <c r="AE13" s="2"/>
      <c r="AF13" s="2"/>
      <c r="AG13" s="2"/>
      <c r="AH13" s="2"/>
      <c r="AI13" s="2"/>
      <c r="AJ13" s="2">
        <f t="shared" ref="AJ13:AJ43" si="7">SUM(C13:AI13)</f>
        <v>91037.639999999985</v>
      </c>
      <c r="AK13" s="2"/>
      <c r="AL13" s="1"/>
      <c r="AM13" s="2"/>
      <c r="AN13" s="2"/>
      <c r="AO13" s="2"/>
      <c r="AP13" s="2"/>
      <c r="AQ13" s="2"/>
      <c r="AR13" s="2"/>
      <c r="AS13" s="2"/>
      <c r="AT13" s="2"/>
    </row>
    <row r="14" spans="1:46" x14ac:dyDescent="0.25">
      <c r="B14" s="6">
        <v>2014</v>
      </c>
      <c r="C14" s="2">
        <f t="shared" si="5"/>
        <v>383.24</v>
      </c>
      <c r="D14" s="2">
        <f t="shared" si="3"/>
        <v>553.36</v>
      </c>
      <c r="E14" s="2">
        <f t="shared" si="3"/>
        <v>1682.2</v>
      </c>
      <c r="F14" s="2">
        <f t="shared" si="3"/>
        <v>1312.19</v>
      </c>
      <c r="G14" s="2">
        <f t="shared" si="3"/>
        <v>1468.01</v>
      </c>
      <c r="H14" s="2">
        <f t="shared" si="3"/>
        <v>4716.9799999999996</v>
      </c>
      <c r="I14" s="2">
        <f t="shared" si="3"/>
        <v>3929.25</v>
      </c>
      <c r="J14" s="2">
        <f t="shared" si="3"/>
        <v>1944.81</v>
      </c>
      <c r="K14" s="2">
        <f t="shared" si="3"/>
        <v>2607.84</v>
      </c>
      <c r="L14" s="2">
        <f t="shared" si="3"/>
        <v>5107.03</v>
      </c>
      <c r="M14" s="2">
        <f t="shared" si="3"/>
        <v>11086.13</v>
      </c>
      <c r="N14" s="2">
        <f t="shared" si="3"/>
        <v>9425.76</v>
      </c>
      <c r="O14" s="2">
        <f t="shared" si="3"/>
        <v>306.08999999999997</v>
      </c>
      <c r="P14" s="2">
        <f t="shared" si="3"/>
        <v>1671.87</v>
      </c>
      <c r="Q14" s="2">
        <f t="shared" si="3"/>
        <v>1207.6300000000001</v>
      </c>
      <c r="R14" s="2">
        <f t="shared" si="3"/>
        <v>4250.5600000000004</v>
      </c>
      <c r="S14" s="2">
        <f t="shared" si="3"/>
        <v>3464.22</v>
      </c>
      <c r="T14" s="2">
        <f t="shared" si="4"/>
        <v>8614.64</v>
      </c>
      <c r="U14" s="2">
        <f t="shared" si="4"/>
        <v>-11613.11</v>
      </c>
      <c r="V14" s="2">
        <f t="shared" si="4"/>
        <v>5747.5</v>
      </c>
      <c r="W14" s="2">
        <f t="shared" si="4"/>
        <v>7698.34</v>
      </c>
      <c r="X14" s="2">
        <f t="shared" si="4"/>
        <v>160.66999999999999</v>
      </c>
      <c r="Y14" s="2">
        <f t="shared" si="4"/>
        <v>3890.12</v>
      </c>
      <c r="Z14" s="2">
        <f t="shared" si="4"/>
        <v>2809.66</v>
      </c>
      <c r="AA14" s="2">
        <f t="shared" si="4"/>
        <v>11493.59</v>
      </c>
      <c r="AB14" s="2">
        <f t="shared" si="6"/>
        <v>7119.06</v>
      </c>
      <c r="AC14" s="2">
        <f t="shared" si="6"/>
        <v>8473.0499999999993</v>
      </c>
      <c r="AD14" s="2"/>
      <c r="AE14" s="2"/>
      <c r="AF14" s="2"/>
      <c r="AG14" s="2"/>
      <c r="AH14" s="2"/>
      <c r="AI14" s="2"/>
      <c r="AJ14" s="2">
        <f t="shared" si="7"/>
        <v>99510.689999999988</v>
      </c>
      <c r="AK14" s="2"/>
      <c r="AL14" s="1"/>
      <c r="AM14" s="2"/>
      <c r="AN14" s="2"/>
      <c r="AO14" s="2"/>
      <c r="AP14" s="2"/>
      <c r="AQ14" s="2"/>
      <c r="AR14" s="2"/>
      <c r="AS14" s="2"/>
      <c r="AT14" s="2"/>
    </row>
    <row r="15" spans="1:46" x14ac:dyDescent="0.25">
      <c r="B15" s="6">
        <f>+B14+1</f>
        <v>2015</v>
      </c>
      <c r="C15" s="2">
        <f t="shared" si="5"/>
        <v>383.24</v>
      </c>
      <c r="D15" s="2">
        <f t="shared" si="3"/>
        <v>553.36</v>
      </c>
      <c r="E15" s="2">
        <f t="shared" si="3"/>
        <v>1682.2</v>
      </c>
      <c r="F15" s="2">
        <f t="shared" si="3"/>
        <v>1312.19</v>
      </c>
      <c r="G15" s="2">
        <f t="shared" si="3"/>
        <v>1468.01</v>
      </c>
      <c r="H15" s="2">
        <f t="shared" si="3"/>
        <v>4716.9799999999996</v>
      </c>
      <c r="I15" s="2">
        <f t="shared" si="3"/>
        <v>3929.25</v>
      </c>
      <c r="J15" s="2">
        <f t="shared" si="3"/>
        <v>1944.81</v>
      </c>
      <c r="K15" s="2">
        <f t="shared" si="3"/>
        <v>2607.84</v>
      </c>
      <c r="L15" s="2">
        <f t="shared" si="3"/>
        <v>5107.03</v>
      </c>
      <c r="M15" s="2">
        <f t="shared" si="3"/>
        <v>11086.13</v>
      </c>
      <c r="N15" s="2">
        <f t="shared" si="3"/>
        <v>9425.76</v>
      </c>
      <c r="O15" s="2">
        <f t="shared" si="3"/>
        <v>306.08999999999997</v>
      </c>
      <c r="P15" s="2">
        <f t="shared" si="3"/>
        <v>1671.87</v>
      </c>
      <c r="Q15" s="2">
        <f t="shared" si="3"/>
        <v>1207.6300000000001</v>
      </c>
      <c r="R15" s="2">
        <f t="shared" si="3"/>
        <v>4250.5600000000004</v>
      </c>
      <c r="S15" s="2">
        <f t="shared" si="3"/>
        <v>3464.22</v>
      </c>
      <c r="T15" s="2">
        <f t="shared" si="4"/>
        <v>8614.64</v>
      </c>
      <c r="U15" s="2">
        <f t="shared" si="4"/>
        <v>-11613.11</v>
      </c>
      <c r="V15" s="2">
        <f t="shared" si="4"/>
        <v>5747.5</v>
      </c>
      <c r="W15" s="2">
        <f t="shared" si="4"/>
        <v>7698.34</v>
      </c>
      <c r="X15" s="2">
        <f t="shared" si="4"/>
        <v>160.66999999999999</v>
      </c>
      <c r="Y15" s="2">
        <f t="shared" si="4"/>
        <v>3890.12</v>
      </c>
      <c r="Z15" s="2">
        <f t="shared" si="4"/>
        <v>2809.66</v>
      </c>
      <c r="AA15" s="2">
        <f t="shared" si="4"/>
        <v>11493.59</v>
      </c>
      <c r="AB15" s="2">
        <f t="shared" si="6"/>
        <v>7119.06</v>
      </c>
      <c r="AC15" s="2">
        <f t="shared" si="6"/>
        <v>8473.0499999999993</v>
      </c>
      <c r="AD15" s="2">
        <f>ROUND((AD$10/AD$9),2)*0.5</f>
        <v>4124.0649999999996</v>
      </c>
      <c r="AE15" s="2"/>
      <c r="AF15" s="2"/>
      <c r="AG15" s="2"/>
      <c r="AH15" s="2"/>
      <c r="AI15" s="2"/>
      <c r="AJ15" s="2">
        <f t="shared" si="7"/>
        <v>103634.75499999999</v>
      </c>
      <c r="AK15" s="2"/>
      <c r="AL15" s="1"/>
      <c r="AM15" s="2"/>
      <c r="AN15" s="2"/>
      <c r="AO15" s="2"/>
      <c r="AP15" s="2"/>
      <c r="AQ15" s="2"/>
      <c r="AR15" s="2"/>
      <c r="AS15" s="2"/>
      <c r="AT15" s="2"/>
    </row>
    <row r="16" spans="1:46" x14ac:dyDescent="0.25">
      <c r="B16" s="6">
        <f t="shared" ref="B16:B60" si="8">+B15+1</f>
        <v>2016</v>
      </c>
      <c r="C16" s="2">
        <f t="shared" si="5"/>
        <v>383.24</v>
      </c>
      <c r="D16" s="2">
        <f t="shared" si="3"/>
        <v>553.36</v>
      </c>
      <c r="E16" s="2">
        <f t="shared" si="3"/>
        <v>1682.2</v>
      </c>
      <c r="F16" s="2">
        <f t="shared" si="3"/>
        <v>1312.19</v>
      </c>
      <c r="G16" s="2">
        <f t="shared" si="3"/>
        <v>1468.01</v>
      </c>
      <c r="H16" s="2">
        <f t="shared" si="3"/>
        <v>4716.9799999999996</v>
      </c>
      <c r="I16" s="2">
        <f t="shared" si="3"/>
        <v>3929.25</v>
      </c>
      <c r="J16" s="2">
        <f t="shared" si="3"/>
        <v>1944.81</v>
      </c>
      <c r="K16" s="2">
        <f t="shared" si="3"/>
        <v>2607.84</v>
      </c>
      <c r="L16" s="2">
        <f t="shared" si="3"/>
        <v>5107.03</v>
      </c>
      <c r="M16" s="2">
        <f t="shared" si="3"/>
        <v>11086.13</v>
      </c>
      <c r="N16" s="2">
        <f t="shared" si="3"/>
        <v>9425.76</v>
      </c>
      <c r="O16" s="2">
        <f t="shared" si="3"/>
        <v>306.08999999999997</v>
      </c>
      <c r="P16" s="2">
        <f t="shared" si="3"/>
        <v>1671.87</v>
      </c>
      <c r="Q16" s="2">
        <f t="shared" si="3"/>
        <v>1207.6300000000001</v>
      </c>
      <c r="R16" s="2">
        <f t="shared" si="3"/>
        <v>4250.5600000000004</v>
      </c>
      <c r="S16" s="2">
        <f t="shared" si="3"/>
        <v>3464.22</v>
      </c>
      <c r="T16" s="2">
        <f t="shared" si="4"/>
        <v>8614.64</v>
      </c>
      <c r="U16" s="2">
        <f t="shared" si="4"/>
        <v>-11613.11</v>
      </c>
      <c r="V16" s="2">
        <f t="shared" si="4"/>
        <v>5747.5</v>
      </c>
      <c r="W16" s="2">
        <f t="shared" si="4"/>
        <v>7698.34</v>
      </c>
      <c r="X16" s="2">
        <f t="shared" si="4"/>
        <v>160.66999999999999</v>
      </c>
      <c r="Y16" s="2">
        <f t="shared" si="4"/>
        <v>3890.12</v>
      </c>
      <c r="Z16" s="2">
        <f t="shared" si="4"/>
        <v>2809.66</v>
      </c>
      <c r="AA16" s="2">
        <f t="shared" si="4"/>
        <v>11493.59</v>
      </c>
      <c r="AB16" s="2">
        <f t="shared" si="6"/>
        <v>7119.06</v>
      </c>
      <c r="AC16" s="2">
        <f t="shared" si="6"/>
        <v>8473.0499999999993</v>
      </c>
      <c r="AD16" s="2">
        <f t="shared" si="6"/>
        <v>8248.1299999999992</v>
      </c>
      <c r="AE16" s="2">
        <f>ROUND((AE$10/AE$9),2)*0.5</f>
        <v>4214.04</v>
      </c>
      <c r="AF16" s="2"/>
      <c r="AG16" s="2"/>
      <c r="AH16" s="2"/>
      <c r="AI16" s="2"/>
      <c r="AJ16" s="2">
        <f t="shared" si="7"/>
        <v>111972.85999999999</v>
      </c>
      <c r="AK16" s="2"/>
      <c r="AL16" s="1"/>
      <c r="AM16" s="2"/>
      <c r="AN16" s="2"/>
      <c r="AO16" s="2"/>
      <c r="AP16" s="2"/>
      <c r="AQ16" s="2"/>
      <c r="AR16" s="2"/>
      <c r="AS16" s="2"/>
      <c r="AT16" s="2"/>
    </row>
    <row r="17" spans="2:46" x14ac:dyDescent="0.25">
      <c r="B17" s="6">
        <f t="shared" si="8"/>
        <v>2017</v>
      </c>
      <c r="C17" s="2">
        <f t="shared" si="5"/>
        <v>383.24</v>
      </c>
      <c r="D17" s="2">
        <f t="shared" si="3"/>
        <v>553.36</v>
      </c>
      <c r="E17" s="2">
        <f t="shared" si="3"/>
        <v>1682.2</v>
      </c>
      <c r="F17" s="2">
        <f t="shared" si="3"/>
        <v>1312.19</v>
      </c>
      <c r="G17" s="2">
        <f t="shared" si="3"/>
        <v>1468.01</v>
      </c>
      <c r="H17" s="2">
        <f t="shared" si="3"/>
        <v>4716.9799999999996</v>
      </c>
      <c r="I17" s="2">
        <f t="shared" si="3"/>
        <v>3929.25</v>
      </c>
      <c r="J17" s="2">
        <f t="shared" si="3"/>
        <v>1944.81</v>
      </c>
      <c r="K17" s="2">
        <f t="shared" si="3"/>
        <v>2607.84</v>
      </c>
      <c r="L17" s="2">
        <f t="shared" si="3"/>
        <v>5107.03</v>
      </c>
      <c r="M17" s="2">
        <f t="shared" si="3"/>
        <v>11086.13</v>
      </c>
      <c r="N17" s="2">
        <f t="shared" si="3"/>
        <v>9425.76</v>
      </c>
      <c r="O17" s="2">
        <f t="shared" si="3"/>
        <v>306.08999999999997</v>
      </c>
      <c r="P17" s="2">
        <f t="shared" si="3"/>
        <v>1671.87</v>
      </c>
      <c r="Q17" s="2">
        <f t="shared" si="3"/>
        <v>1207.6300000000001</v>
      </c>
      <c r="R17" s="2">
        <f t="shared" si="3"/>
        <v>4250.5600000000004</v>
      </c>
      <c r="S17" s="2">
        <f t="shared" si="3"/>
        <v>3464.22</v>
      </c>
      <c r="T17" s="2">
        <f t="shared" si="4"/>
        <v>8614.64</v>
      </c>
      <c r="U17" s="2">
        <f t="shared" si="4"/>
        <v>-11613.11</v>
      </c>
      <c r="V17" s="2">
        <f t="shared" si="4"/>
        <v>5747.5</v>
      </c>
      <c r="W17" s="2">
        <f t="shared" si="4"/>
        <v>7698.34</v>
      </c>
      <c r="X17" s="2">
        <f t="shared" si="4"/>
        <v>160.66999999999999</v>
      </c>
      <c r="Y17" s="2">
        <f t="shared" si="4"/>
        <v>3890.12</v>
      </c>
      <c r="Z17" s="2">
        <f t="shared" si="4"/>
        <v>2809.66</v>
      </c>
      <c r="AA17" s="2">
        <f t="shared" si="4"/>
        <v>11493.59</v>
      </c>
      <c r="AB17" s="2">
        <f t="shared" si="6"/>
        <v>7119.06</v>
      </c>
      <c r="AC17" s="2">
        <f t="shared" si="6"/>
        <v>8473.0499999999993</v>
      </c>
      <c r="AD17" s="2">
        <f t="shared" si="6"/>
        <v>8248.1299999999992</v>
      </c>
      <c r="AE17" s="2">
        <f t="shared" si="6"/>
        <v>8428.08</v>
      </c>
      <c r="AF17" s="2">
        <f>ROUND((AF$10/AF$9),2)*0.5</f>
        <v>4079.0749999999998</v>
      </c>
      <c r="AG17" s="2"/>
      <c r="AH17" s="2"/>
      <c r="AI17" s="2"/>
      <c r="AJ17" s="2">
        <f t="shared" si="7"/>
        <v>120265.97499999999</v>
      </c>
      <c r="AK17" s="2"/>
      <c r="AL17" s="1"/>
      <c r="AM17" s="2"/>
      <c r="AN17" s="2"/>
      <c r="AO17" s="2"/>
      <c r="AP17" s="2"/>
      <c r="AQ17" s="2"/>
      <c r="AR17" s="2"/>
      <c r="AS17" s="2"/>
      <c r="AT17" s="2"/>
    </row>
    <row r="18" spans="2:46" x14ac:dyDescent="0.25">
      <c r="B18" s="6">
        <f t="shared" si="8"/>
        <v>2018</v>
      </c>
      <c r="C18" s="2">
        <f t="shared" si="5"/>
        <v>383.24</v>
      </c>
      <c r="D18" s="2">
        <f t="shared" si="3"/>
        <v>553.36</v>
      </c>
      <c r="E18" s="2">
        <f t="shared" si="3"/>
        <v>1682.2</v>
      </c>
      <c r="F18" s="2">
        <f t="shared" si="3"/>
        <v>1312.19</v>
      </c>
      <c r="G18" s="2">
        <f t="shared" si="3"/>
        <v>1468.01</v>
      </c>
      <c r="H18" s="2">
        <f t="shared" si="3"/>
        <v>4716.9799999999996</v>
      </c>
      <c r="I18" s="2">
        <f t="shared" si="3"/>
        <v>3929.25</v>
      </c>
      <c r="J18" s="2">
        <f t="shared" si="3"/>
        <v>1944.81</v>
      </c>
      <c r="K18" s="2">
        <f t="shared" si="3"/>
        <v>2607.84</v>
      </c>
      <c r="L18" s="2">
        <f t="shared" si="3"/>
        <v>5107.03</v>
      </c>
      <c r="M18" s="2">
        <f t="shared" si="3"/>
        <v>11086.13</v>
      </c>
      <c r="N18" s="2">
        <f t="shared" si="3"/>
        <v>9425.76</v>
      </c>
      <c r="O18" s="2">
        <f t="shared" si="3"/>
        <v>306.08999999999997</v>
      </c>
      <c r="P18" s="2">
        <f t="shared" si="3"/>
        <v>1671.87</v>
      </c>
      <c r="Q18" s="2">
        <f t="shared" si="3"/>
        <v>1207.6300000000001</v>
      </c>
      <c r="R18" s="2">
        <f t="shared" si="3"/>
        <v>4250.5600000000004</v>
      </c>
      <c r="S18" s="2">
        <f t="shared" si="3"/>
        <v>3464.22</v>
      </c>
      <c r="T18" s="2">
        <f t="shared" si="4"/>
        <v>8614.64</v>
      </c>
      <c r="U18" s="2">
        <f t="shared" si="4"/>
        <v>-11613.11</v>
      </c>
      <c r="V18" s="2">
        <f t="shared" si="4"/>
        <v>5747.5</v>
      </c>
      <c r="W18" s="2">
        <f t="shared" si="4"/>
        <v>7698.34</v>
      </c>
      <c r="X18" s="2">
        <f t="shared" si="4"/>
        <v>160.66999999999999</v>
      </c>
      <c r="Y18" s="2">
        <f t="shared" si="4"/>
        <v>3890.12</v>
      </c>
      <c r="Z18" s="2">
        <f t="shared" si="4"/>
        <v>2809.66</v>
      </c>
      <c r="AA18" s="2">
        <f t="shared" si="4"/>
        <v>11493.59</v>
      </c>
      <c r="AB18" s="2">
        <f t="shared" si="6"/>
        <v>7119.06</v>
      </c>
      <c r="AC18" s="2">
        <f t="shared" si="6"/>
        <v>8473.0499999999993</v>
      </c>
      <c r="AD18" s="2">
        <f t="shared" si="6"/>
        <v>8248.1299999999992</v>
      </c>
      <c r="AE18" s="2">
        <f t="shared" si="6"/>
        <v>8428.08</v>
      </c>
      <c r="AF18" s="2">
        <f t="shared" si="6"/>
        <v>8158.15</v>
      </c>
      <c r="AG18" s="2">
        <f>ROUND((AG$10/AG$9),2)*0.5</f>
        <v>4056.5749999999998</v>
      </c>
      <c r="AH18" s="2"/>
      <c r="AI18" s="2"/>
      <c r="AJ18" s="2">
        <f t="shared" si="7"/>
        <v>128401.62499999999</v>
      </c>
      <c r="AK18" s="2"/>
      <c r="AL18" s="1"/>
      <c r="AM18" s="2"/>
      <c r="AN18" s="2"/>
      <c r="AO18" s="2"/>
      <c r="AP18" s="2"/>
      <c r="AQ18" s="2"/>
      <c r="AR18" s="2"/>
      <c r="AS18" s="2"/>
      <c r="AT18" s="2"/>
    </row>
    <row r="19" spans="2:46" x14ac:dyDescent="0.25">
      <c r="B19" s="6">
        <f t="shared" si="8"/>
        <v>2019</v>
      </c>
      <c r="C19" s="2">
        <f t="shared" si="5"/>
        <v>383.24</v>
      </c>
      <c r="D19" s="2">
        <f t="shared" si="3"/>
        <v>553.36</v>
      </c>
      <c r="E19" s="2">
        <f t="shared" si="3"/>
        <v>1682.2</v>
      </c>
      <c r="F19" s="2">
        <f t="shared" si="3"/>
        <v>1312.19</v>
      </c>
      <c r="G19" s="2">
        <f t="shared" si="3"/>
        <v>1468.01</v>
      </c>
      <c r="H19" s="2">
        <f t="shared" si="3"/>
        <v>4716.9799999999996</v>
      </c>
      <c r="I19" s="2">
        <f t="shared" si="3"/>
        <v>3929.25</v>
      </c>
      <c r="J19" s="2">
        <f t="shared" si="3"/>
        <v>1944.81</v>
      </c>
      <c r="K19" s="2">
        <f t="shared" si="3"/>
        <v>2607.84</v>
      </c>
      <c r="L19" s="2">
        <f t="shared" si="3"/>
        <v>5107.03</v>
      </c>
      <c r="M19" s="2">
        <f t="shared" si="3"/>
        <v>11086.13</v>
      </c>
      <c r="N19" s="2">
        <f t="shared" si="3"/>
        <v>9425.76</v>
      </c>
      <c r="O19" s="2">
        <f t="shared" si="3"/>
        <v>306.08999999999997</v>
      </c>
      <c r="P19" s="2">
        <f t="shared" si="3"/>
        <v>1671.87</v>
      </c>
      <c r="Q19" s="2">
        <f t="shared" si="3"/>
        <v>1207.6300000000001</v>
      </c>
      <c r="R19" s="2">
        <f t="shared" si="3"/>
        <v>4250.5600000000004</v>
      </c>
      <c r="S19" s="2">
        <f t="shared" si="3"/>
        <v>3464.22</v>
      </c>
      <c r="T19" s="2">
        <f t="shared" si="4"/>
        <v>8614.64</v>
      </c>
      <c r="U19" s="2">
        <f t="shared" si="4"/>
        <v>-11613.11</v>
      </c>
      <c r="V19" s="2">
        <f t="shared" si="4"/>
        <v>5747.5</v>
      </c>
      <c r="W19" s="2">
        <f t="shared" si="4"/>
        <v>7698.34</v>
      </c>
      <c r="X19" s="2">
        <f t="shared" si="4"/>
        <v>160.66999999999999</v>
      </c>
      <c r="Y19" s="2">
        <f t="shared" si="4"/>
        <v>3890.12</v>
      </c>
      <c r="Z19" s="2">
        <f t="shared" si="4"/>
        <v>2809.66</v>
      </c>
      <c r="AA19" s="2">
        <f t="shared" si="4"/>
        <v>11493.59</v>
      </c>
      <c r="AB19" s="2">
        <f t="shared" si="6"/>
        <v>7119.06</v>
      </c>
      <c r="AC19" s="2">
        <f t="shared" si="6"/>
        <v>8473.0499999999993</v>
      </c>
      <c r="AD19" s="2">
        <f t="shared" si="6"/>
        <v>8248.1299999999992</v>
      </c>
      <c r="AE19" s="2">
        <f t="shared" si="6"/>
        <v>8428.08</v>
      </c>
      <c r="AF19" s="2">
        <f t="shared" si="6"/>
        <v>8158.15</v>
      </c>
      <c r="AG19" s="2">
        <f t="shared" si="6"/>
        <v>8113.15</v>
      </c>
      <c r="AH19" s="2">
        <f>ROUND((AH$10/AH$9),2)*0.5</f>
        <v>4146.55</v>
      </c>
      <c r="AI19" s="2"/>
      <c r="AJ19" s="2">
        <f t="shared" si="7"/>
        <v>136604.74999999997</v>
      </c>
      <c r="AK19" s="2"/>
      <c r="AL19" s="1"/>
      <c r="AM19" s="2"/>
      <c r="AN19" s="2"/>
      <c r="AO19" s="2"/>
      <c r="AP19" s="2"/>
      <c r="AQ19" s="2"/>
      <c r="AR19" s="2"/>
      <c r="AS19" s="2"/>
      <c r="AT19" s="2"/>
    </row>
    <row r="20" spans="2:46" x14ac:dyDescent="0.25">
      <c r="B20" s="6">
        <f t="shared" si="8"/>
        <v>2020</v>
      </c>
      <c r="C20" s="2">
        <f t="shared" si="5"/>
        <v>383.24</v>
      </c>
      <c r="D20" s="2">
        <f t="shared" si="3"/>
        <v>553.36</v>
      </c>
      <c r="E20" s="2">
        <f t="shared" si="3"/>
        <v>1682.2</v>
      </c>
      <c r="F20" s="2">
        <f t="shared" si="3"/>
        <v>1312.19</v>
      </c>
      <c r="G20" s="2">
        <f t="shared" si="3"/>
        <v>1468.01</v>
      </c>
      <c r="H20" s="2">
        <f t="shared" si="3"/>
        <v>4716.9799999999996</v>
      </c>
      <c r="I20" s="2">
        <f t="shared" si="3"/>
        <v>3929.25</v>
      </c>
      <c r="J20" s="2">
        <f t="shared" si="3"/>
        <v>1944.81</v>
      </c>
      <c r="K20" s="2">
        <f t="shared" si="3"/>
        <v>2607.84</v>
      </c>
      <c r="L20" s="2">
        <f t="shared" si="3"/>
        <v>5107.03</v>
      </c>
      <c r="M20" s="2">
        <f t="shared" si="3"/>
        <v>11086.13</v>
      </c>
      <c r="N20" s="2">
        <f t="shared" si="3"/>
        <v>9425.76</v>
      </c>
      <c r="O20" s="2">
        <f t="shared" si="3"/>
        <v>306.08999999999997</v>
      </c>
      <c r="P20" s="2">
        <f t="shared" si="3"/>
        <v>1671.87</v>
      </c>
      <c r="Q20" s="2">
        <f t="shared" si="3"/>
        <v>1207.6300000000001</v>
      </c>
      <c r="R20" s="2">
        <f t="shared" si="3"/>
        <v>4250.5600000000004</v>
      </c>
      <c r="S20" s="2">
        <f t="shared" si="3"/>
        <v>3464.22</v>
      </c>
      <c r="T20" s="2">
        <f t="shared" si="4"/>
        <v>8614.64</v>
      </c>
      <c r="U20" s="2">
        <f t="shared" si="4"/>
        <v>-11613.11</v>
      </c>
      <c r="V20" s="2">
        <f t="shared" si="4"/>
        <v>5747.5</v>
      </c>
      <c r="W20" s="2">
        <f t="shared" si="4"/>
        <v>7698.34</v>
      </c>
      <c r="X20" s="2">
        <f t="shared" si="4"/>
        <v>160.66999999999999</v>
      </c>
      <c r="Y20" s="2">
        <f t="shared" si="4"/>
        <v>3890.12</v>
      </c>
      <c r="Z20" s="2">
        <f t="shared" si="4"/>
        <v>2809.66</v>
      </c>
      <c r="AA20" s="2">
        <f t="shared" si="4"/>
        <v>11493.59</v>
      </c>
      <c r="AB20" s="2">
        <f t="shared" si="6"/>
        <v>7119.06</v>
      </c>
      <c r="AC20" s="2">
        <f t="shared" si="6"/>
        <v>8473.0499999999993</v>
      </c>
      <c r="AD20" s="2">
        <f t="shared" si="6"/>
        <v>8248.1299999999992</v>
      </c>
      <c r="AE20" s="2">
        <f t="shared" si="6"/>
        <v>8428.08</v>
      </c>
      <c r="AF20" s="2">
        <f t="shared" si="6"/>
        <v>8158.15</v>
      </c>
      <c r="AG20" s="2">
        <f t="shared" si="6"/>
        <v>8113.15</v>
      </c>
      <c r="AH20" s="2">
        <f t="shared" ref="AH20:AH47" si="9">ROUND((AH$10/AH$9),2)</f>
        <v>8293.1</v>
      </c>
      <c r="AI20" s="2"/>
      <c r="AJ20" s="2">
        <f t="shared" si="7"/>
        <v>140751.29999999999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x14ac:dyDescent="0.25">
      <c r="B21" s="6">
        <f t="shared" si="8"/>
        <v>2021</v>
      </c>
      <c r="C21" s="2">
        <f t="shared" si="5"/>
        <v>383.24</v>
      </c>
      <c r="D21" s="2">
        <f t="shared" si="3"/>
        <v>553.36</v>
      </c>
      <c r="E21" s="2">
        <f t="shared" si="3"/>
        <v>1682.2</v>
      </c>
      <c r="F21" s="2">
        <f t="shared" si="3"/>
        <v>1312.19</v>
      </c>
      <c r="G21" s="2">
        <f t="shared" si="3"/>
        <v>1468.01</v>
      </c>
      <c r="H21" s="2">
        <f t="shared" si="3"/>
        <v>4716.9799999999996</v>
      </c>
      <c r="I21" s="2">
        <f t="shared" si="3"/>
        <v>3929.25</v>
      </c>
      <c r="J21" s="2">
        <f t="shared" si="3"/>
        <v>1944.81</v>
      </c>
      <c r="K21" s="2">
        <f t="shared" si="3"/>
        <v>2607.84</v>
      </c>
      <c r="L21" s="2">
        <f t="shared" si="3"/>
        <v>5107.03</v>
      </c>
      <c r="M21" s="2">
        <f t="shared" si="3"/>
        <v>11086.13</v>
      </c>
      <c r="N21" s="2">
        <f t="shared" si="3"/>
        <v>9425.76</v>
      </c>
      <c r="O21" s="2">
        <f t="shared" si="3"/>
        <v>306.08999999999997</v>
      </c>
      <c r="P21" s="2">
        <f t="shared" si="3"/>
        <v>1671.87</v>
      </c>
      <c r="Q21" s="2">
        <f t="shared" si="3"/>
        <v>1207.6300000000001</v>
      </c>
      <c r="R21" s="2">
        <f t="shared" si="3"/>
        <v>4250.5600000000004</v>
      </c>
      <c r="S21" s="2">
        <f t="shared" si="3"/>
        <v>3464.22</v>
      </c>
      <c r="T21" s="2">
        <f t="shared" si="4"/>
        <v>8614.64</v>
      </c>
      <c r="U21" s="2">
        <f t="shared" si="4"/>
        <v>-11613.11</v>
      </c>
      <c r="V21" s="2">
        <f t="shared" si="4"/>
        <v>5747.5</v>
      </c>
      <c r="W21" s="2">
        <f t="shared" si="4"/>
        <v>7698.34</v>
      </c>
      <c r="X21" s="2">
        <f t="shared" si="4"/>
        <v>160.66999999999999</v>
      </c>
      <c r="Y21" s="2">
        <f t="shared" si="4"/>
        <v>3890.12</v>
      </c>
      <c r="Z21" s="2">
        <f t="shared" si="4"/>
        <v>2809.66</v>
      </c>
      <c r="AA21" s="2">
        <f t="shared" si="4"/>
        <v>11493.59</v>
      </c>
      <c r="AB21" s="2">
        <f t="shared" si="6"/>
        <v>7119.06</v>
      </c>
      <c r="AC21" s="2">
        <f t="shared" si="6"/>
        <v>8473.0499999999993</v>
      </c>
      <c r="AD21" s="2">
        <f t="shared" si="6"/>
        <v>8248.1299999999992</v>
      </c>
      <c r="AE21" s="2">
        <f t="shared" si="6"/>
        <v>8428.08</v>
      </c>
      <c r="AF21" s="2">
        <f t="shared" si="6"/>
        <v>8158.15</v>
      </c>
      <c r="AG21" s="2">
        <f t="shared" si="6"/>
        <v>8113.15</v>
      </c>
      <c r="AH21" s="2">
        <f t="shared" si="9"/>
        <v>8293.1</v>
      </c>
      <c r="AI21" s="2"/>
      <c r="AJ21" s="2">
        <f t="shared" si="7"/>
        <v>140751.29999999999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x14ac:dyDescent="0.25">
      <c r="B22" s="6">
        <f t="shared" si="8"/>
        <v>2022</v>
      </c>
      <c r="C22" s="2">
        <f t="shared" si="5"/>
        <v>383.24</v>
      </c>
      <c r="D22" s="2">
        <f t="shared" si="3"/>
        <v>553.36</v>
      </c>
      <c r="E22" s="2">
        <f t="shared" si="3"/>
        <v>1682.2</v>
      </c>
      <c r="F22" s="2">
        <f t="shared" si="3"/>
        <v>1312.19</v>
      </c>
      <c r="G22" s="2">
        <f t="shared" si="3"/>
        <v>1468.01</v>
      </c>
      <c r="H22" s="2">
        <f t="shared" si="3"/>
        <v>4716.9799999999996</v>
      </c>
      <c r="I22" s="2">
        <f t="shared" si="3"/>
        <v>3929.25</v>
      </c>
      <c r="J22" s="2">
        <f t="shared" si="3"/>
        <v>1944.81</v>
      </c>
      <c r="K22" s="2">
        <f t="shared" si="3"/>
        <v>2607.84</v>
      </c>
      <c r="L22" s="2">
        <f t="shared" si="3"/>
        <v>5107.03</v>
      </c>
      <c r="M22" s="2">
        <f t="shared" si="3"/>
        <v>11086.13</v>
      </c>
      <c r="N22" s="2">
        <f t="shared" si="3"/>
        <v>9425.76</v>
      </c>
      <c r="O22" s="2">
        <f t="shared" si="3"/>
        <v>306.08999999999997</v>
      </c>
      <c r="P22" s="2">
        <f t="shared" si="3"/>
        <v>1671.87</v>
      </c>
      <c r="Q22" s="2">
        <f t="shared" si="3"/>
        <v>1207.6300000000001</v>
      </c>
      <c r="R22" s="2">
        <f t="shared" si="3"/>
        <v>4250.5600000000004</v>
      </c>
      <c r="S22" s="2">
        <f t="shared" si="3"/>
        <v>3464.22</v>
      </c>
      <c r="T22" s="2">
        <f t="shared" si="4"/>
        <v>8614.64</v>
      </c>
      <c r="U22" s="2">
        <f t="shared" si="4"/>
        <v>-11613.11</v>
      </c>
      <c r="V22" s="2">
        <f t="shared" si="4"/>
        <v>5747.5</v>
      </c>
      <c r="W22" s="2">
        <f t="shared" si="4"/>
        <v>7698.34</v>
      </c>
      <c r="X22" s="2">
        <f t="shared" si="4"/>
        <v>160.66999999999999</v>
      </c>
      <c r="Y22" s="2">
        <f t="shared" si="4"/>
        <v>3890.12</v>
      </c>
      <c r="Z22" s="2">
        <f t="shared" si="4"/>
        <v>2809.66</v>
      </c>
      <c r="AA22" s="2">
        <f t="shared" si="4"/>
        <v>11493.59</v>
      </c>
      <c r="AB22" s="2">
        <f t="shared" si="6"/>
        <v>7119.06</v>
      </c>
      <c r="AC22" s="2">
        <f t="shared" si="6"/>
        <v>8473.0499999999993</v>
      </c>
      <c r="AD22" s="2">
        <f t="shared" si="6"/>
        <v>8248.1299999999992</v>
      </c>
      <c r="AE22" s="2">
        <f t="shared" si="6"/>
        <v>8428.08</v>
      </c>
      <c r="AF22" s="2">
        <f t="shared" si="6"/>
        <v>8158.15</v>
      </c>
      <c r="AG22" s="2">
        <f t="shared" si="6"/>
        <v>8113.15</v>
      </c>
      <c r="AH22" s="2">
        <f t="shared" si="9"/>
        <v>8293.1</v>
      </c>
      <c r="AI22" s="2"/>
      <c r="AJ22" s="2">
        <f t="shared" si="7"/>
        <v>140751.29999999999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x14ac:dyDescent="0.25">
      <c r="B23" s="6">
        <f t="shared" si="8"/>
        <v>2023</v>
      </c>
      <c r="C23" s="2">
        <f t="shared" si="5"/>
        <v>383.24</v>
      </c>
      <c r="D23" s="2">
        <f t="shared" si="3"/>
        <v>553.36</v>
      </c>
      <c r="E23" s="2">
        <f t="shared" si="3"/>
        <v>1682.2</v>
      </c>
      <c r="F23" s="2">
        <f t="shared" si="3"/>
        <v>1312.19</v>
      </c>
      <c r="G23" s="2">
        <f t="shared" si="3"/>
        <v>1468.01</v>
      </c>
      <c r="H23" s="2">
        <f t="shared" si="3"/>
        <v>4716.9799999999996</v>
      </c>
      <c r="I23" s="2">
        <f t="shared" si="3"/>
        <v>3929.25</v>
      </c>
      <c r="J23" s="2">
        <f t="shared" si="3"/>
        <v>1944.81</v>
      </c>
      <c r="K23" s="2">
        <f t="shared" si="3"/>
        <v>2607.84</v>
      </c>
      <c r="L23" s="2">
        <f t="shared" si="3"/>
        <v>5107.03</v>
      </c>
      <c r="M23" s="2">
        <f t="shared" si="3"/>
        <v>11086.13</v>
      </c>
      <c r="N23" s="2">
        <f t="shared" si="3"/>
        <v>9425.76</v>
      </c>
      <c r="O23" s="2">
        <f t="shared" si="3"/>
        <v>306.08999999999997</v>
      </c>
      <c r="P23" s="2">
        <f t="shared" si="3"/>
        <v>1671.87</v>
      </c>
      <c r="Q23" s="2">
        <f t="shared" si="3"/>
        <v>1207.6300000000001</v>
      </c>
      <c r="R23" s="2">
        <f t="shared" si="3"/>
        <v>4250.5600000000004</v>
      </c>
      <c r="S23" s="2">
        <f t="shared" si="3"/>
        <v>3464.22</v>
      </c>
      <c r="T23" s="2">
        <f t="shared" si="4"/>
        <v>8614.64</v>
      </c>
      <c r="U23" s="2">
        <f t="shared" si="4"/>
        <v>-11613.11</v>
      </c>
      <c r="V23" s="2">
        <f t="shared" si="4"/>
        <v>5747.5</v>
      </c>
      <c r="W23" s="2">
        <f t="shared" si="4"/>
        <v>7698.34</v>
      </c>
      <c r="X23" s="2">
        <f t="shared" si="4"/>
        <v>160.66999999999999</v>
      </c>
      <c r="Y23" s="2">
        <f t="shared" si="4"/>
        <v>3890.12</v>
      </c>
      <c r="Z23" s="2">
        <f t="shared" si="4"/>
        <v>2809.66</v>
      </c>
      <c r="AA23" s="2">
        <f t="shared" si="4"/>
        <v>11493.59</v>
      </c>
      <c r="AB23" s="2">
        <f t="shared" si="6"/>
        <v>7119.06</v>
      </c>
      <c r="AC23" s="2">
        <f t="shared" si="6"/>
        <v>8473.0499999999993</v>
      </c>
      <c r="AD23" s="2">
        <f t="shared" si="6"/>
        <v>8248.1299999999992</v>
      </c>
      <c r="AE23" s="2">
        <f t="shared" si="6"/>
        <v>8428.08</v>
      </c>
      <c r="AF23" s="2">
        <f t="shared" si="6"/>
        <v>8158.15</v>
      </c>
      <c r="AG23" s="2">
        <f t="shared" si="6"/>
        <v>8113.15</v>
      </c>
      <c r="AH23" s="2">
        <f t="shared" si="9"/>
        <v>8293.1</v>
      </c>
      <c r="AI23" s="2"/>
      <c r="AJ23" s="2">
        <f t="shared" si="7"/>
        <v>140751.29999999999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x14ac:dyDescent="0.25">
      <c r="B24" s="6">
        <f t="shared" si="8"/>
        <v>2024</v>
      </c>
      <c r="C24" s="2">
        <f t="shared" si="5"/>
        <v>383.24</v>
      </c>
      <c r="D24" s="2">
        <f t="shared" si="3"/>
        <v>553.36</v>
      </c>
      <c r="E24" s="2">
        <f t="shared" si="3"/>
        <v>1682.2</v>
      </c>
      <c r="F24" s="2">
        <f t="shared" si="3"/>
        <v>1312.19</v>
      </c>
      <c r="G24" s="2">
        <f t="shared" si="3"/>
        <v>1468.01</v>
      </c>
      <c r="H24" s="2">
        <f t="shared" si="3"/>
        <v>4716.9799999999996</v>
      </c>
      <c r="I24" s="2">
        <f t="shared" si="3"/>
        <v>3929.25</v>
      </c>
      <c r="J24" s="2">
        <f t="shared" si="3"/>
        <v>1944.81</v>
      </c>
      <c r="K24" s="2">
        <f t="shared" si="3"/>
        <v>2607.84</v>
      </c>
      <c r="L24" s="2">
        <f t="shared" si="3"/>
        <v>5107.03</v>
      </c>
      <c r="M24" s="2">
        <f t="shared" si="3"/>
        <v>11086.13</v>
      </c>
      <c r="N24" s="2">
        <f t="shared" si="3"/>
        <v>9425.76</v>
      </c>
      <c r="O24" s="2">
        <f t="shared" si="3"/>
        <v>306.08999999999997</v>
      </c>
      <c r="P24" s="2">
        <f t="shared" si="3"/>
        <v>1671.87</v>
      </c>
      <c r="Q24" s="2">
        <f t="shared" si="3"/>
        <v>1207.6300000000001</v>
      </c>
      <c r="R24" s="2">
        <f t="shared" si="3"/>
        <v>4250.5600000000004</v>
      </c>
      <c r="S24" s="2">
        <f t="shared" si="3"/>
        <v>3464.22</v>
      </c>
      <c r="T24" s="2">
        <f t="shared" si="4"/>
        <v>8614.64</v>
      </c>
      <c r="U24" s="2">
        <f t="shared" si="4"/>
        <v>-11613.11</v>
      </c>
      <c r="V24" s="2">
        <f t="shared" si="4"/>
        <v>5747.5</v>
      </c>
      <c r="W24" s="2">
        <f t="shared" si="4"/>
        <v>7698.34</v>
      </c>
      <c r="X24" s="2">
        <f t="shared" si="4"/>
        <v>160.66999999999999</v>
      </c>
      <c r="Y24" s="2">
        <f t="shared" si="4"/>
        <v>3890.12</v>
      </c>
      <c r="Z24" s="2">
        <f t="shared" si="4"/>
        <v>2809.66</v>
      </c>
      <c r="AA24" s="2">
        <f t="shared" si="4"/>
        <v>11493.59</v>
      </c>
      <c r="AB24" s="2">
        <f t="shared" si="6"/>
        <v>7119.06</v>
      </c>
      <c r="AC24" s="2">
        <f t="shared" si="6"/>
        <v>8473.0499999999993</v>
      </c>
      <c r="AD24" s="2">
        <f t="shared" si="6"/>
        <v>8248.1299999999992</v>
      </c>
      <c r="AE24" s="2">
        <f t="shared" si="6"/>
        <v>8428.08</v>
      </c>
      <c r="AF24" s="2">
        <f t="shared" si="6"/>
        <v>8158.15</v>
      </c>
      <c r="AG24" s="2">
        <f t="shared" si="6"/>
        <v>8113.15</v>
      </c>
      <c r="AH24" s="2">
        <f t="shared" si="9"/>
        <v>8293.1</v>
      </c>
      <c r="AI24" s="2"/>
      <c r="AJ24" s="2">
        <f t="shared" si="7"/>
        <v>140751.29999999999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x14ac:dyDescent="0.25">
      <c r="B25" s="6">
        <f t="shared" si="8"/>
        <v>2025</v>
      </c>
      <c r="C25" s="2">
        <f t="shared" si="5"/>
        <v>383.24</v>
      </c>
      <c r="D25" s="2">
        <f t="shared" si="3"/>
        <v>553.36</v>
      </c>
      <c r="E25" s="2">
        <f t="shared" si="3"/>
        <v>1682.2</v>
      </c>
      <c r="F25" s="2">
        <f t="shared" si="3"/>
        <v>1312.19</v>
      </c>
      <c r="G25" s="2">
        <f t="shared" si="3"/>
        <v>1468.01</v>
      </c>
      <c r="H25" s="2">
        <f t="shared" si="3"/>
        <v>4716.9799999999996</v>
      </c>
      <c r="I25" s="2">
        <f t="shared" si="3"/>
        <v>3929.25</v>
      </c>
      <c r="J25" s="2">
        <f t="shared" si="3"/>
        <v>1944.81</v>
      </c>
      <c r="K25" s="2">
        <f t="shared" si="3"/>
        <v>2607.84</v>
      </c>
      <c r="L25" s="2">
        <f t="shared" si="3"/>
        <v>5107.03</v>
      </c>
      <c r="M25" s="2">
        <f t="shared" si="3"/>
        <v>11086.13</v>
      </c>
      <c r="N25" s="2">
        <f t="shared" si="3"/>
        <v>9425.76</v>
      </c>
      <c r="O25" s="2">
        <f t="shared" si="3"/>
        <v>306.08999999999997</v>
      </c>
      <c r="P25" s="2">
        <f t="shared" si="3"/>
        <v>1671.87</v>
      </c>
      <c r="Q25" s="2">
        <f t="shared" si="3"/>
        <v>1207.6300000000001</v>
      </c>
      <c r="R25" s="2">
        <f t="shared" si="3"/>
        <v>4250.5600000000004</v>
      </c>
      <c r="S25" s="2">
        <f t="shared" si="3"/>
        <v>3464.22</v>
      </c>
      <c r="T25" s="2">
        <f t="shared" si="4"/>
        <v>8614.64</v>
      </c>
      <c r="U25" s="2">
        <f t="shared" si="4"/>
        <v>-11613.11</v>
      </c>
      <c r="V25" s="2">
        <f t="shared" si="4"/>
        <v>5747.5</v>
      </c>
      <c r="W25" s="2">
        <f t="shared" si="4"/>
        <v>7698.34</v>
      </c>
      <c r="X25" s="2">
        <f t="shared" si="4"/>
        <v>160.66999999999999</v>
      </c>
      <c r="Y25" s="2">
        <f t="shared" si="4"/>
        <v>3890.12</v>
      </c>
      <c r="Z25" s="2">
        <f t="shared" si="4"/>
        <v>2809.66</v>
      </c>
      <c r="AA25" s="2">
        <f t="shared" si="4"/>
        <v>11493.59</v>
      </c>
      <c r="AB25" s="2">
        <f t="shared" si="6"/>
        <v>7119.06</v>
      </c>
      <c r="AC25" s="2">
        <f t="shared" si="6"/>
        <v>8473.0499999999993</v>
      </c>
      <c r="AD25" s="2">
        <f t="shared" si="6"/>
        <v>8248.1299999999992</v>
      </c>
      <c r="AE25" s="2">
        <f t="shared" si="6"/>
        <v>8428.08</v>
      </c>
      <c r="AF25" s="2">
        <f t="shared" si="6"/>
        <v>8158.15</v>
      </c>
      <c r="AG25" s="2">
        <f t="shared" ref="AG25:AG46" si="10">ROUND((AG$10/AG$9),2)</f>
        <v>8113.15</v>
      </c>
      <c r="AH25" s="2">
        <f t="shared" si="9"/>
        <v>8293.1</v>
      </c>
      <c r="AI25" s="2"/>
      <c r="AJ25" s="2">
        <f t="shared" si="7"/>
        <v>140751.29999999999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 x14ac:dyDescent="0.25">
      <c r="B26" s="6">
        <f t="shared" si="8"/>
        <v>2026</v>
      </c>
      <c r="C26" s="2">
        <f t="shared" si="5"/>
        <v>383.24</v>
      </c>
      <c r="D26" s="2">
        <f t="shared" si="3"/>
        <v>553.36</v>
      </c>
      <c r="E26" s="2">
        <f t="shared" si="3"/>
        <v>1682.2</v>
      </c>
      <c r="F26" s="2">
        <f t="shared" si="3"/>
        <v>1312.19</v>
      </c>
      <c r="G26" s="2">
        <f t="shared" si="3"/>
        <v>1468.01</v>
      </c>
      <c r="H26" s="2">
        <f t="shared" si="3"/>
        <v>4716.9799999999996</v>
      </c>
      <c r="I26" s="2">
        <f t="shared" si="3"/>
        <v>3929.25</v>
      </c>
      <c r="J26" s="2">
        <f t="shared" si="3"/>
        <v>1944.81</v>
      </c>
      <c r="K26" s="2">
        <f t="shared" si="3"/>
        <v>2607.84</v>
      </c>
      <c r="L26" s="2">
        <f t="shared" si="3"/>
        <v>5107.03</v>
      </c>
      <c r="M26" s="2">
        <f t="shared" si="3"/>
        <v>11086.13</v>
      </c>
      <c r="N26" s="2">
        <f t="shared" si="3"/>
        <v>9425.76</v>
      </c>
      <c r="O26" s="2">
        <f t="shared" si="3"/>
        <v>306.08999999999997</v>
      </c>
      <c r="P26" s="2">
        <f t="shared" si="3"/>
        <v>1671.87</v>
      </c>
      <c r="Q26" s="2">
        <f t="shared" si="3"/>
        <v>1207.6300000000001</v>
      </c>
      <c r="R26" s="2">
        <f t="shared" si="3"/>
        <v>4250.5600000000004</v>
      </c>
      <c r="S26" s="2">
        <f t="shared" si="3"/>
        <v>3464.22</v>
      </c>
      <c r="T26" s="2">
        <f t="shared" si="4"/>
        <v>8614.64</v>
      </c>
      <c r="U26" s="2">
        <f t="shared" si="4"/>
        <v>-11613.11</v>
      </c>
      <c r="V26" s="2">
        <f t="shared" si="4"/>
        <v>5747.5</v>
      </c>
      <c r="W26" s="2">
        <f t="shared" si="4"/>
        <v>7698.34</v>
      </c>
      <c r="X26" s="2">
        <f t="shared" si="4"/>
        <v>160.66999999999999</v>
      </c>
      <c r="Y26" s="2">
        <f t="shared" si="4"/>
        <v>3890.12</v>
      </c>
      <c r="Z26" s="2">
        <f t="shared" si="4"/>
        <v>2809.66</v>
      </c>
      <c r="AA26" s="2">
        <f t="shared" si="4"/>
        <v>11493.59</v>
      </c>
      <c r="AB26" s="2">
        <f t="shared" si="6"/>
        <v>7119.06</v>
      </c>
      <c r="AC26" s="2">
        <f t="shared" si="6"/>
        <v>8473.0499999999993</v>
      </c>
      <c r="AD26" s="2">
        <f t="shared" si="6"/>
        <v>8248.1299999999992</v>
      </c>
      <c r="AE26" s="2">
        <f t="shared" si="6"/>
        <v>8428.08</v>
      </c>
      <c r="AF26" s="2">
        <f t="shared" si="6"/>
        <v>8158.15</v>
      </c>
      <c r="AG26" s="2">
        <f t="shared" si="10"/>
        <v>8113.15</v>
      </c>
      <c r="AH26" s="2">
        <f t="shared" si="9"/>
        <v>8293.1</v>
      </c>
      <c r="AI26" s="2"/>
      <c r="AJ26" s="2">
        <f t="shared" si="7"/>
        <v>140751.29999999999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x14ac:dyDescent="0.25">
      <c r="B27" s="6">
        <f t="shared" si="8"/>
        <v>2027</v>
      </c>
      <c r="C27" s="2">
        <f>+C$10-SUM(C$12:C26)</f>
        <v>383.1800000000012</v>
      </c>
      <c r="D27" s="2">
        <f t="shared" si="3"/>
        <v>553.36</v>
      </c>
      <c r="E27" s="2">
        <f t="shared" si="3"/>
        <v>1682.2</v>
      </c>
      <c r="F27" s="2">
        <f t="shared" si="3"/>
        <v>1312.19</v>
      </c>
      <c r="G27" s="2">
        <f t="shared" si="3"/>
        <v>1468.01</v>
      </c>
      <c r="H27" s="2">
        <f t="shared" si="3"/>
        <v>4716.9799999999996</v>
      </c>
      <c r="I27" s="2">
        <f t="shared" si="3"/>
        <v>3929.25</v>
      </c>
      <c r="J27" s="2">
        <f t="shared" si="3"/>
        <v>1944.81</v>
      </c>
      <c r="K27" s="2">
        <f t="shared" si="3"/>
        <v>2607.84</v>
      </c>
      <c r="L27" s="2">
        <f t="shared" si="3"/>
        <v>5107.03</v>
      </c>
      <c r="M27" s="2">
        <f t="shared" si="3"/>
        <v>11086.13</v>
      </c>
      <c r="N27" s="2">
        <f t="shared" si="3"/>
        <v>9425.76</v>
      </c>
      <c r="O27" s="2">
        <f t="shared" si="3"/>
        <v>306.08999999999997</v>
      </c>
      <c r="P27" s="2">
        <f t="shared" si="3"/>
        <v>1671.87</v>
      </c>
      <c r="Q27" s="2">
        <f t="shared" si="3"/>
        <v>1207.6300000000001</v>
      </c>
      <c r="R27" s="2">
        <f t="shared" si="3"/>
        <v>4250.5600000000004</v>
      </c>
      <c r="S27" s="2">
        <f t="shared" ref="S27:S42" si="11">ROUND((S$10/S$9),2)</f>
        <v>3464.22</v>
      </c>
      <c r="T27" s="2">
        <f t="shared" si="4"/>
        <v>8614.64</v>
      </c>
      <c r="U27" s="2">
        <f t="shared" si="4"/>
        <v>-11613.11</v>
      </c>
      <c r="V27" s="2">
        <f t="shared" si="4"/>
        <v>5747.5</v>
      </c>
      <c r="W27" s="2">
        <f t="shared" si="4"/>
        <v>7698.34</v>
      </c>
      <c r="X27" s="2">
        <f t="shared" si="4"/>
        <v>160.66999999999999</v>
      </c>
      <c r="Y27" s="2">
        <f t="shared" si="4"/>
        <v>3890.12</v>
      </c>
      <c r="Z27" s="2">
        <f t="shared" si="4"/>
        <v>2809.66</v>
      </c>
      <c r="AA27" s="2">
        <f t="shared" si="4"/>
        <v>11493.59</v>
      </c>
      <c r="AB27" s="2">
        <f t="shared" si="6"/>
        <v>7119.06</v>
      </c>
      <c r="AC27" s="2">
        <f t="shared" si="6"/>
        <v>8473.0499999999993</v>
      </c>
      <c r="AD27" s="2">
        <f t="shared" si="6"/>
        <v>8248.1299999999992</v>
      </c>
      <c r="AE27" s="2">
        <f t="shared" si="6"/>
        <v>8428.08</v>
      </c>
      <c r="AF27" s="2">
        <f t="shared" si="6"/>
        <v>8158.15</v>
      </c>
      <c r="AG27" s="2">
        <f t="shared" si="10"/>
        <v>8113.15</v>
      </c>
      <c r="AH27" s="2">
        <f t="shared" si="9"/>
        <v>8293.1</v>
      </c>
      <c r="AI27" s="2"/>
      <c r="AJ27" s="2">
        <f t="shared" si="7"/>
        <v>140751.24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x14ac:dyDescent="0.25">
      <c r="B28" s="6">
        <f t="shared" si="8"/>
        <v>2028</v>
      </c>
      <c r="C28" s="2"/>
      <c r="D28" s="2">
        <f>+D$10-SUM(D$12:D27)</f>
        <v>553.33000000000175</v>
      </c>
      <c r="E28" s="2">
        <f t="shared" ref="E28:R41" si="12">ROUND((E$10/E$9),2)</f>
        <v>1682.2</v>
      </c>
      <c r="F28" s="2">
        <f t="shared" si="12"/>
        <v>1312.19</v>
      </c>
      <c r="G28" s="2">
        <f t="shared" si="12"/>
        <v>1468.01</v>
      </c>
      <c r="H28" s="2">
        <f t="shared" si="12"/>
        <v>4716.9799999999996</v>
      </c>
      <c r="I28" s="2">
        <f t="shared" si="12"/>
        <v>3929.25</v>
      </c>
      <c r="J28" s="2">
        <f t="shared" si="12"/>
        <v>1944.81</v>
      </c>
      <c r="K28" s="2">
        <f t="shared" si="12"/>
        <v>2607.84</v>
      </c>
      <c r="L28" s="2">
        <f t="shared" si="12"/>
        <v>5107.03</v>
      </c>
      <c r="M28" s="2">
        <f t="shared" si="12"/>
        <v>11086.13</v>
      </c>
      <c r="N28" s="2">
        <f t="shared" si="12"/>
        <v>9425.76</v>
      </c>
      <c r="O28" s="2">
        <f t="shared" si="12"/>
        <v>306.08999999999997</v>
      </c>
      <c r="P28" s="2">
        <f t="shared" si="12"/>
        <v>1671.87</v>
      </c>
      <c r="Q28" s="2">
        <f t="shared" si="12"/>
        <v>1207.6300000000001</v>
      </c>
      <c r="R28" s="2">
        <f t="shared" si="12"/>
        <v>4250.5600000000004</v>
      </c>
      <c r="S28" s="2">
        <f t="shared" si="11"/>
        <v>3464.22</v>
      </c>
      <c r="T28" s="2">
        <f t="shared" si="4"/>
        <v>8614.64</v>
      </c>
      <c r="U28" s="2">
        <f t="shared" si="4"/>
        <v>-11613.11</v>
      </c>
      <c r="V28" s="2">
        <f t="shared" si="4"/>
        <v>5747.5</v>
      </c>
      <c r="W28" s="2">
        <f t="shared" si="4"/>
        <v>7698.34</v>
      </c>
      <c r="X28" s="2">
        <f t="shared" si="4"/>
        <v>160.66999999999999</v>
      </c>
      <c r="Y28" s="2">
        <f t="shared" si="4"/>
        <v>3890.12</v>
      </c>
      <c r="Z28" s="2">
        <f t="shared" si="4"/>
        <v>2809.66</v>
      </c>
      <c r="AA28" s="2">
        <f t="shared" si="4"/>
        <v>11493.59</v>
      </c>
      <c r="AB28" s="2">
        <f t="shared" si="6"/>
        <v>7119.06</v>
      </c>
      <c r="AC28" s="2">
        <f t="shared" si="6"/>
        <v>8473.0499999999993</v>
      </c>
      <c r="AD28" s="2">
        <f t="shared" si="6"/>
        <v>8248.1299999999992</v>
      </c>
      <c r="AE28" s="2">
        <f t="shared" si="6"/>
        <v>8428.08</v>
      </c>
      <c r="AF28" s="2">
        <f t="shared" si="6"/>
        <v>8158.15</v>
      </c>
      <c r="AG28" s="2">
        <f t="shared" si="10"/>
        <v>8113.15</v>
      </c>
      <c r="AH28" s="2">
        <f t="shared" si="9"/>
        <v>8293.1</v>
      </c>
      <c r="AI28" s="2"/>
      <c r="AJ28" s="2">
        <f t="shared" si="7"/>
        <v>140368.03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x14ac:dyDescent="0.25">
      <c r="B29" s="6">
        <f t="shared" si="8"/>
        <v>2029</v>
      </c>
      <c r="C29" s="2"/>
      <c r="D29" s="2"/>
      <c r="E29" s="2">
        <f>+E$10-SUM(E$12:E28)</f>
        <v>1682.2299999999923</v>
      </c>
      <c r="F29" s="2">
        <f t="shared" si="12"/>
        <v>1312.19</v>
      </c>
      <c r="G29" s="2">
        <f t="shared" si="12"/>
        <v>1468.01</v>
      </c>
      <c r="H29" s="2">
        <f t="shared" si="12"/>
        <v>4716.9799999999996</v>
      </c>
      <c r="I29" s="2">
        <f t="shared" si="12"/>
        <v>3929.25</v>
      </c>
      <c r="J29" s="2">
        <f t="shared" si="12"/>
        <v>1944.81</v>
      </c>
      <c r="K29" s="2">
        <f t="shared" si="12"/>
        <v>2607.84</v>
      </c>
      <c r="L29" s="2">
        <f t="shared" si="12"/>
        <v>5107.03</v>
      </c>
      <c r="M29" s="2">
        <f t="shared" si="12"/>
        <v>11086.13</v>
      </c>
      <c r="N29" s="2">
        <f t="shared" si="12"/>
        <v>9425.76</v>
      </c>
      <c r="O29" s="2">
        <f t="shared" si="12"/>
        <v>306.08999999999997</v>
      </c>
      <c r="P29" s="2">
        <f t="shared" si="12"/>
        <v>1671.87</v>
      </c>
      <c r="Q29" s="2">
        <f t="shared" si="12"/>
        <v>1207.6300000000001</v>
      </c>
      <c r="R29" s="2">
        <f t="shared" si="12"/>
        <v>4250.5600000000004</v>
      </c>
      <c r="S29" s="2">
        <f t="shared" si="11"/>
        <v>3464.22</v>
      </c>
      <c r="T29" s="2">
        <f t="shared" si="4"/>
        <v>8614.64</v>
      </c>
      <c r="U29" s="2">
        <f t="shared" si="4"/>
        <v>-11613.11</v>
      </c>
      <c r="V29" s="2">
        <f t="shared" si="4"/>
        <v>5747.5</v>
      </c>
      <c r="W29" s="2">
        <f t="shared" si="4"/>
        <v>7698.34</v>
      </c>
      <c r="X29" s="2">
        <f t="shared" si="4"/>
        <v>160.66999999999999</v>
      </c>
      <c r="Y29" s="2">
        <f t="shared" si="4"/>
        <v>3890.12</v>
      </c>
      <c r="Z29" s="2">
        <f t="shared" si="4"/>
        <v>2809.66</v>
      </c>
      <c r="AA29" s="2">
        <f t="shared" si="4"/>
        <v>11493.59</v>
      </c>
      <c r="AB29" s="2">
        <f t="shared" si="6"/>
        <v>7119.06</v>
      </c>
      <c r="AC29" s="2">
        <f t="shared" si="6"/>
        <v>8473.0499999999993</v>
      </c>
      <c r="AD29" s="2">
        <f t="shared" si="6"/>
        <v>8248.1299999999992</v>
      </c>
      <c r="AE29" s="2">
        <f t="shared" si="6"/>
        <v>8428.08</v>
      </c>
      <c r="AF29" s="2">
        <f t="shared" si="6"/>
        <v>8158.15</v>
      </c>
      <c r="AG29" s="2">
        <f t="shared" si="10"/>
        <v>8113.15</v>
      </c>
      <c r="AH29" s="2">
        <f t="shared" si="9"/>
        <v>8293.1</v>
      </c>
      <c r="AI29" s="2"/>
      <c r="AJ29" s="2">
        <f t="shared" si="7"/>
        <v>139814.72999999998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x14ac:dyDescent="0.25">
      <c r="B30" s="6">
        <f t="shared" si="8"/>
        <v>2030</v>
      </c>
      <c r="C30" s="2"/>
      <c r="D30" s="2"/>
      <c r="E30" s="2"/>
      <c r="F30" s="2">
        <f>+F$10-SUM(F$12:F29)</f>
        <v>1312.2700000000004</v>
      </c>
      <c r="G30" s="2">
        <f t="shared" si="12"/>
        <v>1468.01</v>
      </c>
      <c r="H30" s="2">
        <f t="shared" si="12"/>
        <v>4716.9799999999996</v>
      </c>
      <c r="I30" s="2">
        <f t="shared" si="12"/>
        <v>3929.25</v>
      </c>
      <c r="J30" s="2">
        <f t="shared" si="12"/>
        <v>1944.81</v>
      </c>
      <c r="K30" s="2">
        <f t="shared" si="12"/>
        <v>2607.84</v>
      </c>
      <c r="L30" s="2">
        <f t="shared" si="12"/>
        <v>5107.03</v>
      </c>
      <c r="M30" s="2">
        <f t="shared" si="12"/>
        <v>11086.13</v>
      </c>
      <c r="N30" s="2">
        <f t="shared" si="12"/>
        <v>9425.76</v>
      </c>
      <c r="O30" s="2">
        <f t="shared" si="12"/>
        <v>306.08999999999997</v>
      </c>
      <c r="P30" s="2">
        <f t="shared" si="12"/>
        <v>1671.87</v>
      </c>
      <c r="Q30" s="2">
        <f t="shared" si="12"/>
        <v>1207.6300000000001</v>
      </c>
      <c r="R30" s="2">
        <f t="shared" si="12"/>
        <v>4250.5600000000004</v>
      </c>
      <c r="S30" s="2">
        <f t="shared" si="11"/>
        <v>3464.22</v>
      </c>
      <c r="T30" s="2">
        <f t="shared" si="4"/>
        <v>8614.64</v>
      </c>
      <c r="U30" s="2">
        <f t="shared" si="4"/>
        <v>-11613.11</v>
      </c>
      <c r="V30" s="2">
        <f t="shared" si="4"/>
        <v>5747.5</v>
      </c>
      <c r="W30" s="2">
        <f t="shared" si="4"/>
        <v>7698.34</v>
      </c>
      <c r="X30" s="2">
        <f t="shared" si="4"/>
        <v>160.66999999999999</v>
      </c>
      <c r="Y30" s="2">
        <f t="shared" si="4"/>
        <v>3890.12</v>
      </c>
      <c r="Z30" s="2">
        <f t="shared" si="4"/>
        <v>2809.66</v>
      </c>
      <c r="AA30" s="2">
        <f t="shared" si="4"/>
        <v>11493.59</v>
      </c>
      <c r="AB30" s="2">
        <f t="shared" si="6"/>
        <v>7119.06</v>
      </c>
      <c r="AC30" s="2">
        <f t="shared" si="6"/>
        <v>8473.0499999999993</v>
      </c>
      <c r="AD30" s="2">
        <f t="shared" si="6"/>
        <v>8248.1299999999992</v>
      </c>
      <c r="AE30" s="2">
        <f t="shared" si="6"/>
        <v>8428.08</v>
      </c>
      <c r="AF30" s="2">
        <f t="shared" si="6"/>
        <v>8158.15</v>
      </c>
      <c r="AG30" s="2">
        <f t="shared" si="10"/>
        <v>8113.15</v>
      </c>
      <c r="AH30" s="2">
        <f t="shared" si="9"/>
        <v>8293.1</v>
      </c>
      <c r="AI30" s="2"/>
      <c r="AJ30" s="2">
        <f t="shared" si="7"/>
        <v>138132.57999999999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 x14ac:dyDescent="0.25">
      <c r="B31" s="6">
        <f t="shared" si="8"/>
        <v>2031</v>
      </c>
      <c r="C31" s="2"/>
      <c r="D31" s="2"/>
      <c r="E31" s="2"/>
      <c r="F31" s="2"/>
      <c r="G31" s="2">
        <f>+G$10-SUM(G$12:G30)</f>
        <v>1468.0500000000138</v>
      </c>
      <c r="H31" s="2">
        <f t="shared" si="12"/>
        <v>4716.9799999999996</v>
      </c>
      <c r="I31" s="2">
        <f t="shared" si="12"/>
        <v>3929.25</v>
      </c>
      <c r="J31" s="2">
        <f t="shared" si="12"/>
        <v>1944.81</v>
      </c>
      <c r="K31" s="2">
        <f t="shared" si="12"/>
        <v>2607.84</v>
      </c>
      <c r="L31" s="2">
        <f t="shared" si="12"/>
        <v>5107.03</v>
      </c>
      <c r="M31" s="2">
        <f t="shared" si="12"/>
        <v>11086.13</v>
      </c>
      <c r="N31" s="2">
        <f t="shared" si="12"/>
        <v>9425.76</v>
      </c>
      <c r="O31" s="2">
        <f t="shared" si="12"/>
        <v>306.08999999999997</v>
      </c>
      <c r="P31" s="2">
        <f t="shared" si="12"/>
        <v>1671.87</v>
      </c>
      <c r="Q31" s="2">
        <f t="shared" si="12"/>
        <v>1207.6300000000001</v>
      </c>
      <c r="R31" s="2">
        <f t="shared" si="12"/>
        <v>4250.5600000000004</v>
      </c>
      <c r="S31" s="2">
        <f t="shared" si="11"/>
        <v>3464.22</v>
      </c>
      <c r="T31" s="2">
        <f t="shared" si="4"/>
        <v>8614.64</v>
      </c>
      <c r="U31" s="2">
        <f t="shared" si="4"/>
        <v>-11613.11</v>
      </c>
      <c r="V31" s="2">
        <f t="shared" si="4"/>
        <v>5747.5</v>
      </c>
      <c r="W31" s="2">
        <f t="shared" si="4"/>
        <v>7698.34</v>
      </c>
      <c r="X31" s="2">
        <f t="shared" si="4"/>
        <v>160.66999999999999</v>
      </c>
      <c r="Y31" s="2">
        <f t="shared" si="4"/>
        <v>3890.12</v>
      </c>
      <c r="Z31" s="2">
        <f t="shared" si="4"/>
        <v>2809.66</v>
      </c>
      <c r="AA31" s="2">
        <f t="shared" si="4"/>
        <v>11493.59</v>
      </c>
      <c r="AB31" s="2">
        <f t="shared" si="6"/>
        <v>7119.06</v>
      </c>
      <c r="AC31" s="2">
        <f t="shared" si="6"/>
        <v>8473.0499999999993</v>
      </c>
      <c r="AD31" s="2">
        <f t="shared" si="6"/>
        <v>8248.1299999999992</v>
      </c>
      <c r="AE31" s="2">
        <f t="shared" si="6"/>
        <v>8428.08</v>
      </c>
      <c r="AF31" s="2">
        <f t="shared" si="6"/>
        <v>8158.15</v>
      </c>
      <c r="AG31" s="2">
        <f t="shared" si="10"/>
        <v>8113.15</v>
      </c>
      <c r="AH31" s="2">
        <f t="shared" si="9"/>
        <v>8293.1</v>
      </c>
      <c r="AI31" s="2"/>
      <c r="AJ31" s="2">
        <f t="shared" si="7"/>
        <v>136820.35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 x14ac:dyDescent="0.25">
      <c r="B32" s="6">
        <f t="shared" si="8"/>
        <v>2032</v>
      </c>
      <c r="C32" s="2"/>
      <c r="D32" s="2"/>
      <c r="E32" s="2"/>
      <c r="F32" s="2"/>
      <c r="G32" s="2"/>
      <c r="H32" s="2">
        <f>+H$10-SUM(H$12:H31)</f>
        <v>4716.9300000000512</v>
      </c>
      <c r="I32" s="2">
        <f t="shared" si="12"/>
        <v>3929.25</v>
      </c>
      <c r="J32" s="2">
        <f t="shared" si="12"/>
        <v>1944.81</v>
      </c>
      <c r="K32" s="2">
        <f t="shared" si="12"/>
        <v>2607.84</v>
      </c>
      <c r="L32" s="2">
        <f t="shared" si="12"/>
        <v>5107.03</v>
      </c>
      <c r="M32" s="2">
        <f t="shared" si="12"/>
        <v>11086.13</v>
      </c>
      <c r="N32" s="2">
        <f t="shared" si="12"/>
        <v>9425.76</v>
      </c>
      <c r="O32" s="2">
        <f t="shared" si="12"/>
        <v>306.08999999999997</v>
      </c>
      <c r="P32" s="2">
        <f t="shared" si="12"/>
        <v>1671.87</v>
      </c>
      <c r="Q32" s="2">
        <f t="shared" si="12"/>
        <v>1207.6300000000001</v>
      </c>
      <c r="R32" s="2">
        <f t="shared" si="12"/>
        <v>4250.5600000000004</v>
      </c>
      <c r="S32" s="2">
        <f t="shared" si="11"/>
        <v>3464.22</v>
      </c>
      <c r="T32" s="2">
        <f t="shared" si="4"/>
        <v>8614.64</v>
      </c>
      <c r="U32" s="2">
        <f t="shared" si="4"/>
        <v>-11613.11</v>
      </c>
      <c r="V32" s="2">
        <f t="shared" si="4"/>
        <v>5747.5</v>
      </c>
      <c r="W32" s="2">
        <f t="shared" si="4"/>
        <v>7698.34</v>
      </c>
      <c r="X32" s="2">
        <f t="shared" si="4"/>
        <v>160.66999999999999</v>
      </c>
      <c r="Y32" s="2">
        <f t="shared" si="4"/>
        <v>3890.12</v>
      </c>
      <c r="Z32" s="2">
        <f t="shared" si="4"/>
        <v>2809.66</v>
      </c>
      <c r="AA32" s="2">
        <f t="shared" si="4"/>
        <v>11493.59</v>
      </c>
      <c r="AB32" s="2">
        <f t="shared" si="6"/>
        <v>7119.06</v>
      </c>
      <c r="AC32" s="2">
        <f t="shared" si="6"/>
        <v>8473.0499999999993</v>
      </c>
      <c r="AD32" s="2">
        <f t="shared" si="6"/>
        <v>8248.1299999999992</v>
      </c>
      <c r="AE32" s="2">
        <f t="shared" si="6"/>
        <v>8428.08</v>
      </c>
      <c r="AF32" s="2">
        <f t="shared" si="6"/>
        <v>8158.15</v>
      </c>
      <c r="AG32" s="2">
        <f t="shared" si="10"/>
        <v>8113.15</v>
      </c>
      <c r="AH32" s="2">
        <f t="shared" si="9"/>
        <v>8293.1</v>
      </c>
      <c r="AI32" s="2"/>
      <c r="AJ32" s="2">
        <f t="shared" si="7"/>
        <v>135352.25000000003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 x14ac:dyDescent="0.25">
      <c r="B33" s="6">
        <f t="shared" si="8"/>
        <v>2033</v>
      </c>
      <c r="C33" s="2"/>
      <c r="D33" s="2"/>
      <c r="E33" s="2"/>
      <c r="F33" s="2"/>
      <c r="G33" s="2"/>
      <c r="H33" s="2"/>
      <c r="I33" s="2">
        <f>+I$10-SUM(I$12:I32)</f>
        <v>3929.3399999999965</v>
      </c>
      <c r="J33" s="2">
        <f t="shared" si="12"/>
        <v>1944.81</v>
      </c>
      <c r="K33" s="2">
        <f t="shared" si="12"/>
        <v>2607.84</v>
      </c>
      <c r="L33" s="2">
        <f t="shared" si="12"/>
        <v>5107.03</v>
      </c>
      <c r="M33" s="2">
        <f t="shared" si="12"/>
        <v>11086.13</v>
      </c>
      <c r="N33" s="2">
        <f t="shared" si="12"/>
        <v>9425.76</v>
      </c>
      <c r="O33" s="2">
        <f t="shared" si="12"/>
        <v>306.08999999999997</v>
      </c>
      <c r="P33" s="2">
        <f t="shared" si="12"/>
        <v>1671.87</v>
      </c>
      <c r="Q33" s="2">
        <f t="shared" si="12"/>
        <v>1207.6300000000001</v>
      </c>
      <c r="R33" s="2">
        <f t="shared" si="12"/>
        <v>4250.5600000000004</v>
      </c>
      <c r="S33" s="2">
        <f t="shared" si="11"/>
        <v>3464.22</v>
      </c>
      <c r="T33" s="2">
        <f t="shared" si="4"/>
        <v>8614.64</v>
      </c>
      <c r="U33" s="2">
        <f t="shared" si="4"/>
        <v>-11613.11</v>
      </c>
      <c r="V33" s="2">
        <f t="shared" si="4"/>
        <v>5747.5</v>
      </c>
      <c r="W33" s="2">
        <f t="shared" si="4"/>
        <v>7698.34</v>
      </c>
      <c r="X33" s="2">
        <f t="shared" si="4"/>
        <v>160.66999999999999</v>
      </c>
      <c r="Y33" s="2">
        <f t="shared" si="4"/>
        <v>3890.12</v>
      </c>
      <c r="Z33" s="2">
        <f t="shared" si="4"/>
        <v>2809.66</v>
      </c>
      <c r="AA33" s="2">
        <f t="shared" si="4"/>
        <v>11493.59</v>
      </c>
      <c r="AB33" s="2">
        <f t="shared" si="6"/>
        <v>7119.06</v>
      </c>
      <c r="AC33" s="2">
        <f t="shared" si="6"/>
        <v>8473.0499999999993</v>
      </c>
      <c r="AD33" s="2">
        <f t="shared" si="6"/>
        <v>8248.1299999999992</v>
      </c>
      <c r="AE33" s="2">
        <f t="shared" si="6"/>
        <v>8428.08</v>
      </c>
      <c r="AF33" s="2">
        <f t="shared" si="6"/>
        <v>8158.15</v>
      </c>
      <c r="AG33" s="2">
        <f t="shared" si="10"/>
        <v>8113.15</v>
      </c>
      <c r="AH33" s="2">
        <f t="shared" si="9"/>
        <v>8293.1</v>
      </c>
      <c r="AI33" s="2"/>
      <c r="AJ33" s="2">
        <f t="shared" si="7"/>
        <v>130635.40999999999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 x14ac:dyDescent="0.25">
      <c r="B34" s="6">
        <f t="shared" si="8"/>
        <v>2034</v>
      </c>
      <c r="C34" s="2"/>
      <c r="D34" s="2"/>
      <c r="E34" s="2"/>
      <c r="F34" s="2"/>
      <c r="G34" s="2"/>
      <c r="H34" s="2"/>
      <c r="I34" s="2"/>
      <c r="J34" s="2">
        <f>+J$10-SUM(J$12:J33)</f>
        <v>1944.7200000000084</v>
      </c>
      <c r="K34" s="2">
        <f t="shared" si="12"/>
        <v>2607.84</v>
      </c>
      <c r="L34" s="2">
        <f t="shared" si="12"/>
        <v>5107.03</v>
      </c>
      <c r="M34" s="2">
        <f t="shared" si="12"/>
        <v>11086.13</v>
      </c>
      <c r="N34" s="2">
        <f t="shared" si="12"/>
        <v>9425.76</v>
      </c>
      <c r="O34" s="2">
        <f t="shared" si="12"/>
        <v>306.08999999999997</v>
      </c>
      <c r="P34" s="2">
        <f t="shared" si="12"/>
        <v>1671.87</v>
      </c>
      <c r="Q34" s="2">
        <f t="shared" si="12"/>
        <v>1207.6300000000001</v>
      </c>
      <c r="R34" s="2">
        <f t="shared" si="12"/>
        <v>4250.5600000000004</v>
      </c>
      <c r="S34" s="2">
        <f t="shared" si="11"/>
        <v>3464.22</v>
      </c>
      <c r="T34" s="2">
        <f t="shared" si="4"/>
        <v>8614.64</v>
      </c>
      <c r="U34" s="2">
        <f t="shared" si="4"/>
        <v>-11613.11</v>
      </c>
      <c r="V34" s="2">
        <f t="shared" si="4"/>
        <v>5747.5</v>
      </c>
      <c r="W34" s="2">
        <f t="shared" si="4"/>
        <v>7698.34</v>
      </c>
      <c r="X34" s="2">
        <f t="shared" si="4"/>
        <v>160.66999999999999</v>
      </c>
      <c r="Y34" s="2">
        <f t="shared" si="4"/>
        <v>3890.12</v>
      </c>
      <c r="Z34" s="2">
        <f t="shared" si="4"/>
        <v>2809.66</v>
      </c>
      <c r="AA34" s="2">
        <f t="shared" si="4"/>
        <v>11493.59</v>
      </c>
      <c r="AB34" s="2">
        <f t="shared" si="6"/>
        <v>7119.06</v>
      </c>
      <c r="AC34" s="2">
        <f t="shared" si="6"/>
        <v>8473.0499999999993</v>
      </c>
      <c r="AD34" s="2">
        <f t="shared" si="6"/>
        <v>8248.1299999999992</v>
      </c>
      <c r="AE34" s="2">
        <f t="shared" si="6"/>
        <v>8428.08</v>
      </c>
      <c r="AF34" s="2">
        <f t="shared" si="6"/>
        <v>8158.15</v>
      </c>
      <c r="AG34" s="2">
        <f t="shared" si="10"/>
        <v>8113.15</v>
      </c>
      <c r="AH34" s="2">
        <f t="shared" si="9"/>
        <v>8293.1</v>
      </c>
      <c r="AI34" s="2"/>
      <c r="AJ34" s="2">
        <f t="shared" si="7"/>
        <v>126705.98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 x14ac:dyDescent="0.25">
      <c r="B35" s="6">
        <f t="shared" si="8"/>
        <v>2035</v>
      </c>
      <c r="C35" s="2"/>
      <c r="D35" s="2"/>
      <c r="E35" s="2"/>
      <c r="F35" s="2"/>
      <c r="G35" s="2"/>
      <c r="H35" s="2"/>
      <c r="I35" s="2"/>
      <c r="J35" s="2"/>
      <c r="K35" s="2">
        <f>+K$10-SUM(K$12:K34)</f>
        <v>2607.8100000000341</v>
      </c>
      <c r="L35" s="2">
        <f t="shared" si="12"/>
        <v>5107.03</v>
      </c>
      <c r="M35" s="2">
        <f t="shared" si="12"/>
        <v>11086.13</v>
      </c>
      <c r="N35" s="2">
        <f t="shared" si="12"/>
        <v>9425.76</v>
      </c>
      <c r="O35" s="2">
        <f t="shared" si="12"/>
        <v>306.08999999999997</v>
      </c>
      <c r="P35" s="2">
        <f t="shared" si="12"/>
        <v>1671.87</v>
      </c>
      <c r="Q35" s="2">
        <f t="shared" si="12"/>
        <v>1207.6300000000001</v>
      </c>
      <c r="R35" s="2">
        <f t="shared" si="12"/>
        <v>4250.5600000000004</v>
      </c>
      <c r="S35" s="2">
        <f t="shared" si="11"/>
        <v>3464.22</v>
      </c>
      <c r="T35" s="2">
        <f t="shared" si="4"/>
        <v>8614.64</v>
      </c>
      <c r="U35" s="2">
        <f t="shared" si="4"/>
        <v>-11613.11</v>
      </c>
      <c r="V35" s="2">
        <f t="shared" si="4"/>
        <v>5747.5</v>
      </c>
      <c r="W35" s="2">
        <f t="shared" si="4"/>
        <v>7698.34</v>
      </c>
      <c r="X35" s="2">
        <f t="shared" si="4"/>
        <v>160.66999999999999</v>
      </c>
      <c r="Y35" s="2">
        <f t="shared" si="4"/>
        <v>3890.12</v>
      </c>
      <c r="Z35" s="2">
        <f t="shared" si="4"/>
        <v>2809.66</v>
      </c>
      <c r="AA35" s="2">
        <f t="shared" si="4"/>
        <v>11493.59</v>
      </c>
      <c r="AB35" s="2">
        <f t="shared" si="6"/>
        <v>7119.06</v>
      </c>
      <c r="AC35" s="2">
        <f t="shared" si="6"/>
        <v>8473.0499999999993</v>
      </c>
      <c r="AD35" s="2">
        <f t="shared" si="6"/>
        <v>8248.1299999999992</v>
      </c>
      <c r="AE35" s="2">
        <f t="shared" si="6"/>
        <v>8428.08</v>
      </c>
      <c r="AF35" s="2">
        <f t="shared" si="6"/>
        <v>8158.15</v>
      </c>
      <c r="AG35" s="2">
        <f t="shared" si="10"/>
        <v>8113.15</v>
      </c>
      <c r="AH35" s="2">
        <f t="shared" si="9"/>
        <v>8293.1</v>
      </c>
      <c r="AI35" s="2"/>
      <c r="AJ35" s="2">
        <f t="shared" si="7"/>
        <v>124761.23000000003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 x14ac:dyDescent="0.25">
      <c r="B36" s="6">
        <f t="shared" si="8"/>
        <v>2036</v>
      </c>
      <c r="C36" s="2"/>
      <c r="D36" s="2"/>
      <c r="E36" s="2"/>
      <c r="F36" s="2"/>
      <c r="G36" s="2"/>
      <c r="H36" s="2"/>
      <c r="I36" s="2"/>
      <c r="J36" s="2"/>
      <c r="K36" s="2"/>
      <c r="L36" s="2">
        <f>+L$10-SUM(L$12:L35)</f>
        <v>5107.1100000000151</v>
      </c>
      <c r="M36" s="2">
        <f t="shared" si="12"/>
        <v>11086.13</v>
      </c>
      <c r="N36" s="2">
        <f t="shared" si="12"/>
        <v>9425.76</v>
      </c>
      <c r="O36" s="2">
        <f t="shared" si="12"/>
        <v>306.08999999999997</v>
      </c>
      <c r="P36" s="2">
        <f t="shared" si="12"/>
        <v>1671.87</v>
      </c>
      <c r="Q36" s="2">
        <f t="shared" si="12"/>
        <v>1207.6300000000001</v>
      </c>
      <c r="R36" s="2">
        <f t="shared" si="12"/>
        <v>4250.5600000000004</v>
      </c>
      <c r="S36" s="2">
        <f t="shared" si="11"/>
        <v>3464.22</v>
      </c>
      <c r="T36" s="2">
        <f t="shared" si="4"/>
        <v>8614.64</v>
      </c>
      <c r="U36" s="2">
        <f t="shared" si="4"/>
        <v>-11613.11</v>
      </c>
      <c r="V36" s="2">
        <f t="shared" si="4"/>
        <v>5747.5</v>
      </c>
      <c r="W36" s="2">
        <f t="shared" si="4"/>
        <v>7698.34</v>
      </c>
      <c r="X36" s="2">
        <f t="shared" si="4"/>
        <v>160.66999999999999</v>
      </c>
      <c r="Y36" s="2">
        <f t="shared" si="4"/>
        <v>3890.12</v>
      </c>
      <c r="Z36" s="2">
        <f t="shared" si="4"/>
        <v>2809.66</v>
      </c>
      <c r="AA36" s="2">
        <f t="shared" si="4"/>
        <v>11493.59</v>
      </c>
      <c r="AB36" s="2">
        <f t="shared" si="6"/>
        <v>7119.06</v>
      </c>
      <c r="AC36" s="2">
        <f t="shared" si="6"/>
        <v>8473.0499999999993</v>
      </c>
      <c r="AD36" s="2">
        <f t="shared" si="6"/>
        <v>8248.1299999999992</v>
      </c>
      <c r="AE36" s="2">
        <f t="shared" si="6"/>
        <v>8428.08</v>
      </c>
      <c r="AF36" s="2">
        <f t="shared" si="6"/>
        <v>8158.15</v>
      </c>
      <c r="AG36" s="2">
        <f t="shared" si="10"/>
        <v>8113.15</v>
      </c>
      <c r="AH36" s="2">
        <f t="shared" si="9"/>
        <v>8293.1</v>
      </c>
      <c r="AI36" s="2"/>
      <c r="AJ36" s="2">
        <f t="shared" si="7"/>
        <v>122153.50000000001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 x14ac:dyDescent="0.25">
      <c r="B37" s="6">
        <f t="shared" si="8"/>
        <v>2037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f>+M$10-SUM(M$12:M36)</f>
        <v>11086.149999999965</v>
      </c>
      <c r="N37" s="2">
        <f t="shared" si="12"/>
        <v>9425.76</v>
      </c>
      <c r="O37" s="2">
        <f t="shared" si="12"/>
        <v>306.08999999999997</v>
      </c>
      <c r="P37" s="2">
        <f t="shared" si="12"/>
        <v>1671.87</v>
      </c>
      <c r="Q37" s="2">
        <f t="shared" si="12"/>
        <v>1207.6300000000001</v>
      </c>
      <c r="R37" s="2">
        <f t="shared" si="12"/>
        <v>4250.5600000000004</v>
      </c>
      <c r="S37" s="2">
        <f t="shared" si="11"/>
        <v>3464.22</v>
      </c>
      <c r="T37" s="2">
        <f t="shared" si="4"/>
        <v>8614.64</v>
      </c>
      <c r="U37" s="2">
        <f t="shared" si="4"/>
        <v>-11613.11</v>
      </c>
      <c r="V37" s="2">
        <f t="shared" si="4"/>
        <v>5747.5</v>
      </c>
      <c r="W37" s="2">
        <f t="shared" si="4"/>
        <v>7698.34</v>
      </c>
      <c r="X37" s="2">
        <f t="shared" si="4"/>
        <v>160.66999999999999</v>
      </c>
      <c r="Y37" s="2">
        <f t="shared" si="4"/>
        <v>3890.12</v>
      </c>
      <c r="Z37" s="2">
        <f t="shared" si="4"/>
        <v>2809.66</v>
      </c>
      <c r="AA37" s="2">
        <f t="shared" si="4"/>
        <v>11493.59</v>
      </c>
      <c r="AB37" s="2">
        <f t="shared" si="6"/>
        <v>7119.06</v>
      </c>
      <c r="AC37" s="2">
        <f t="shared" si="6"/>
        <v>8473.0499999999993</v>
      </c>
      <c r="AD37" s="2">
        <f t="shared" si="6"/>
        <v>8248.1299999999992</v>
      </c>
      <c r="AE37" s="2">
        <f t="shared" si="6"/>
        <v>8428.08</v>
      </c>
      <c r="AF37" s="2">
        <f t="shared" si="6"/>
        <v>8158.15</v>
      </c>
      <c r="AG37" s="2">
        <f t="shared" si="10"/>
        <v>8113.15</v>
      </c>
      <c r="AH37" s="2">
        <f t="shared" si="9"/>
        <v>8293.1</v>
      </c>
      <c r="AI37" s="2"/>
      <c r="AJ37" s="2">
        <f t="shared" si="7"/>
        <v>117046.40999999996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 x14ac:dyDescent="0.25">
      <c r="B38" s="6">
        <f t="shared" si="8"/>
        <v>2038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>
        <f>+N$10-SUM(N$12:N37)</f>
        <v>9425.6799999999057</v>
      </c>
      <c r="O38" s="2">
        <f t="shared" si="12"/>
        <v>306.08999999999997</v>
      </c>
      <c r="P38" s="2">
        <f t="shared" si="12"/>
        <v>1671.87</v>
      </c>
      <c r="Q38" s="2">
        <f t="shared" si="12"/>
        <v>1207.6300000000001</v>
      </c>
      <c r="R38" s="2">
        <f t="shared" si="12"/>
        <v>4250.5600000000004</v>
      </c>
      <c r="S38" s="2">
        <f t="shared" si="11"/>
        <v>3464.22</v>
      </c>
      <c r="T38" s="2">
        <f t="shared" si="4"/>
        <v>8614.64</v>
      </c>
      <c r="U38" s="2">
        <f t="shared" si="4"/>
        <v>-11613.11</v>
      </c>
      <c r="V38" s="2">
        <f t="shared" si="4"/>
        <v>5747.5</v>
      </c>
      <c r="W38" s="2">
        <f t="shared" si="4"/>
        <v>7698.34</v>
      </c>
      <c r="X38" s="2">
        <f t="shared" si="4"/>
        <v>160.66999999999999</v>
      </c>
      <c r="Y38" s="2">
        <f t="shared" si="4"/>
        <v>3890.12</v>
      </c>
      <c r="Z38" s="2">
        <f t="shared" si="4"/>
        <v>2809.66</v>
      </c>
      <c r="AA38" s="2">
        <f t="shared" si="4"/>
        <v>11493.59</v>
      </c>
      <c r="AB38" s="2">
        <f t="shared" si="6"/>
        <v>7119.06</v>
      </c>
      <c r="AC38" s="2">
        <f t="shared" si="6"/>
        <v>8473.0499999999993</v>
      </c>
      <c r="AD38" s="2">
        <f t="shared" si="6"/>
        <v>8248.1299999999992</v>
      </c>
      <c r="AE38" s="2">
        <f t="shared" si="6"/>
        <v>8428.08</v>
      </c>
      <c r="AF38" s="2">
        <f t="shared" si="6"/>
        <v>8158.15</v>
      </c>
      <c r="AG38" s="2">
        <f t="shared" si="10"/>
        <v>8113.15</v>
      </c>
      <c r="AH38" s="2">
        <f t="shared" si="9"/>
        <v>8293.1</v>
      </c>
      <c r="AJ38" s="2">
        <f t="shared" si="7"/>
        <v>105960.17999999991</v>
      </c>
    </row>
    <row r="39" spans="2:46" x14ac:dyDescent="0.25">
      <c r="B39" s="6">
        <f t="shared" si="8"/>
        <v>2039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f>+O$10-SUM(O$12:O38)</f>
        <v>305.94999999999709</v>
      </c>
      <c r="P39" s="2">
        <f t="shared" si="12"/>
        <v>1671.87</v>
      </c>
      <c r="Q39" s="2">
        <f t="shared" si="12"/>
        <v>1207.6300000000001</v>
      </c>
      <c r="R39" s="2">
        <f t="shared" si="12"/>
        <v>4250.5600000000004</v>
      </c>
      <c r="S39" s="2">
        <f t="shared" si="11"/>
        <v>3464.22</v>
      </c>
      <c r="T39" s="2">
        <f t="shared" si="4"/>
        <v>8614.64</v>
      </c>
      <c r="U39" s="2">
        <f t="shared" si="4"/>
        <v>-11613.11</v>
      </c>
      <c r="V39" s="2">
        <f t="shared" si="4"/>
        <v>5747.5</v>
      </c>
      <c r="W39" s="2">
        <f t="shared" si="4"/>
        <v>7698.34</v>
      </c>
      <c r="X39" s="2">
        <f t="shared" si="4"/>
        <v>160.66999999999999</v>
      </c>
      <c r="Y39" s="2">
        <f t="shared" si="4"/>
        <v>3890.12</v>
      </c>
      <c r="Z39" s="2">
        <f t="shared" si="4"/>
        <v>2809.66</v>
      </c>
      <c r="AA39" s="2">
        <f t="shared" si="4"/>
        <v>11493.59</v>
      </c>
      <c r="AB39" s="2">
        <f t="shared" si="6"/>
        <v>7119.06</v>
      </c>
      <c r="AC39" s="2">
        <f t="shared" si="6"/>
        <v>8473.0499999999993</v>
      </c>
      <c r="AD39" s="2">
        <f t="shared" si="6"/>
        <v>8248.1299999999992</v>
      </c>
      <c r="AE39" s="2">
        <f t="shared" si="6"/>
        <v>8428.08</v>
      </c>
      <c r="AF39" s="2">
        <f t="shared" si="6"/>
        <v>8158.15</v>
      </c>
      <c r="AG39" s="2">
        <f t="shared" si="10"/>
        <v>8113.15</v>
      </c>
      <c r="AH39" s="2">
        <f t="shared" si="9"/>
        <v>8293.1</v>
      </c>
      <c r="AJ39" s="2">
        <f t="shared" si="7"/>
        <v>96534.359999999971</v>
      </c>
    </row>
    <row r="40" spans="2:46" x14ac:dyDescent="0.25">
      <c r="B40" s="6">
        <f t="shared" si="8"/>
        <v>2040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>
        <f>+P$10-SUM(P$12:P39)</f>
        <v>1671.8599999999933</v>
      </c>
      <c r="Q40" s="2">
        <f t="shared" si="12"/>
        <v>1207.6300000000001</v>
      </c>
      <c r="R40" s="2">
        <f t="shared" si="12"/>
        <v>4250.5600000000004</v>
      </c>
      <c r="S40" s="2">
        <f t="shared" si="11"/>
        <v>3464.22</v>
      </c>
      <c r="T40" s="2">
        <f t="shared" si="4"/>
        <v>8614.64</v>
      </c>
      <c r="U40" s="2">
        <f t="shared" si="4"/>
        <v>-11613.11</v>
      </c>
      <c r="V40" s="2">
        <f t="shared" si="4"/>
        <v>5747.5</v>
      </c>
      <c r="W40" s="2">
        <f t="shared" si="4"/>
        <v>7698.34</v>
      </c>
      <c r="X40" s="2">
        <f t="shared" si="4"/>
        <v>160.66999999999999</v>
      </c>
      <c r="Y40" s="2">
        <f t="shared" si="4"/>
        <v>3890.12</v>
      </c>
      <c r="Z40" s="2">
        <f t="shared" si="4"/>
        <v>2809.66</v>
      </c>
      <c r="AA40" s="2">
        <f t="shared" si="4"/>
        <v>11493.59</v>
      </c>
      <c r="AB40" s="2">
        <f t="shared" si="6"/>
        <v>7119.06</v>
      </c>
      <c r="AC40" s="2">
        <f t="shared" si="6"/>
        <v>8473.0499999999993</v>
      </c>
      <c r="AD40" s="2">
        <f t="shared" si="6"/>
        <v>8248.1299999999992</v>
      </c>
      <c r="AE40" s="2">
        <f t="shared" si="6"/>
        <v>8428.08</v>
      </c>
      <c r="AF40" s="2">
        <f t="shared" si="6"/>
        <v>8158.15</v>
      </c>
      <c r="AG40" s="2">
        <f t="shared" si="10"/>
        <v>8113.15</v>
      </c>
      <c r="AH40" s="2">
        <f t="shared" si="9"/>
        <v>8293.1</v>
      </c>
      <c r="AJ40" s="2">
        <f t="shared" si="7"/>
        <v>96228.39999999998</v>
      </c>
    </row>
    <row r="41" spans="2:46" x14ac:dyDescent="0.25">
      <c r="B41" s="6">
        <f t="shared" si="8"/>
        <v>2041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>+Q$10-SUM(Q$12:Q40)</f>
        <v>1207.6099999999788</v>
      </c>
      <c r="R41" s="2">
        <f t="shared" si="12"/>
        <v>4250.5600000000004</v>
      </c>
      <c r="S41" s="2">
        <f t="shared" si="11"/>
        <v>3464.22</v>
      </c>
      <c r="T41" s="2">
        <f t="shared" si="4"/>
        <v>8614.64</v>
      </c>
      <c r="U41" s="2">
        <f t="shared" si="4"/>
        <v>-11613.11</v>
      </c>
      <c r="V41" s="2">
        <f t="shared" si="4"/>
        <v>5747.5</v>
      </c>
      <c r="W41" s="2">
        <f t="shared" si="4"/>
        <v>7698.34</v>
      </c>
      <c r="X41" s="2">
        <f t="shared" si="4"/>
        <v>160.66999999999999</v>
      </c>
      <c r="Y41" s="2">
        <f t="shared" si="4"/>
        <v>3890.12</v>
      </c>
      <c r="Z41" s="2">
        <f t="shared" si="4"/>
        <v>2809.66</v>
      </c>
      <c r="AA41" s="2">
        <f t="shared" si="4"/>
        <v>11493.59</v>
      </c>
      <c r="AB41" s="2">
        <f t="shared" si="6"/>
        <v>7119.06</v>
      </c>
      <c r="AC41" s="2">
        <f t="shared" si="6"/>
        <v>8473.0499999999993</v>
      </c>
      <c r="AD41" s="2">
        <f t="shared" si="6"/>
        <v>8248.1299999999992</v>
      </c>
      <c r="AE41" s="2">
        <f t="shared" si="6"/>
        <v>8428.08</v>
      </c>
      <c r="AF41" s="2">
        <f t="shared" si="6"/>
        <v>8158.15</v>
      </c>
      <c r="AG41" s="2">
        <f t="shared" si="10"/>
        <v>8113.15</v>
      </c>
      <c r="AH41" s="2">
        <f t="shared" si="9"/>
        <v>8293.1</v>
      </c>
      <c r="AJ41" s="2">
        <f t="shared" si="7"/>
        <v>94556.51999999996</v>
      </c>
    </row>
    <row r="42" spans="2:46" x14ac:dyDescent="0.25">
      <c r="B42" s="6">
        <f t="shared" si="8"/>
        <v>2042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>
        <f>+R$10-SUM(R$12:R41)</f>
        <v>4250.6400000000431</v>
      </c>
      <c r="S42" s="2">
        <f t="shared" si="11"/>
        <v>3464.22</v>
      </c>
      <c r="T42" s="2">
        <f t="shared" si="4"/>
        <v>8614.64</v>
      </c>
      <c r="U42" s="2">
        <f t="shared" si="4"/>
        <v>-11613.11</v>
      </c>
      <c r="V42" s="2">
        <f t="shared" si="4"/>
        <v>5747.5</v>
      </c>
      <c r="W42" s="2">
        <f t="shared" si="4"/>
        <v>7698.34</v>
      </c>
      <c r="X42" s="2">
        <f t="shared" si="4"/>
        <v>160.66999999999999</v>
      </c>
      <c r="Y42" s="2">
        <f t="shared" si="4"/>
        <v>3890.12</v>
      </c>
      <c r="Z42" s="2">
        <f t="shared" si="4"/>
        <v>2809.66</v>
      </c>
      <c r="AA42" s="2">
        <f t="shared" si="4"/>
        <v>11493.59</v>
      </c>
      <c r="AB42" s="2">
        <f t="shared" si="6"/>
        <v>7119.06</v>
      </c>
      <c r="AC42" s="2">
        <f t="shared" si="6"/>
        <v>8473.0499999999993</v>
      </c>
      <c r="AD42" s="2">
        <f t="shared" si="6"/>
        <v>8248.1299999999992</v>
      </c>
      <c r="AE42" s="2">
        <f t="shared" si="6"/>
        <v>8428.08</v>
      </c>
      <c r="AF42" s="2">
        <f t="shared" si="6"/>
        <v>8158.15</v>
      </c>
      <c r="AG42" s="2">
        <f t="shared" si="10"/>
        <v>8113.15</v>
      </c>
      <c r="AH42" s="2">
        <f t="shared" si="9"/>
        <v>8293.1</v>
      </c>
      <c r="AJ42" s="2">
        <f t="shared" si="7"/>
        <v>93348.99000000002</v>
      </c>
    </row>
    <row r="43" spans="2:46" x14ac:dyDescent="0.25">
      <c r="B43" s="6">
        <f t="shared" si="8"/>
        <v>2043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>
        <f>+S$10-SUM(S$12:S42)</f>
        <v>3464.089999999982</v>
      </c>
      <c r="T43" s="2">
        <f t="shared" si="4"/>
        <v>8614.64</v>
      </c>
      <c r="U43" s="2">
        <f t="shared" si="4"/>
        <v>-11613.11</v>
      </c>
      <c r="V43" s="2">
        <f t="shared" si="4"/>
        <v>5747.5</v>
      </c>
      <c r="W43" s="2">
        <f t="shared" si="4"/>
        <v>7698.34</v>
      </c>
      <c r="X43" s="2">
        <f t="shared" si="4"/>
        <v>160.66999999999999</v>
      </c>
      <c r="Y43" s="2">
        <f t="shared" si="4"/>
        <v>3890.12</v>
      </c>
      <c r="Z43" s="2">
        <f t="shared" si="4"/>
        <v>2809.66</v>
      </c>
      <c r="AA43" s="2">
        <f t="shared" ref="AA43:AH58" si="13">ROUND((AA$10/AA$9),2)</f>
        <v>11493.59</v>
      </c>
      <c r="AB43" s="2">
        <f t="shared" si="6"/>
        <v>7119.06</v>
      </c>
      <c r="AC43" s="2">
        <f t="shared" si="6"/>
        <v>8473.0499999999993</v>
      </c>
      <c r="AD43" s="2">
        <f t="shared" si="6"/>
        <v>8248.1299999999992</v>
      </c>
      <c r="AE43" s="2">
        <f t="shared" si="6"/>
        <v>8428.08</v>
      </c>
      <c r="AF43" s="2">
        <f t="shared" si="6"/>
        <v>8158.15</v>
      </c>
      <c r="AG43" s="2">
        <f t="shared" si="10"/>
        <v>8113.15</v>
      </c>
      <c r="AH43" s="2">
        <f t="shared" si="9"/>
        <v>8293.1</v>
      </c>
      <c r="AJ43" s="2">
        <f t="shared" si="7"/>
        <v>89098.219999999987</v>
      </c>
    </row>
    <row r="44" spans="2:46" x14ac:dyDescent="0.25">
      <c r="B44" s="6">
        <f t="shared" si="8"/>
        <v>2044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>
        <f>+T$10-SUM(T$12:T43)</f>
        <v>8614.5899999997928</v>
      </c>
      <c r="U44" s="2">
        <f t="shared" ref="U44:Z49" si="14">ROUND((U$10/U$9),2)</f>
        <v>-11613.11</v>
      </c>
      <c r="V44" s="2">
        <f t="shared" si="14"/>
        <v>5747.5</v>
      </c>
      <c r="W44" s="2">
        <f t="shared" si="14"/>
        <v>7698.34</v>
      </c>
      <c r="X44" s="2">
        <f t="shared" si="14"/>
        <v>160.66999999999999</v>
      </c>
      <c r="Y44" s="2">
        <f t="shared" si="14"/>
        <v>3890.12</v>
      </c>
      <c r="Z44" s="2">
        <f t="shared" si="14"/>
        <v>2809.66</v>
      </c>
      <c r="AA44" s="2">
        <f t="shared" si="13"/>
        <v>11493.59</v>
      </c>
      <c r="AB44" s="2">
        <f t="shared" si="13"/>
        <v>7119.06</v>
      </c>
      <c r="AC44" s="2">
        <f t="shared" si="13"/>
        <v>8473.0499999999993</v>
      </c>
      <c r="AD44" s="2">
        <f t="shared" si="13"/>
        <v>8248.1299999999992</v>
      </c>
      <c r="AE44" s="2">
        <f t="shared" si="13"/>
        <v>8428.08</v>
      </c>
      <c r="AF44" s="2">
        <f t="shared" si="13"/>
        <v>8158.15</v>
      </c>
      <c r="AG44" s="2">
        <f t="shared" si="10"/>
        <v>8113.15</v>
      </c>
      <c r="AH44" s="2">
        <f t="shared" si="9"/>
        <v>8293.1</v>
      </c>
      <c r="AJ44" s="2">
        <f t="shared" ref="AJ44:AJ60" si="15">SUM(C44:AI44)</f>
        <v>85634.079999999798</v>
      </c>
    </row>
    <row r="45" spans="2:46" x14ac:dyDescent="0.25">
      <c r="B45" s="6">
        <f t="shared" si="8"/>
        <v>2045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>
        <f>+U$10-SUM(U$12:U44)</f>
        <v>-11613.160000000382</v>
      </c>
      <c r="V45" s="2">
        <f t="shared" si="14"/>
        <v>5747.5</v>
      </c>
      <c r="W45" s="2">
        <f t="shared" si="14"/>
        <v>7698.34</v>
      </c>
      <c r="X45" s="2">
        <f t="shared" si="14"/>
        <v>160.66999999999999</v>
      </c>
      <c r="Y45" s="2">
        <f t="shared" si="14"/>
        <v>3890.12</v>
      </c>
      <c r="Z45" s="2">
        <f t="shared" si="14"/>
        <v>2809.66</v>
      </c>
      <c r="AA45" s="2">
        <f t="shared" si="13"/>
        <v>11493.59</v>
      </c>
      <c r="AB45" s="2">
        <f t="shared" si="13"/>
        <v>7119.06</v>
      </c>
      <c r="AC45" s="2">
        <f t="shared" si="13"/>
        <v>8473.0499999999993</v>
      </c>
      <c r="AD45" s="2">
        <f t="shared" si="13"/>
        <v>8248.1299999999992</v>
      </c>
      <c r="AE45" s="2">
        <f t="shared" si="13"/>
        <v>8428.08</v>
      </c>
      <c r="AF45" s="2">
        <f t="shared" si="13"/>
        <v>8158.15</v>
      </c>
      <c r="AG45" s="2">
        <f t="shared" si="10"/>
        <v>8113.15</v>
      </c>
      <c r="AH45" s="2">
        <f t="shared" si="9"/>
        <v>8293.1</v>
      </c>
      <c r="AJ45" s="2">
        <f t="shared" si="15"/>
        <v>77019.439999999624</v>
      </c>
    </row>
    <row r="46" spans="2:46" x14ac:dyDescent="0.25">
      <c r="B46" s="6">
        <f t="shared" si="8"/>
        <v>2046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>
        <f>+V$10-SUM(V$12:V45)</f>
        <v>5747.3999999999942</v>
      </c>
      <c r="W46" s="2">
        <f t="shared" si="14"/>
        <v>7698.34</v>
      </c>
      <c r="X46" s="2">
        <f t="shared" si="14"/>
        <v>160.66999999999999</v>
      </c>
      <c r="Y46" s="2">
        <f t="shared" si="14"/>
        <v>3890.12</v>
      </c>
      <c r="Z46" s="2">
        <f t="shared" si="14"/>
        <v>2809.66</v>
      </c>
      <c r="AA46" s="2">
        <f t="shared" si="13"/>
        <v>11493.59</v>
      </c>
      <c r="AB46" s="2">
        <f t="shared" si="13"/>
        <v>7119.06</v>
      </c>
      <c r="AC46" s="2">
        <f t="shared" si="13"/>
        <v>8473.0499999999993</v>
      </c>
      <c r="AD46" s="2">
        <f t="shared" si="13"/>
        <v>8248.1299999999992</v>
      </c>
      <c r="AE46" s="2">
        <f t="shared" si="13"/>
        <v>8428.08</v>
      </c>
      <c r="AF46" s="2">
        <f t="shared" si="13"/>
        <v>8158.15</v>
      </c>
      <c r="AG46" s="2">
        <f t="shared" si="10"/>
        <v>8113.15</v>
      </c>
      <c r="AH46" s="2">
        <f t="shared" si="9"/>
        <v>8293.1</v>
      </c>
      <c r="AJ46" s="2">
        <f t="shared" si="15"/>
        <v>88632.5</v>
      </c>
    </row>
    <row r="47" spans="2:46" x14ac:dyDescent="0.25">
      <c r="B47" s="6">
        <f t="shared" si="8"/>
        <v>2047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>
        <f>+W$10-SUM(W$12:W46)</f>
        <v>7698.2200000000885</v>
      </c>
      <c r="X47" s="2">
        <f t="shared" si="14"/>
        <v>160.66999999999999</v>
      </c>
      <c r="Y47" s="2">
        <f t="shared" si="14"/>
        <v>3890.12</v>
      </c>
      <c r="Z47" s="2">
        <f t="shared" si="14"/>
        <v>2809.66</v>
      </c>
      <c r="AA47" s="2">
        <f t="shared" si="13"/>
        <v>11493.59</v>
      </c>
      <c r="AB47" s="2">
        <f t="shared" si="13"/>
        <v>7119.06</v>
      </c>
      <c r="AC47" s="2">
        <f t="shared" si="13"/>
        <v>8473.0499999999993</v>
      </c>
      <c r="AD47" s="2">
        <f t="shared" si="13"/>
        <v>8248.1299999999992</v>
      </c>
      <c r="AE47" s="2">
        <f t="shared" si="13"/>
        <v>8428.08</v>
      </c>
      <c r="AF47" s="2">
        <f t="shared" si="13"/>
        <v>8158.15</v>
      </c>
      <c r="AG47" s="2">
        <f t="shared" si="13"/>
        <v>8113.15</v>
      </c>
      <c r="AH47" s="2">
        <f t="shared" si="9"/>
        <v>8293.1</v>
      </c>
      <c r="AJ47" s="2">
        <f t="shared" si="15"/>
        <v>82884.980000000083</v>
      </c>
    </row>
    <row r="48" spans="2:46" x14ac:dyDescent="0.25">
      <c r="B48" s="6">
        <f t="shared" si="8"/>
        <v>2048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>
        <f>+X$10-SUM(X$12:X47)</f>
        <v>160.52999999999793</v>
      </c>
      <c r="Y48" s="2">
        <f t="shared" si="14"/>
        <v>3890.12</v>
      </c>
      <c r="Z48" s="2">
        <f t="shared" si="14"/>
        <v>2809.66</v>
      </c>
      <c r="AA48" s="2">
        <f t="shared" si="13"/>
        <v>11493.59</v>
      </c>
      <c r="AB48" s="2">
        <f t="shared" si="13"/>
        <v>7119.06</v>
      </c>
      <c r="AC48" s="2">
        <f t="shared" si="13"/>
        <v>8473.0499999999993</v>
      </c>
      <c r="AD48" s="2">
        <f t="shared" si="13"/>
        <v>8248.1299999999992</v>
      </c>
      <c r="AE48" s="2">
        <f t="shared" si="13"/>
        <v>8428.08</v>
      </c>
      <c r="AF48" s="2">
        <f t="shared" si="13"/>
        <v>8158.15</v>
      </c>
      <c r="AG48" s="2">
        <f t="shared" si="13"/>
        <v>8113.15</v>
      </c>
      <c r="AH48" s="2">
        <f t="shared" si="13"/>
        <v>8293.1</v>
      </c>
      <c r="AJ48" s="2">
        <f t="shared" si="15"/>
        <v>75186.62</v>
      </c>
    </row>
    <row r="49" spans="2:36" x14ac:dyDescent="0.25">
      <c r="B49" s="6">
        <f t="shared" si="8"/>
        <v>2049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>
        <f>+Y$10-SUM(Y$12:Y48)</f>
        <v>3889.950000000099</v>
      </c>
      <c r="Z49" s="2">
        <f t="shared" si="14"/>
        <v>2809.66</v>
      </c>
      <c r="AA49" s="2">
        <f t="shared" si="13"/>
        <v>11493.59</v>
      </c>
      <c r="AB49" s="2">
        <f t="shared" si="13"/>
        <v>7119.06</v>
      </c>
      <c r="AC49" s="2">
        <f t="shared" si="13"/>
        <v>8473.0499999999993</v>
      </c>
      <c r="AD49" s="2">
        <f t="shared" si="13"/>
        <v>8248.1299999999992</v>
      </c>
      <c r="AE49" s="2">
        <f t="shared" si="13"/>
        <v>8428.08</v>
      </c>
      <c r="AF49" s="2">
        <f t="shared" si="13"/>
        <v>8158.15</v>
      </c>
      <c r="AG49" s="2">
        <f t="shared" si="13"/>
        <v>8113.15</v>
      </c>
      <c r="AH49" s="2">
        <f t="shared" si="13"/>
        <v>8293.1</v>
      </c>
      <c r="AJ49" s="2">
        <f t="shared" si="15"/>
        <v>75025.9200000001</v>
      </c>
    </row>
    <row r="50" spans="2:36" x14ac:dyDescent="0.25">
      <c r="B50" s="6">
        <f t="shared" si="8"/>
        <v>2050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f>+Z$10-SUM(Z$12:Z49)</f>
        <v>2809.8199999999051</v>
      </c>
      <c r="AA50" s="2">
        <f t="shared" si="13"/>
        <v>11493.59</v>
      </c>
      <c r="AB50" s="2">
        <f t="shared" si="13"/>
        <v>7119.06</v>
      </c>
      <c r="AC50" s="2">
        <f t="shared" si="13"/>
        <v>8473.0499999999993</v>
      </c>
      <c r="AD50" s="2">
        <f t="shared" si="13"/>
        <v>8248.1299999999992</v>
      </c>
      <c r="AE50" s="2">
        <f t="shared" si="13"/>
        <v>8428.08</v>
      </c>
      <c r="AF50" s="2">
        <f t="shared" si="13"/>
        <v>8158.15</v>
      </c>
      <c r="AG50" s="2">
        <f t="shared" si="13"/>
        <v>8113.15</v>
      </c>
      <c r="AH50" s="2">
        <f t="shared" si="13"/>
        <v>8293.1</v>
      </c>
      <c r="AJ50" s="2">
        <f t="shared" si="15"/>
        <v>71136.129999999917</v>
      </c>
    </row>
    <row r="51" spans="2:36" x14ac:dyDescent="0.25">
      <c r="B51" s="6">
        <f t="shared" si="8"/>
        <v>2051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>
        <f>+AA$10-SUM(AA$12:AA50)</f>
        <v>11493.419999999634</v>
      </c>
      <c r="AB51" s="2">
        <f t="shared" si="13"/>
        <v>7119.06</v>
      </c>
      <c r="AC51" s="2">
        <f t="shared" si="13"/>
        <v>8473.0499999999993</v>
      </c>
      <c r="AD51" s="2">
        <f t="shared" si="13"/>
        <v>8248.1299999999992</v>
      </c>
      <c r="AE51" s="2">
        <f t="shared" si="13"/>
        <v>8428.08</v>
      </c>
      <c r="AF51" s="2">
        <f t="shared" si="13"/>
        <v>8158.15</v>
      </c>
      <c r="AG51" s="2">
        <f t="shared" si="13"/>
        <v>8113.15</v>
      </c>
      <c r="AH51" s="2">
        <f t="shared" si="13"/>
        <v>8293.1</v>
      </c>
      <c r="AJ51" s="2">
        <f t="shared" si="15"/>
        <v>68326.139999999636</v>
      </c>
    </row>
    <row r="52" spans="2:36" x14ac:dyDescent="0.25">
      <c r="B52" s="6">
        <f t="shared" si="8"/>
        <v>2052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B52" s="2">
        <f>+AB$10-SUM(AB$12:AB51)</f>
        <v>7119.210000000021</v>
      </c>
      <c r="AC52" s="2">
        <f t="shared" si="13"/>
        <v>8473.0499999999993</v>
      </c>
      <c r="AD52" s="2">
        <f t="shared" si="13"/>
        <v>8248.1299999999992</v>
      </c>
      <c r="AE52" s="2">
        <f t="shared" si="13"/>
        <v>8428.08</v>
      </c>
      <c r="AF52" s="2">
        <f t="shared" si="13"/>
        <v>8158.15</v>
      </c>
      <c r="AG52" s="2">
        <f t="shared" si="13"/>
        <v>8113.15</v>
      </c>
      <c r="AH52" s="2">
        <f t="shared" si="13"/>
        <v>8293.1</v>
      </c>
      <c r="AJ52" s="2">
        <f t="shared" si="15"/>
        <v>56832.870000000024</v>
      </c>
    </row>
    <row r="53" spans="2:36" x14ac:dyDescent="0.25">
      <c r="B53" s="6">
        <f t="shared" si="8"/>
        <v>2053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C53" s="2">
        <f>+AC$10-SUM(AC$12:AC52)</f>
        <v>8473.0500000002212</v>
      </c>
      <c r="AD53" s="2">
        <f t="shared" si="13"/>
        <v>8248.1299999999992</v>
      </c>
      <c r="AE53" s="2">
        <f t="shared" si="13"/>
        <v>8428.08</v>
      </c>
      <c r="AF53" s="2">
        <f t="shared" si="13"/>
        <v>8158.15</v>
      </c>
      <c r="AG53" s="2">
        <f t="shared" si="13"/>
        <v>8113.15</v>
      </c>
      <c r="AH53" s="2">
        <f t="shared" si="13"/>
        <v>8293.1</v>
      </c>
      <c r="AJ53" s="2">
        <f t="shared" si="15"/>
        <v>49713.660000000222</v>
      </c>
    </row>
    <row r="54" spans="2:36" x14ac:dyDescent="0.25">
      <c r="B54" s="6">
        <f t="shared" si="8"/>
        <v>2054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D54" s="2">
        <f t="shared" si="13"/>
        <v>8248.1299999999992</v>
      </c>
      <c r="AE54" s="2">
        <f t="shared" si="13"/>
        <v>8428.08</v>
      </c>
      <c r="AF54" s="2">
        <f t="shared" si="13"/>
        <v>8158.15</v>
      </c>
      <c r="AG54" s="2">
        <f t="shared" si="13"/>
        <v>8113.15</v>
      </c>
      <c r="AH54" s="2">
        <f t="shared" si="13"/>
        <v>8293.1</v>
      </c>
      <c r="AJ54" s="2">
        <f t="shared" si="15"/>
        <v>41240.61</v>
      </c>
    </row>
    <row r="55" spans="2:36" x14ac:dyDescent="0.25">
      <c r="B55" s="6">
        <f t="shared" si="8"/>
        <v>2055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D55" s="2">
        <f>+AD$10-SUM(AD$12:AD54)</f>
        <v>4123.8649999998743</v>
      </c>
      <c r="AE55" s="2">
        <f t="shared" si="13"/>
        <v>8428.08</v>
      </c>
      <c r="AF55" s="2">
        <f t="shared" si="13"/>
        <v>8158.15</v>
      </c>
      <c r="AG55" s="2">
        <f t="shared" si="13"/>
        <v>8113.15</v>
      </c>
      <c r="AH55" s="2">
        <f t="shared" si="13"/>
        <v>8293.1</v>
      </c>
      <c r="AJ55" s="2">
        <f t="shared" si="15"/>
        <v>37116.34499999987</v>
      </c>
    </row>
    <row r="56" spans="2:36" x14ac:dyDescent="0.25">
      <c r="B56" s="6">
        <f t="shared" si="8"/>
        <v>2056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E56" s="2">
        <f>+AE$10-SUM(AE$12:AE55)</f>
        <v>4213.8400000000256</v>
      </c>
      <c r="AF56" s="2">
        <f t="shared" si="13"/>
        <v>8158.15</v>
      </c>
      <c r="AG56" s="2">
        <f t="shared" si="13"/>
        <v>8113.15</v>
      </c>
      <c r="AH56" s="2">
        <f t="shared" si="13"/>
        <v>8293.1</v>
      </c>
      <c r="AJ56" s="2">
        <f t="shared" si="15"/>
        <v>28778.240000000027</v>
      </c>
    </row>
    <row r="57" spans="2:36" x14ac:dyDescent="0.25">
      <c r="B57" s="6">
        <f t="shared" si="8"/>
        <v>2057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F57" s="2">
        <f>+AF$10-SUM(AF$12:AF56)</f>
        <v>4079.0749999999534</v>
      </c>
      <c r="AG57" s="2">
        <f t="shared" si="13"/>
        <v>8113.15</v>
      </c>
      <c r="AH57" s="2">
        <f t="shared" si="13"/>
        <v>8293.1</v>
      </c>
      <c r="AJ57" s="2">
        <f t="shared" si="15"/>
        <v>20485.324999999953</v>
      </c>
    </row>
    <row r="58" spans="2:36" x14ac:dyDescent="0.25">
      <c r="B58" s="6">
        <f t="shared" si="8"/>
        <v>2058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G58" s="2">
        <f>+AG$10-SUM(AG$12:AG57)</f>
        <v>4056.5749999999534</v>
      </c>
      <c r="AH58" s="2">
        <f t="shared" si="13"/>
        <v>8293.1</v>
      </c>
      <c r="AJ58" s="2">
        <f t="shared" si="15"/>
        <v>12349.674999999954</v>
      </c>
    </row>
    <row r="59" spans="2:36" x14ac:dyDescent="0.25">
      <c r="B59" s="6">
        <f t="shared" si="8"/>
        <v>2059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H59" s="2">
        <f>+AH$10-SUM(AH$12:AH58)</f>
        <v>4146.5500000000466</v>
      </c>
      <c r="AJ59" s="2">
        <f t="shared" si="15"/>
        <v>4146.5500000000466</v>
      </c>
    </row>
    <row r="60" spans="2:36" x14ac:dyDescent="0.25">
      <c r="B60" s="6">
        <f t="shared" si="8"/>
        <v>2060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J60" s="2">
        <f t="shared" si="15"/>
        <v>0</v>
      </c>
    </row>
    <row r="65" spans="2:35" x14ac:dyDescent="0.25">
      <c r="B65" s="6" t="s">
        <v>11</v>
      </c>
      <c r="C65" s="4">
        <f>+C10-SUM(C12:C60)</f>
        <v>0</v>
      </c>
      <c r="D65" s="4">
        <f>+D10-SUM(D12:D60)</f>
        <v>0</v>
      </c>
      <c r="E65" s="4">
        <f>+E10-SUM(E12:E60)</f>
        <v>0</v>
      </c>
      <c r="F65" s="4">
        <f t="shared" ref="F65:Z65" si="16">+F10-SUM(F12:F60)</f>
        <v>0</v>
      </c>
      <c r="G65" s="4">
        <f t="shared" si="16"/>
        <v>0</v>
      </c>
      <c r="H65" s="4">
        <f t="shared" si="16"/>
        <v>0</v>
      </c>
      <c r="I65" s="4">
        <f t="shared" si="16"/>
        <v>0</v>
      </c>
      <c r="J65" s="4">
        <f t="shared" si="16"/>
        <v>0</v>
      </c>
      <c r="K65" s="4">
        <f t="shared" si="16"/>
        <v>0</v>
      </c>
      <c r="L65" s="4">
        <f t="shared" si="16"/>
        <v>0</v>
      </c>
      <c r="M65" s="4">
        <f t="shared" si="16"/>
        <v>0</v>
      </c>
      <c r="N65" s="4">
        <f t="shared" ref="N65:X65" si="17">+N10-SUM(N12:N60)</f>
        <v>0</v>
      </c>
      <c r="O65" s="4">
        <f t="shared" si="17"/>
        <v>0</v>
      </c>
      <c r="P65" s="4">
        <f t="shared" si="17"/>
        <v>0</v>
      </c>
      <c r="Q65" s="4">
        <f t="shared" si="17"/>
        <v>0</v>
      </c>
      <c r="R65" s="4">
        <f t="shared" si="17"/>
        <v>0</v>
      </c>
      <c r="S65" s="4">
        <f t="shared" si="17"/>
        <v>0</v>
      </c>
      <c r="T65" s="4">
        <f t="shared" si="17"/>
        <v>0</v>
      </c>
      <c r="U65" s="4">
        <f t="shared" si="17"/>
        <v>0</v>
      </c>
      <c r="V65" s="4">
        <f t="shared" si="17"/>
        <v>0</v>
      </c>
      <c r="W65" s="4">
        <f t="shared" si="17"/>
        <v>0</v>
      </c>
      <c r="X65" s="4">
        <f t="shared" si="17"/>
        <v>0</v>
      </c>
      <c r="Y65" s="4"/>
      <c r="Z65" s="4">
        <f t="shared" si="16"/>
        <v>0</v>
      </c>
      <c r="AA65" s="4">
        <f>+AA10-SUM(AA12:AA60)</f>
        <v>0</v>
      </c>
      <c r="AB65" s="4"/>
      <c r="AC65" s="4"/>
      <c r="AD65" s="4"/>
      <c r="AE65" s="4"/>
      <c r="AF65" s="4"/>
      <c r="AG65" s="4"/>
      <c r="AH65" s="4"/>
      <c r="AI65" s="4"/>
    </row>
  </sheetData>
  <mergeCells count="1">
    <mergeCell ref="AD7:AH7"/>
  </mergeCells>
  <pageMargins left="0.70866141732283472" right="0.70866141732283472" top="0.74803149606299213" bottom="0.74803149606299213" header="0.31496062992125984" footer="0.31496062992125984"/>
  <pageSetup scale="54" fitToWidth="2" orientation="landscape" verticalDpi="0" r:id="rId1"/>
  <headerFoot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65"/>
  <sheetViews>
    <sheetView topLeftCell="F7" workbookViewId="0">
      <selection activeCell="T7" sqref="T7:X7"/>
    </sheetView>
  </sheetViews>
  <sheetFormatPr defaultRowHeight="15" x14ac:dyDescent="0.25"/>
  <cols>
    <col min="2" max="2" width="9.140625" style="6"/>
    <col min="3" max="3" width="13.28515625" bestFit="1" customWidth="1"/>
    <col min="4" max="10" width="11.5703125" customWidth="1"/>
    <col min="11" max="11" width="12.5703125" customWidth="1"/>
    <col min="12" max="24" width="11.5703125" customWidth="1"/>
    <col min="25" max="25" width="3.5703125" customWidth="1"/>
    <col min="26" max="26" width="13.28515625" bestFit="1" customWidth="1"/>
    <col min="28" max="28" width="13.28515625" bestFit="1" customWidth="1"/>
  </cols>
  <sheetData>
    <row r="1" spans="1:36" x14ac:dyDescent="0.25">
      <c r="A1" s="5" t="s">
        <v>53</v>
      </c>
      <c r="B1" s="8"/>
      <c r="C1" s="5"/>
    </row>
    <row r="2" spans="1:36" x14ac:dyDescent="0.25">
      <c r="A2" t="s">
        <v>1</v>
      </c>
      <c r="B2" s="27" t="s">
        <v>45</v>
      </c>
    </row>
    <row r="4" spans="1:36" x14ac:dyDescent="0.25">
      <c r="A4">
        <v>2011</v>
      </c>
      <c r="B4" s="6" t="s">
        <v>2</v>
      </c>
      <c r="C4" s="2">
        <v>4268046.8899999997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>
        <v>2011</v>
      </c>
      <c r="B5" s="6" t="s">
        <v>3</v>
      </c>
      <c r="C5" s="2">
        <v>964039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1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t="s">
        <v>4</v>
      </c>
      <c r="C6" s="2">
        <f>+C4-C5</f>
        <v>3304007.8899999997</v>
      </c>
      <c r="D6" s="2" t="s">
        <v>8</v>
      </c>
      <c r="E6" s="3">
        <v>34</v>
      </c>
      <c r="F6" s="2">
        <f>+C6/E6</f>
        <v>97176.702647058817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1"/>
      <c r="AC6" s="2"/>
      <c r="AD6" s="2"/>
      <c r="AE6" s="2"/>
      <c r="AF6" s="2"/>
      <c r="AG6" s="2"/>
      <c r="AH6" s="2"/>
      <c r="AI6" s="2"/>
      <c r="AJ6" s="2"/>
    </row>
    <row r="7" spans="1:36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61" t="s">
        <v>111</v>
      </c>
      <c r="U7" s="61"/>
      <c r="V7" s="61"/>
      <c r="W7" s="61"/>
      <c r="X7" s="61"/>
      <c r="Y7" s="2"/>
      <c r="Z7" s="2"/>
      <c r="AA7" s="2"/>
      <c r="AB7" s="1"/>
      <c r="AC7" s="2"/>
      <c r="AD7" s="2"/>
      <c r="AE7" s="2"/>
      <c r="AF7" s="2"/>
      <c r="AG7" s="2"/>
      <c r="AH7" s="2"/>
      <c r="AI7" s="2"/>
      <c r="AJ7" s="2"/>
    </row>
    <row r="8" spans="1:36" x14ac:dyDescent="0.25">
      <c r="B8" s="6" t="s">
        <v>6</v>
      </c>
      <c r="C8" s="3">
        <v>1989</v>
      </c>
      <c r="D8" s="3">
        <f>+C8+1</f>
        <v>1990</v>
      </c>
      <c r="E8" s="3">
        <v>2000</v>
      </c>
      <c r="F8" s="3">
        <f t="shared" ref="F8:P8" si="0">+E8+1</f>
        <v>2001</v>
      </c>
      <c r="G8" s="3">
        <f t="shared" si="0"/>
        <v>2002</v>
      </c>
      <c r="H8" s="3">
        <f t="shared" si="0"/>
        <v>2003</v>
      </c>
      <c r="I8" s="3">
        <f t="shared" si="0"/>
        <v>2004</v>
      </c>
      <c r="J8" s="3">
        <f t="shared" si="0"/>
        <v>2005</v>
      </c>
      <c r="K8" s="3">
        <f t="shared" si="0"/>
        <v>2006</v>
      </c>
      <c r="L8" s="3">
        <f t="shared" si="0"/>
        <v>2007</v>
      </c>
      <c r="M8" s="3">
        <f t="shared" si="0"/>
        <v>2008</v>
      </c>
      <c r="N8" s="3">
        <f t="shared" si="0"/>
        <v>2009</v>
      </c>
      <c r="O8" s="3">
        <f t="shared" si="0"/>
        <v>2010</v>
      </c>
      <c r="P8" s="3">
        <f t="shared" si="0"/>
        <v>2011</v>
      </c>
      <c r="Q8" s="3">
        <v>2012</v>
      </c>
      <c r="R8" s="3">
        <v>2013</v>
      </c>
      <c r="S8" s="3">
        <v>2014</v>
      </c>
      <c r="T8" s="3">
        <f>+S8+1</f>
        <v>2015</v>
      </c>
      <c r="U8" s="3">
        <f>+T8+1</f>
        <v>2016</v>
      </c>
      <c r="V8" s="3">
        <f>+U8+1</f>
        <v>2017</v>
      </c>
      <c r="W8" s="3">
        <f>+V8+1</f>
        <v>2018</v>
      </c>
      <c r="X8" s="3">
        <f>+W8+1</f>
        <v>2019</v>
      </c>
      <c r="Y8" s="3"/>
      <c r="Z8" s="31" t="s">
        <v>5</v>
      </c>
      <c r="AA8" s="3"/>
      <c r="AB8" s="1"/>
      <c r="AC8" s="3"/>
      <c r="AD8" s="3"/>
      <c r="AE8" s="3"/>
      <c r="AF8" s="3"/>
      <c r="AG8" s="2"/>
      <c r="AH8" s="2"/>
      <c r="AI8" s="2"/>
      <c r="AJ8" s="2"/>
    </row>
    <row r="9" spans="1:36" x14ac:dyDescent="0.25">
      <c r="B9" s="6" t="s">
        <v>7</v>
      </c>
      <c r="C9" s="3">
        <v>17</v>
      </c>
      <c r="D9" s="3">
        <f>+C9+1</f>
        <v>18</v>
      </c>
      <c r="E9" s="3">
        <v>28</v>
      </c>
      <c r="F9" s="3">
        <f t="shared" ref="F9:P9" si="1">+E9+1</f>
        <v>29</v>
      </c>
      <c r="G9" s="3">
        <f t="shared" si="1"/>
        <v>30</v>
      </c>
      <c r="H9" s="3">
        <f t="shared" si="1"/>
        <v>31</v>
      </c>
      <c r="I9" s="3">
        <f t="shared" si="1"/>
        <v>32</v>
      </c>
      <c r="J9" s="3">
        <f t="shared" si="1"/>
        <v>33</v>
      </c>
      <c r="K9" s="3">
        <f t="shared" si="1"/>
        <v>34</v>
      </c>
      <c r="L9" s="3">
        <f t="shared" si="1"/>
        <v>35</v>
      </c>
      <c r="M9" s="3">
        <f t="shared" si="1"/>
        <v>36</v>
      </c>
      <c r="N9" s="3">
        <f t="shared" si="1"/>
        <v>37</v>
      </c>
      <c r="O9" s="3">
        <f t="shared" si="1"/>
        <v>38</v>
      </c>
      <c r="P9" s="3">
        <f t="shared" si="1"/>
        <v>39</v>
      </c>
      <c r="Q9" s="3">
        <f>+E5</f>
        <v>40</v>
      </c>
      <c r="R9" s="3">
        <f>+Q9</f>
        <v>40</v>
      </c>
      <c r="S9" s="3">
        <v>40</v>
      </c>
      <c r="T9" s="3">
        <v>40</v>
      </c>
      <c r="U9" s="3">
        <v>40</v>
      </c>
      <c r="V9" s="3">
        <v>40</v>
      </c>
      <c r="W9" s="3">
        <v>40</v>
      </c>
      <c r="X9" s="3">
        <v>40</v>
      </c>
      <c r="Y9" s="3"/>
      <c r="Z9" s="3"/>
      <c r="AA9" s="3"/>
      <c r="AB9" s="1"/>
      <c r="AC9" s="3"/>
      <c r="AD9" s="3"/>
      <c r="AE9" s="3"/>
      <c r="AF9" s="3"/>
      <c r="AG9" s="2"/>
      <c r="AH9" s="2"/>
      <c r="AI9" s="2"/>
      <c r="AJ9" s="2"/>
    </row>
    <row r="10" spans="1:36" x14ac:dyDescent="0.25">
      <c r="B10" s="6" t="s">
        <v>5</v>
      </c>
      <c r="C10" s="2">
        <v>7416.97</v>
      </c>
      <c r="D10" s="2">
        <v>1233.53</v>
      </c>
      <c r="E10" s="2">
        <v>52546.45</v>
      </c>
      <c r="F10" s="2">
        <v>164426.71</v>
      </c>
      <c r="G10" s="2">
        <v>297977.96000000002</v>
      </c>
      <c r="H10" s="2">
        <v>522971.11</v>
      </c>
      <c r="I10" s="2">
        <v>370813.36</v>
      </c>
      <c r="J10" s="2">
        <v>437617.86</v>
      </c>
      <c r="K10" s="2">
        <f>1041470.71-460734.09+503373.66</f>
        <v>1084110.2799999998</v>
      </c>
      <c r="L10" s="2">
        <v>342479.57</v>
      </c>
      <c r="M10" s="2">
        <v>440883.72</v>
      </c>
      <c r="N10" s="2">
        <v>62455.18</v>
      </c>
      <c r="O10" s="2">
        <v>235988.08</v>
      </c>
      <c r="P10" s="2">
        <v>247126.11</v>
      </c>
      <c r="Q10" s="21">
        <f>560177.56-788.55</f>
        <v>559389.01</v>
      </c>
      <c r="R10" s="21">
        <v>314372.51</v>
      </c>
      <c r="S10" s="21">
        <v>291948</v>
      </c>
      <c r="T10" s="21">
        <v>285377</v>
      </c>
      <c r="U10" s="21">
        <v>290634</v>
      </c>
      <c r="V10" s="21">
        <v>282749</v>
      </c>
      <c r="W10" s="21">
        <v>281435</v>
      </c>
      <c r="X10" s="21">
        <v>286691</v>
      </c>
      <c r="Y10" s="2"/>
      <c r="Z10" s="2">
        <f>SUM(C10:Y10)</f>
        <v>6860642.4099999992</v>
      </c>
      <c r="AA10" s="2"/>
      <c r="AB10" s="1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B12" s="6">
        <v>2012</v>
      </c>
      <c r="C12" s="2">
        <f>ROUND((C$10/C$9),2)</f>
        <v>436.29</v>
      </c>
      <c r="D12" s="2">
        <f t="shared" ref="D12:S28" si="2">ROUND((D$10/D$9),2)</f>
        <v>68.53</v>
      </c>
      <c r="E12" s="2">
        <f t="shared" si="2"/>
        <v>1876.66</v>
      </c>
      <c r="F12" s="2">
        <f t="shared" si="2"/>
        <v>5669.89</v>
      </c>
      <c r="G12" s="2">
        <f t="shared" si="2"/>
        <v>9932.6</v>
      </c>
      <c r="H12" s="2">
        <f t="shared" si="2"/>
        <v>16870.04</v>
      </c>
      <c r="I12" s="2">
        <f t="shared" si="2"/>
        <v>11587.92</v>
      </c>
      <c r="J12" s="2">
        <f t="shared" si="2"/>
        <v>13261.15</v>
      </c>
      <c r="K12" s="2">
        <f t="shared" si="2"/>
        <v>31885.599999999999</v>
      </c>
      <c r="L12" s="2">
        <f t="shared" si="2"/>
        <v>9785.1299999999992</v>
      </c>
      <c r="M12" s="2">
        <f t="shared" si="2"/>
        <v>12246.77</v>
      </c>
      <c r="N12" s="2">
        <f t="shared" si="2"/>
        <v>1687.98</v>
      </c>
      <c r="O12" s="2">
        <f t="shared" si="2"/>
        <v>6210.21</v>
      </c>
      <c r="P12" s="2">
        <f t="shared" si="2"/>
        <v>6336.57</v>
      </c>
      <c r="Q12" s="2">
        <f t="shared" si="2"/>
        <v>13984.73</v>
      </c>
      <c r="R12" s="2"/>
      <c r="S12" s="2"/>
      <c r="T12" s="2"/>
      <c r="U12" s="2"/>
      <c r="V12" s="2"/>
      <c r="W12" s="2"/>
      <c r="X12" s="2"/>
      <c r="Y12" s="2"/>
      <c r="Z12" s="2">
        <f t="shared" ref="Z12:Z43" si="3">SUM(C12:Y12)</f>
        <v>141840.07</v>
      </c>
      <c r="AA12" s="2"/>
      <c r="AB12" s="1"/>
      <c r="AC12" s="2"/>
      <c r="AD12" s="2"/>
      <c r="AE12" s="2"/>
      <c r="AF12" s="2"/>
      <c r="AG12" s="2"/>
      <c r="AH12" s="2"/>
      <c r="AI12" s="2"/>
      <c r="AJ12" s="2"/>
    </row>
    <row r="13" spans="1:36" x14ac:dyDescent="0.25">
      <c r="B13" s="6">
        <v>2013</v>
      </c>
      <c r="C13" s="2">
        <f t="shared" ref="C13:C27" si="4">ROUND((C$10/C$9),2)</f>
        <v>436.29</v>
      </c>
      <c r="D13" s="2">
        <f t="shared" si="2"/>
        <v>68.53</v>
      </c>
      <c r="E13" s="2">
        <f t="shared" si="2"/>
        <v>1876.66</v>
      </c>
      <c r="F13" s="2">
        <f t="shared" si="2"/>
        <v>5669.89</v>
      </c>
      <c r="G13" s="2">
        <f t="shared" si="2"/>
        <v>9932.6</v>
      </c>
      <c r="H13" s="2">
        <f t="shared" si="2"/>
        <v>16870.04</v>
      </c>
      <c r="I13" s="2">
        <f t="shared" si="2"/>
        <v>11587.92</v>
      </c>
      <c r="J13" s="2">
        <f t="shared" si="2"/>
        <v>13261.15</v>
      </c>
      <c r="K13" s="2">
        <f t="shared" si="2"/>
        <v>31885.599999999999</v>
      </c>
      <c r="L13" s="2">
        <f t="shared" si="2"/>
        <v>9785.1299999999992</v>
      </c>
      <c r="M13" s="2">
        <f t="shared" si="2"/>
        <v>12246.77</v>
      </c>
      <c r="N13" s="2">
        <f t="shared" si="2"/>
        <v>1687.98</v>
      </c>
      <c r="O13" s="2">
        <f t="shared" si="2"/>
        <v>6210.21</v>
      </c>
      <c r="P13" s="2">
        <f t="shared" si="2"/>
        <v>6336.57</v>
      </c>
      <c r="Q13" s="2">
        <f t="shared" si="2"/>
        <v>13984.73</v>
      </c>
      <c r="R13" s="2">
        <f t="shared" si="2"/>
        <v>7859.31</v>
      </c>
      <c r="S13" s="2"/>
      <c r="T13" s="2"/>
      <c r="U13" s="2"/>
      <c r="V13" s="2"/>
      <c r="W13" s="2"/>
      <c r="X13" s="2"/>
      <c r="Y13" s="2"/>
      <c r="Z13" s="2">
        <f t="shared" si="3"/>
        <v>149699.38</v>
      </c>
      <c r="AA13" s="2"/>
      <c r="AB13" s="1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B14" s="6">
        <v>2014</v>
      </c>
      <c r="C14" s="2">
        <f t="shared" si="4"/>
        <v>436.29</v>
      </c>
      <c r="D14" s="2">
        <f t="shared" si="2"/>
        <v>68.53</v>
      </c>
      <c r="E14" s="2">
        <f t="shared" si="2"/>
        <v>1876.66</v>
      </c>
      <c r="F14" s="2">
        <f t="shared" si="2"/>
        <v>5669.89</v>
      </c>
      <c r="G14" s="2">
        <f t="shared" si="2"/>
        <v>9932.6</v>
      </c>
      <c r="H14" s="2">
        <f t="shared" si="2"/>
        <v>16870.04</v>
      </c>
      <c r="I14" s="2">
        <f t="shared" si="2"/>
        <v>11587.92</v>
      </c>
      <c r="J14" s="2">
        <f t="shared" si="2"/>
        <v>13261.15</v>
      </c>
      <c r="K14" s="2">
        <f t="shared" si="2"/>
        <v>31885.599999999999</v>
      </c>
      <c r="L14" s="2">
        <f t="shared" si="2"/>
        <v>9785.1299999999992</v>
      </c>
      <c r="M14" s="2">
        <f t="shared" si="2"/>
        <v>12246.77</v>
      </c>
      <c r="N14" s="2">
        <f t="shared" si="2"/>
        <v>1687.98</v>
      </c>
      <c r="O14" s="2">
        <f t="shared" si="2"/>
        <v>6210.21</v>
      </c>
      <c r="P14" s="2">
        <f t="shared" si="2"/>
        <v>6336.57</v>
      </c>
      <c r="Q14" s="2">
        <f t="shared" si="2"/>
        <v>13984.73</v>
      </c>
      <c r="R14" s="2">
        <f t="shared" si="2"/>
        <v>7859.31</v>
      </c>
      <c r="S14" s="2">
        <f t="shared" si="2"/>
        <v>7298.7</v>
      </c>
      <c r="T14" s="2"/>
      <c r="U14" s="2"/>
      <c r="V14" s="2"/>
      <c r="W14" s="2"/>
      <c r="X14" s="2"/>
      <c r="Y14" s="2"/>
      <c r="Z14" s="2">
        <f t="shared" si="3"/>
        <v>156998.08000000002</v>
      </c>
      <c r="AA14" s="2"/>
      <c r="AB14" s="1"/>
      <c r="AC14" s="2"/>
      <c r="AD14" s="2"/>
      <c r="AE14" s="2"/>
      <c r="AF14" s="2"/>
      <c r="AG14" s="2"/>
      <c r="AH14" s="2"/>
      <c r="AI14" s="2"/>
      <c r="AJ14" s="2"/>
    </row>
    <row r="15" spans="1:36" x14ac:dyDescent="0.25">
      <c r="B15" s="6">
        <f>+B14+1</f>
        <v>2015</v>
      </c>
      <c r="C15" s="2">
        <f t="shared" si="4"/>
        <v>436.29</v>
      </c>
      <c r="D15" s="2">
        <f t="shared" si="2"/>
        <v>68.53</v>
      </c>
      <c r="E15" s="2">
        <f t="shared" si="2"/>
        <v>1876.66</v>
      </c>
      <c r="F15" s="2">
        <f t="shared" si="2"/>
        <v>5669.89</v>
      </c>
      <c r="G15" s="2">
        <f t="shared" si="2"/>
        <v>9932.6</v>
      </c>
      <c r="H15" s="2">
        <f t="shared" si="2"/>
        <v>16870.04</v>
      </c>
      <c r="I15" s="2">
        <f t="shared" si="2"/>
        <v>11587.92</v>
      </c>
      <c r="J15" s="2">
        <f t="shared" si="2"/>
        <v>13261.15</v>
      </c>
      <c r="K15" s="2">
        <f t="shared" si="2"/>
        <v>31885.599999999999</v>
      </c>
      <c r="L15" s="2">
        <f t="shared" si="2"/>
        <v>9785.1299999999992</v>
      </c>
      <c r="M15" s="2">
        <f t="shared" si="2"/>
        <v>12246.77</v>
      </c>
      <c r="N15" s="2">
        <f t="shared" si="2"/>
        <v>1687.98</v>
      </c>
      <c r="O15" s="2">
        <f t="shared" si="2"/>
        <v>6210.21</v>
      </c>
      <c r="P15" s="2">
        <f t="shared" si="2"/>
        <v>6336.57</v>
      </c>
      <c r="Q15" s="2">
        <f t="shared" si="2"/>
        <v>13984.73</v>
      </c>
      <c r="R15" s="2">
        <f t="shared" si="2"/>
        <v>7859.31</v>
      </c>
      <c r="S15" s="2">
        <f t="shared" ref="S15:X30" si="5">ROUND((S$10/S$9),2)</f>
        <v>7298.7</v>
      </c>
      <c r="T15" s="2">
        <f>ROUND((T$10/T$9),2)*0.5</f>
        <v>3567.2150000000001</v>
      </c>
      <c r="U15" s="2"/>
      <c r="V15" s="2"/>
      <c r="W15" s="2"/>
      <c r="X15" s="2"/>
      <c r="Y15" s="2"/>
      <c r="Z15" s="2">
        <f t="shared" si="3"/>
        <v>160565.29500000001</v>
      </c>
      <c r="AA15" s="2"/>
      <c r="AB15" s="1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B16" s="6">
        <f t="shared" ref="B16:B60" si="6">+B15+1</f>
        <v>2016</v>
      </c>
      <c r="C16" s="2">
        <f t="shared" si="4"/>
        <v>436.29</v>
      </c>
      <c r="D16" s="2">
        <f t="shared" si="2"/>
        <v>68.53</v>
      </c>
      <c r="E16" s="2">
        <f t="shared" si="2"/>
        <v>1876.66</v>
      </c>
      <c r="F16" s="2">
        <f t="shared" si="2"/>
        <v>5669.89</v>
      </c>
      <c r="G16" s="2">
        <f t="shared" si="2"/>
        <v>9932.6</v>
      </c>
      <c r="H16" s="2">
        <f t="shared" si="2"/>
        <v>16870.04</v>
      </c>
      <c r="I16" s="2">
        <f t="shared" si="2"/>
        <v>11587.92</v>
      </c>
      <c r="J16" s="2">
        <f t="shared" si="2"/>
        <v>13261.15</v>
      </c>
      <c r="K16" s="2">
        <f t="shared" si="2"/>
        <v>31885.599999999999</v>
      </c>
      <c r="L16" s="2">
        <f t="shared" si="2"/>
        <v>9785.1299999999992</v>
      </c>
      <c r="M16" s="2">
        <f t="shared" si="2"/>
        <v>12246.77</v>
      </c>
      <c r="N16" s="2">
        <f t="shared" si="2"/>
        <v>1687.98</v>
      </c>
      <c r="O16" s="2">
        <f t="shared" si="2"/>
        <v>6210.21</v>
      </c>
      <c r="P16" s="2">
        <f t="shared" si="2"/>
        <v>6336.57</v>
      </c>
      <c r="Q16" s="2">
        <f t="shared" si="2"/>
        <v>13984.73</v>
      </c>
      <c r="R16" s="2">
        <f t="shared" si="2"/>
        <v>7859.31</v>
      </c>
      <c r="S16" s="2">
        <f t="shared" si="5"/>
        <v>7298.7</v>
      </c>
      <c r="T16" s="2">
        <f t="shared" si="5"/>
        <v>7134.43</v>
      </c>
      <c r="U16" s="2">
        <f>ROUND((U$10/U$9),2)*0.5</f>
        <v>3632.9250000000002</v>
      </c>
      <c r="V16" s="2"/>
      <c r="W16" s="2"/>
      <c r="X16" s="2"/>
      <c r="Y16" s="2"/>
      <c r="Z16" s="2">
        <f t="shared" si="3"/>
        <v>167765.435</v>
      </c>
      <c r="AA16" s="2"/>
      <c r="AB16" s="1"/>
      <c r="AC16" s="2"/>
      <c r="AD16" s="2"/>
      <c r="AE16" s="2"/>
      <c r="AF16" s="2"/>
      <c r="AG16" s="2"/>
      <c r="AH16" s="2"/>
      <c r="AI16" s="2"/>
      <c r="AJ16" s="2"/>
    </row>
    <row r="17" spans="2:36" x14ac:dyDescent="0.25">
      <c r="B17" s="6">
        <f t="shared" si="6"/>
        <v>2017</v>
      </c>
      <c r="C17" s="2">
        <f t="shared" si="4"/>
        <v>436.29</v>
      </c>
      <c r="D17" s="2">
        <f t="shared" si="2"/>
        <v>68.53</v>
      </c>
      <c r="E17" s="2">
        <f t="shared" si="2"/>
        <v>1876.66</v>
      </c>
      <c r="F17" s="2">
        <f t="shared" si="2"/>
        <v>5669.89</v>
      </c>
      <c r="G17" s="2">
        <f t="shared" si="2"/>
        <v>9932.6</v>
      </c>
      <c r="H17" s="2">
        <f t="shared" si="2"/>
        <v>16870.04</v>
      </c>
      <c r="I17" s="2">
        <f t="shared" si="2"/>
        <v>11587.92</v>
      </c>
      <c r="J17" s="2">
        <f t="shared" si="2"/>
        <v>13261.15</v>
      </c>
      <c r="K17" s="2">
        <f t="shared" si="2"/>
        <v>31885.599999999999</v>
      </c>
      <c r="L17" s="2">
        <f t="shared" si="2"/>
        <v>9785.1299999999992</v>
      </c>
      <c r="M17" s="2">
        <f t="shared" si="2"/>
        <v>12246.77</v>
      </c>
      <c r="N17" s="2">
        <f t="shared" si="2"/>
        <v>1687.98</v>
      </c>
      <c r="O17" s="2">
        <f t="shared" si="2"/>
        <v>6210.21</v>
      </c>
      <c r="P17" s="2">
        <f t="shared" si="2"/>
        <v>6336.57</v>
      </c>
      <c r="Q17" s="2">
        <f t="shared" si="2"/>
        <v>13984.73</v>
      </c>
      <c r="R17" s="2">
        <f t="shared" si="2"/>
        <v>7859.31</v>
      </c>
      <c r="S17" s="2">
        <f t="shared" si="5"/>
        <v>7298.7</v>
      </c>
      <c r="T17" s="2">
        <f t="shared" si="5"/>
        <v>7134.43</v>
      </c>
      <c r="U17" s="2">
        <f t="shared" si="5"/>
        <v>7265.85</v>
      </c>
      <c r="V17" s="2">
        <f>ROUND((V$10/V$9),2)*0.5</f>
        <v>3534.3649999999998</v>
      </c>
      <c r="W17" s="2"/>
      <c r="X17" s="2"/>
      <c r="Y17" s="2"/>
      <c r="Z17" s="2">
        <f t="shared" si="3"/>
        <v>174932.72500000001</v>
      </c>
      <c r="AA17" s="2"/>
      <c r="AB17" s="1"/>
      <c r="AC17" s="2"/>
      <c r="AD17" s="2"/>
      <c r="AE17" s="2"/>
      <c r="AF17" s="2"/>
      <c r="AG17" s="2"/>
      <c r="AH17" s="2"/>
      <c r="AI17" s="2"/>
      <c r="AJ17" s="2"/>
    </row>
    <row r="18" spans="2:36" x14ac:dyDescent="0.25">
      <c r="B18" s="6">
        <f t="shared" si="6"/>
        <v>2018</v>
      </c>
      <c r="C18" s="2">
        <f t="shared" si="4"/>
        <v>436.29</v>
      </c>
      <c r="D18" s="2">
        <f t="shared" si="2"/>
        <v>68.53</v>
      </c>
      <c r="E18" s="2">
        <f t="shared" si="2"/>
        <v>1876.66</v>
      </c>
      <c r="F18" s="2">
        <f t="shared" si="2"/>
        <v>5669.89</v>
      </c>
      <c r="G18" s="2">
        <f t="shared" si="2"/>
        <v>9932.6</v>
      </c>
      <c r="H18" s="2">
        <f t="shared" si="2"/>
        <v>16870.04</v>
      </c>
      <c r="I18" s="2">
        <f t="shared" si="2"/>
        <v>11587.92</v>
      </c>
      <c r="J18" s="2">
        <f t="shared" si="2"/>
        <v>13261.15</v>
      </c>
      <c r="K18" s="2">
        <f t="shared" si="2"/>
        <v>31885.599999999999</v>
      </c>
      <c r="L18" s="2">
        <f t="shared" si="2"/>
        <v>9785.1299999999992</v>
      </c>
      <c r="M18" s="2">
        <f t="shared" si="2"/>
        <v>12246.77</v>
      </c>
      <c r="N18" s="2">
        <f t="shared" si="2"/>
        <v>1687.98</v>
      </c>
      <c r="O18" s="2">
        <f t="shared" si="2"/>
        <v>6210.21</v>
      </c>
      <c r="P18" s="2">
        <f t="shared" si="2"/>
        <v>6336.57</v>
      </c>
      <c r="Q18" s="2">
        <f t="shared" si="2"/>
        <v>13984.73</v>
      </c>
      <c r="R18" s="2">
        <f t="shared" si="2"/>
        <v>7859.31</v>
      </c>
      <c r="S18" s="2">
        <f t="shared" si="5"/>
        <v>7298.7</v>
      </c>
      <c r="T18" s="2">
        <f t="shared" si="5"/>
        <v>7134.43</v>
      </c>
      <c r="U18" s="2">
        <f t="shared" si="5"/>
        <v>7265.85</v>
      </c>
      <c r="V18" s="2">
        <f t="shared" si="5"/>
        <v>7068.73</v>
      </c>
      <c r="W18" s="2">
        <f>ROUND((W$10/W$9),2)*0.5</f>
        <v>3517.94</v>
      </c>
      <c r="X18" s="2"/>
      <c r="Y18" s="2"/>
      <c r="Z18" s="2">
        <f t="shared" si="3"/>
        <v>181985.03000000003</v>
      </c>
      <c r="AA18" s="2"/>
      <c r="AB18" s="1"/>
      <c r="AC18" s="2"/>
      <c r="AD18" s="2"/>
      <c r="AE18" s="2"/>
      <c r="AF18" s="2"/>
      <c r="AG18" s="2"/>
      <c r="AH18" s="2"/>
      <c r="AI18" s="2"/>
      <c r="AJ18" s="2"/>
    </row>
    <row r="19" spans="2:36" x14ac:dyDescent="0.25">
      <c r="B19" s="6">
        <f t="shared" si="6"/>
        <v>2019</v>
      </c>
      <c r="C19" s="2">
        <f t="shared" si="4"/>
        <v>436.29</v>
      </c>
      <c r="D19" s="2">
        <f t="shared" si="2"/>
        <v>68.53</v>
      </c>
      <c r="E19" s="2">
        <f t="shared" si="2"/>
        <v>1876.66</v>
      </c>
      <c r="F19" s="2">
        <f t="shared" si="2"/>
        <v>5669.89</v>
      </c>
      <c r="G19" s="2">
        <f t="shared" si="2"/>
        <v>9932.6</v>
      </c>
      <c r="H19" s="2">
        <f t="shared" si="2"/>
        <v>16870.04</v>
      </c>
      <c r="I19" s="2">
        <f t="shared" si="2"/>
        <v>11587.92</v>
      </c>
      <c r="J19" s="2">
        <f t="shared" si="2"/>
        <v>13261.15</v>
      </c>
      <c r="K19" s="2">
        <f t="shared" si="2"/>
        <v>31885.599999999999</v>
      </c>
      <c r="L19" s="2">
        <f t="shared" si="2"/>
        <v>9785.1299999999992</v>
      </c>
      <c r="M19" s="2">
        <f t="shared" si="2"/>
        <v>12246.77</v>
      </c>
      <c r="N19" s="2">
        <f t="shared" si="2"/>
        <v>1687.98</v>
      </c>
      <c r="O19" s="2">
        <f t="shared" si="2"/>
        <v>6210.21</v>
      </c>
      <c r="P19" s="2">
        <f t="shared" si="2"/>
        <v>6336.57</v>
      </c>
      <c r="Q19" s="2">
        <f t="shared" si="2"/>
        <v>13984.73</v>
      </c>
      <c r="R19" s="2">
        <f t="shared" si="2"/>
        <v>7859.31</v>
      </c>
      <c r="S19" s="2">
        <f t="shared" si="5"/>
        <v>7298.7</v>
      </c>
      <c r="T19" s="2">
        <f t="shared" si="5"/>
        <v>7134.43</v>
      </c>
      <c r="U19" s="2">
        <f t="shared" si="5"/>
        <v>7265.85</v>
      </c>
      <c r="V19" s="2">
        <f t="shared" si="5"/>
        <v>7068.73</v>
      </c>
      <c r="W19" s="2">
        <f t="shared" si="5"/>
        <v>7035.88</v>
      </c>
      <c r="X19" s="2">
        <f>ROUND((X$10/X$9),2)*0.5</f>
        <v>3583.64</v>
      </c>
      <c r="Y19" s="2"/>
      <c r="Z19" s="2">
        <f t="shared" si="3"/>
        <v>189086.61000000004</v>
      </c>
      <c r="AA19" s="2"/>
      <c r="AB19" s="1"/>
      <c r="AC19" s="2"/>
      <c r="AD19" s="2"/>
      <c r="AE19" s="2"/>
      <c r="AF19" s="2"/>
      <c r="AG19" s="2"/>
      <c r="AH19" s="2"/>
      <c r="AI19" s="2"/>
      <c r="AJ19" s="2"/>
    </row>
    <row r="20" spans="2:36" x14ac:dyDescent="0.25">
      <c r="B20" s="6">
        <f t="shared" si="6"/>
        <v>2020</v>
      </c>
      <c r="C20" s="2">
        <f t="shared" si="4"/>
        <v>436.29</v>
      </c>
      <c r="D20" s="2">
        <f t="shared" si="2"/>
        <v>68.53</v>
      </c>
      <c r="E20" s="2">
        <f t="shared" si="2"/>
        <v>1876.66</v>
      </c>
      <c r="F20" s="2">
        <f t="shared" si="2"/>
        <v>5669.89</v>
      </c>
      <c r="G20" s="2">
        <f t="shared" si="2"/>
        <v>9932.6</v>
      </c>
      <c r="H20" s="2">
        <f t="shared" si="2"/>
        <v>16870.04</v>
      </c>
      <c r="I20" s="2">
        <f t="shared" si="2"/>
        <v>11587.92</v>
      </c>
      <c r="J20" s="2">
        <f t="shared" si="2"/>
        <v>13261.15</v>
      </c>
      <c r="K20" s="2">
        <f t="shared" si="2"/>
        <v>31885.599999999999</v>
      </c>
      <c r="L20" s="2">
        <f t="shared" si="2"/>
        <v>9785.1299999999992</v>
      </c>
      <c r="M20" s="2">
        <f t="shared" si="2"/>
        <v>12246.77</v>
      </c>
      <c r="N20" s="2">
        <f t="shared" si="2"/>
        <v>1687.98</v>
      </c>
      <c r="O20" s="2">
        <f t="shared" si="2"/>
        <v>6210.21</v>
      </c>
      <c r="P20" s="2">
        <f t="shared" si="2"/>
        <v>6336.57</v>
      </c>
      <c r="Q20" s="2">
        <f t="shared" si="2"/>
        <v>13984.73</v>
      </c>
      <c r="R20" s="2">
        <f t="shared" si="2"/>
        <v>7859.31</v>
      </c>
      <c r="S20" s="2">
        <f t="shared" si="5"/>
        <v>7298.7</v>
      </c>
      <c r="T20" s="2">
        <f t="shared" si="5"/>
        <v>7134.43</v>
      </c>
      <c r="U20" s="2">
        <f t="shared" si="5"/>
        <v>7265.85</v>
      </c>
      <c r="V20" s="2">
        <f t="shared" si="5"/>
        <v>7068.73</v>
      </c>
      <c r="W20" s="2">
        <f t="shared" si="5"/>
        <v>7035.88</v>
      </c>
      <c r="X20" s="2">
        <f t="shared" si="5"/>
        <v>7167.28</v>
      </c>
      <c r="Y20" s="2"/>
      <c r="Z20" s="2">
        <f t="shared" si="3"/>
        <v>192670.25000000003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x14ac:dyDescent="0.25">
      <c r="B21" s="6">
        <f t="shared" si="6"/>
        <v>2021</v>
      </c>
      <c r="C21" s="2">
        <f t="shared" si="4"/>
        <v>436.29</v>
      </c>
      <c r="D21" s="2">
        <f t="shared" si="2"/>
        <v>68.53</v>
      </c>
      <c r="E21" s="2">
        <f t="shared" si="2"/>
        <v>1876.66</v>
      </c>
      <c r="F21" s="2">
        <f t="shared" si="2"/>
        <v>5669.89</v>
      </c>
      <c r="G21" s="2">
        <f t="shared" si="2"/>
        <v>9932.6</v>
      </c>
      <c r="H21" s="2">
        <f t="shared" si="2"/>
        <v>16870.04</v>
      </c>
      <c r="I21" s="2">
        <f t="shared" si="2"/>
        <v>11587.92</v>
      </c>
      <c r="J21" s="2">
        <f t="shared" si="2"/>
        <v>13261.15</v>
      </c>
      <c r="K21" s="2">
        <f t="shared" si="2"/>
        <v>31885.599999999999</v>
      </c>
      <c r="L21" s="2">
        <f t="shared" si="2"/>
        <v>9785.1299999999992</v>
      </c>
      <c r="M21" s="2">
        <f t="shared" si="2"/>
        <v>12246.77</v>
      </c>
      <c r="N21" s="2">
        <f t="shared" si="2"/>
        <v>1687.98</v>
      </c>
      <c r="O21" s="2">
        <f t="shared" si="2"/>
        <v>6210.21</v>
      </c>
      <c r="P21" s="2">
        <f t="shared" si="2"/>
        <v>6336.57</v>
      </c>
      <c r="Q21" s="2">
        <f t="shared" si="2"/>
        <v>13984.73</v>
      </c>
      <c r="R21" s="2">
        <f t="shared" si="2"/>
        <v>7859.31</v>
      </c>
      <c r="S21" s="2">
        <f t="shared" si="5"/>
        <v>7298.7</v>
      </c>
      <c r="T21" s="2">
        <f t="shared" si="5"/>
        <v>7134.43</v>
      </c>
      <c r="U21" s="2">
        <f t="shared" si="5"/>
        <v>7265.85</v>
      </c>
      <c r="V21" s="2">
        <f t="shared" si="5"/>
        <v>7068.73</v>
      </c>
      <c r="W21" s="2">
        <f t="shared" si="5"/>
        <v>7035.88</v>
      </c>
      <c r="X21" s="2">
        <f t="shared" si="5"/>
        <v>7167.28</v>
      </c>
      <c r="Y21" s="2"/>
      <c r="Z21" s="2">
        <f t="shared" si="3"/>
        <v>192670.25000000003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x14ac:dyDescent="0.25">
      <c r="B22" s="6">
        <f t="shared" si="6"/>
        <v>2022</v>
      </c>
      <c r="C22" s="2">
        <f t="shared" si="4"/>
        <v>436.29</v>
      </c>
      <c r="D22" s="2">
        <f t="shared" si="2"/>
        <v>68.53</v>
      </c>
      <c r="E22" s="2">
        <f t="shared" si="2"/>
        <v>1876.66</v>
      </c>
      <c r="F22" s="2">
        <f t="shared" si="2"/>
        <v>5669.89</v>
      </c>
      <c r="G22" s="2">
        <f t="shared" si="2"/>
        <v>9932.6</v>
      </c>
      <c r="H22" s="2">
        <f t="shared" si="2"/>
        <v>16870.04</v>
      </c>
      <c r="I22" s="2">
        <f t="shared" si="2"/>
        <v>11587.92</v>
      </c>
      <c r="J22" s="2">
        <f t="shared" si="2"/>
        <v>13261.15</v>
      </c>
      <c r="K22" s="2">
        <f t="shared" si="2"/>
        <v>31885.599999999999</v>
      </c>
      <c r="L22" s="2">
        <f t="shared" si="2"/>
        <v>9785.1299999999992</v>
      </c>
      <c r="M22" s="2">
        <f t="shared" si="2"/>
        <v>12246.77</v>
      </c>
      <c r="N22" s="2">
        <f t="shared" si="2"/>
        <v>1687.98</v>
      </c>
      <c r="O22" s="2">
        <f t="shared" si="2"/>
        <v>6210.21</v>
      </c>
      <c r="P22" s="2">
        <f t="shared" si="2"/>
        <v>6336.57</v>
      </c>
      <c r="Q22" s="2">
        <f t="shared" si="2"/>
        <v>13984.73</v>
      </c>
      <c r="R22" s="2">
        <f t="shared" si="2"/>
        <v>7859.31</v>
      </c>
      <c r="S22" s="2">
        <f t="shared" si="5"/>
        <v>7298.7</v>
      </c>
      <c r="T22" s="2">
        <f t="shared" si="5"/>
        <v>7134.43</v>
      </c>
      <c r="U22" s="2">
        <f t="shared" si="5"/>
        <v>7265.85</v>
      </c>
      <c r="V22" s="2">
        <f t="shared" si="5"/>
        <v>7068.73</v>
      </c>
      <c r="W22" s="2">
        <f t="shared" si="5"/>
        <v>7035.88</v>
      </c>
      <c r="X22" s="2">
        <f t="shared" si="5"/>
        <v>7167.28</v>
      </c>
      <c r="Y22" s="2"/>
      <c r="Z22" s="2">
        <f t="shared" si="3"/>
        <v>192670.25000000003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x14ac:dyDescent="0.25">
      <c r="B23" s="6">
        <f t="shared" si="6"/>
        <v>2023</v>
      </c>
      <c r="C23" s="2">
        <f t="shared" si="4"/>
        <v>436.29</v>
      </c>
      <c r="D23" s="2">
        <f t="shared" si="2"/>
        <v>68.53</v>
      </c>
      <c r="E23" s="2">
        <f t="shared" si="2"/>
        <v>1876.66</v>
      </c>
      <c r="F23" s="2">
        <f t="shared" si="2"/>
        <v>5669.89</v>
      </c>
      <c r="G23" s="2">
        <f t="shared" si="2"/>
        <v>9932.6</v>
      </c>
      <c r="H23" s="2">
        <f t="shared" si="2"/>
        <v>16870.04</v>
      </c>
      <c r="I23" s="2">
        <f t="shared" si="2"/>
        <v>11587.92</v>
      </c>
      <c r="J23" s="2">
        <f t="shared" si="2"/>
        <v>13261.15</v>
      </c>
      <c r="K23" s="2">
        <f t="shared" si="2"/>
        <v>31885.599999999999</v>
      </c>
      <c r="L23" s="2">
        <f t="shared" si="2"/>
        <v>9785.1299999999992</v>
      </c>
      <c r="M23" s="2">
        <f t="shared" si="2"/>
        <v>12246.77</v>
      </c>
      <c r="N23" s="2">
        <f t="shared" si="2"/>
        <v>1687.98</v>
      </c>
      <c r="O23" s="2">
        <f t="shared" si="2"/>
        <v>6210.21</v>
      </c>
      <c r="P23" s="2">
        <f t="shared" si="2"/>
        <v>6336.57</v>
      </c>
      <c r="Q23" s="2">
        <f t="shared" si="2"/>
        <v>13984.73</v>
      </c>
      <c r="R23" s="2">
        <f t="shared" si="2"/>
        <v>7859.31</v>
      </c>
      <c r="S23" s="2">
        <f t="shared" si="5"/>
        <v>7298.7</v>
      </c>
      <c r="T23" s="2">
        <f t="shared" si="5"/>
        <v>7134.43</v>
      </c>
      <c r="U23" s="2">
        <f t="shared" si="5"/>
        <v>7265.85</v>
      </c>
      <c r="V23" s="2">
        <f t="shared" si="5"/>
        <v>7068.73</v>
      </c>
      <c r="W23" s="2">
        <f t="shared" si="5"/>
        <v>7035.88</v>
      </c>
      <c r="X23" s="2">
        <f t="shared" si="5"/>
        <v>7167.28</v>
      </c>
      <c r="Y23" s="2"/>
      <c r="Z23" s="2">
        <f t="shared" si="3"/>
        <v>192670.25000000003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x14ac:dyDescent="0.25">
      <c r="B24" s="6">
        <f t="shared" si="6"/>
        <v>2024</v>
      </c>
      <c r="C24" s="2">
        <f t="shared" si="4"/>
        <v>436.29</v>
      </c>
      <c r="D24" s="2">
        <f t="shared" si="2"/>
        <v>68.53</v>
      </c>
      <c r="E24" s="2">
        <f t="shared" si="2"/>
        <v>1876.66</v>
      </c>
      <c r="F24" s="2">
        <f t="shared" si="2"/>
        <v>5669.89</v>
      </c>
      <c r="G24" s="2">
        <f t="shared" si="2"/>
        <v>9932.6</v>
      </c>
      <c r="H24" s="2">
        <f t="shared" si="2"/>
        <v>16870.04</v>
      </c>
      <c r="I24" s="2">
        <f t="shared" si="2"/>
        <v>11587.92</v>
      </c>
      <c r="J24" s="2">
        <f t="shared" si="2"/>
        <v>13261.15</v>
      </c>
      <c r="K24" s="2">
        <f t="shared" si="2"/>
        <v>31885.599999999999</v>
      </c>
      <c r="L24" s="2">
        <f t="shared" si="2"/>
        <v>9785.1299999999992</v>
      </c>
      <c r="M24" s="2">
        <f t="shared" si="2"/>
        <v>12246.77</v>
      </c>
      <c r="N24" s="2">
        <f t="shared" si="2"/>
        <v>1687.98</v>
      </c>
      <c r="O24" s="2">
        <f t="shared" si="2"/>
        <v>6210.21</v>
      </c>
      <c r="P24" s="2">
        <f t="shared" si="2"/>
        <v>6336.57</v>
      </c>
      <c r="Q24" s="2">
        <f t="shared" si="2"/>
        <v>13984.73</v>
      </c>
      <c r="R24" s="2">
        <f t="shared" si="2"/>
        <v>7859.31</v>
      </c>
      <c r="S24" s="2">
        <f t="shared" si="5"/>
        <v>7298.7</v>
      </c>
      <c r="T24" s="2">
        <f t="shared" si="5"/>
        <v>7134.43</v>
      </c>
      <c r="U24" s="2">
        <f t="shared" si="5"/>
        <v>7265.85</v>
      </c>
      <c r="V24" s="2">
        <f t="shared" si="5"/>
        <v>7068.73</v>
      </c>
      <c r="W24" s="2">
        <f t="shared" si="5"/>
        <v>7035.88</v>
      </c>
      <c r="X24" s="2">
        <f t="shared" si="5"/>
        <v>7167.28</v>
      </c>
      <c r="Y24" s="2"/>
      <c r="Z24" s="2">
        <f t="shared" si="3"/>
        <v>192670.25000000003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x14ac:dyDescent="0.25">
      <c r="B25" s="6">
        <f t="shared" si="6"/>
        <v>2025</v>
      </c>
      <c r="C25" s="2">
        <f t="shared" si="4"/>
        <v>436.29</v>
      </c>
      <c r="D25" s="2">
        <f t="shared" si="2"/>
        <v>68.53</v>
      </c>
      <c r="E25" s="2">
        <f t="shared" si="2"/>
        <v>1876.66</v>
      </c>
      <c r="F25" s="2">
        <f t="shared" si="2"/>
        <v>5669.89</v>
      </c>
      <c r="G25" s="2">
        <f t="shared" si="2"/>
        <v>9932.6</v>
      </c>
      <c r="H25" s="2">
        <f t="shared" si="2"/>
        <v>16870.04</v>
      </c>
      <c r="I25" s="2">
        <f t="shared" si="2"/>
        <v>11587.92</v>
      </c>
      <c r="J25" s="2">
        <f t="shared" si="2"/>
        <v>13261.15</v>
      </c>
      <c r="K25" s="2">
        <f t="shared" si="2"/>
        <v>31885.599999999999</v>
      </c>
      <c r="L25" s="2">
        <f t="shared" si="2"/>
        <v>9785.1299999999992</v>
      </c>
      <c r="M25" s="2">
        <f t="shared" si="2"/>
        <v>12246.77</v>
      </c>
      <c r="N25" s="2">
        <f t="shared" si="2"/>
        <v>1687.98</v>
      </c>
      <c r="O25" s="2">
        <f t="shared" si="2"/>
        <v>6210.21</v>
      </c>
      <c r="P25" s="2">
        <f t="shared" si="2"/>
        <v>6336.57</v>
      </c>
      <c r="Q25" s="2">
        <f t="shared" si="2"/>
        <v>13984.73</v>
      </c>
      <c r="R25" s="2">
        <f t="shared" si="2"/>
        <v>7859.31</v>
      </c>
      <c r="S25" s="2">
        <f t="shared" si="5"/>
        <v>7298.7</v>
      </c>
      <c r="T25" s="2">
        <f t="shared" si="5"/>
        <v>7134.43</v>
      </c>
      <c r="U25" s="2">
        <f t="shared" si="5"/>
        <v>7265.85</v>
      </c>
      <c r="V25" s="2">
        <f t="shared" si="5"/>
        <v>7068.73</v>
      </c>
      <c r="W25" s="2">
        <f t="shared" si="5"/>
        <v>7035.88</v>
      </c>
      <c r="X25" s="2">
        <f t="shared" si="5"/>
        <v>7167.28</v>
      </c>
      <c r="Y25" s="2"/>
      <c r="Z25" s="2">
        <f t="shared" si="3"/>
        <v>192670.25000000003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x14ac:dyDescent="0.25">
      <c r="B26" s="6">
        <f t="shared" si="6"/>
        <v>2026</v>
      </c>
      <c r="C26" s="2">
        <f t="shared" si="4"/>
        <v>436.29</v>
      </c>
      <c r="D26" s="2">
        <f t="shared" si="2"/>
        <v>68.53</v>
      </c>
      <c r="E26" s="2">
        <f t="shared" si="2"/>
        <v>1876.66</v>
      </c>
      <c r="F26" s="2">
        <f t="shared" si="2"/>
        <v>5669.89</v>
      </c>
      <c r="G26" s="2">
        <f t="shared" si="2"/>
        <v>9932.6</v>
      </c>
      <c r="H26" s="2">
        <f t="shared" si="2"/>
        <v>16870.04</v>
      </c>
      <c r="I26" s="2">
        <f t="shared" si="2"/>
        <v>11587.92</v>
      </c>
      <c r="J26" s="2">
        <f t="shared" si="2"/>
        <v>13261.15</v>
      </c>
      <c r="K26" s="2">
        <f t="shared" si="2"/>
        <v>31885.599999999999</v>
      </c>
      <c r="L26" s="2">
        <f t="shared" si="2"/>
        <v>9785.1299999999992</v>
      </c>
      <c r="M26" s="2">
        <f t="shared" si="2"/>
        <v>12246.77</v>
      </c>
      <c r="N26" s="2">
        <f t="shared" si="2"/>
        <v>1687.98</v>
      </c>
      <c r="O26" s="2">
        <f t="shared" si="2"/>
        <v>6210.21</v>
      </c>
      <c r="P26" s="2">
        <f t="shared" si="2"/>
        <v>6336.57</v>
      </c>
      <c r="Q26" s="2">
        <f t="shared" si="2"/>
        <v>13984.73</v>
      </c>
      <c r="R26" s="2">
        <f t="shared" si="2"/>
        <v>7859.31</v>
      </c>
      <c r="S26" s="2">
        <f t="shared" si="5"/>
        <v>7298.7</v>
      </c>
      <c r="T26" s="2">
        <f t="shared" si="5"/>
        <v>7134.43</v>
      </c>
      <c r="U26" s="2">
        <f t="shared" si="5"/>
        <v>7265.85</v>
      </c>
      <c r="V26" s="2">
        <f t="shared" si="5"/>
        <v>7068.73</v>
      </c>
      <c r="W26" s="2">
        <f t="shared" si="5"/>
        <v>7035.88</v>
      </c>
      <c r="X26" s="2">
        <f t="shared" si="5"/>
        <v>7167.28</v>
      </c>
      <c r="Y26" s="2"/>
      <c r="Z26" s="2">
        <f t="shared" si="3"/>
        <v>192670.25000000003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 x14ac:dyDescent="0.25">
      <c r="B27" s="6">
        <f t="shared" si="6"/>
        <v>2027</v>
      </c>
      <c r="C27" s="2">
        <f t="shared" si="4"/>
        <v>436.29</v>
      </c>
      <c r="D27" s="2">
        <f t="shared" si="2"/>
        <v>68.53</v>
      </c>
      <c r="E27" s="2">
        <f t="shared" si="2"/>
        <v>1876.66</v>
      </c>
      <c r="F27" s="2">
        <f t="shared" si="2"/>
        <v>5669.89</v>
      </c>
      <c r="G27" s="2">
        <f t="shared" si="2"/>
        <v>9932.6</v>
      </c>
      <c r="H27" s="2">
        <f t="shared" si="2"/>
        <v>16870.04</v>
      </c>
      <c r="I27" s="2">
        <f t="shared" si="2"/>
        <v>11587.92</v>
      </c>
      <c r="J27" s="2">
        <f t="shared" si="2"/>
        <v>13261.15</v>
      </c>
      <c r="K27" s="2">
        <f t="shared" si="2"/>
        <v>31885.599999999999</v>
      </c>
      <c r="L27" s="2">
        <f t="shared" si="2"/>
        <v>9785.1299999999992</v>
      </c>
      <c r="M27" s="2">
        <f t="shared" si="2"/>
        <v>12246.77</v>
      </c>
      <c r="N27" s="2">
        <f t="shared" si="2"/>
        <v>1687.98</v>
      </c>
      <c r="O27" s="2">
        <f t="shared" si="2"/>
        <v>6210.21</v>
      </c>
      <c r="P27" s="2">
        <f t="shared" si="2"/>
        <v>6336.57</v>
      </c>
      <c r="Q27" s="2">
        <f t="shared" si="2"/>
        <v>13984.73</v>
      </c>
      <c r="R27" s="2">
        <f t="shared" si="2"/>
        <v>7859.31</v>
      </c>
      <c r="S27" s="2">
        <f t="shared" si="5"/>
        <v>7298.7</v>
      </c>
      <c r="T27" s="2">
        <f t="shared" si="5"/>
        <v>7134.43</v>
      </c>
      <c r="U27" s="2">
        <f t="shared" si="5"/>
        <v>7265.85</v>
      </c>
      <c r="V27" s="2">
        <f t="shared" si="5"/>
        <v>7068.73</v>
      </c>
      <c r="W27" s="2">
        <f t="shared" si="5"/>
        <v>7035.88</v>
      </c>
      <c r="X27" s="2">
        <f t="shared" si="5"/>
        <v>7167.28</v>
      </c>
      <c r="Y27" s="2"/>
      <c r="Z27" s="2">
        <f t="shared" si="3"/>
        <v>192670.25000000003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x14ac:dyDescent="0.25">
      <c r="B28" s="6">
        <f t="shared" si="6"/>
        <v>2028</v>
      </c>
      <c r="C28" s="2">
        <f>+C$10-SUM(C$12:C27)</f>
        <v>436.32999999999993</v>
      </c>
      <c r="D28" s="2">
        <f t="shared" si="2"/>
        <v>68.53</v>
      </c>
      <c r="E28" s="2">
        <f t="shared" si="2"/>
        <v>1876.66</v>
      </c>
      <c r="F28" s="2">
        <f t="shared" si="2"/>
        <v>5669.89</v>
      </c>
      <c r="G28" s="2">
        <f t="shared" si="2"/>
        <v>9932.6</v>
      </c>
      <c r="H28" s="2">
        <f t="shared" si="2"/>
        <v>16870.04</v>
      </c>
      <c r="I28" s="2">
        <f t="shared" si="2"/>
        <v>11587.92</v>
      </c>
      <c r="J28" s="2">
        <f t="shared" si="2"/>
        <v>13261.15</v>
      </c>
      <c r="K28" s="2">
        <f t="shared" si="2"/>
        <v>31885.599999999999</v>
      </c>
      <c r="L28" s="2">
        <f t="shared" si="2"/>
        <v>9785.1299999999992</v>
      </c>
      <c r="M28" s="2">
        <f t="shared" si="2"/>
        <v>12246.77</v>
      </c>
      <c r="N28" s="2">
        <f t="shared" si="2"/>
        <v>1687.98</v>
      </c>
      <c r="O28" s="2">
        <f t="shared" si="2"/>
        <v>6210.21</v>
      </c>
      <c r="P28" s="2">
        <f t="shared" si="2"/>
        <v>6336.57</v>
      </c>
      <c r="Q28" s="2">
        <f t="shared" si="2"/>
        <v>13984.73</v>
      </c>
      <c r="R28" s="2">
        <f t="shared" si="2"/>
        <v>7859.31</v>
      </c>
      <c r="S28" s="2">
        <f t="shared" si="5"/>
        <v>7298.7</v>
      </c>
      <c r="T28" s="2">
        <f t="shared" si="5"/>
        <v>7134.43</v>
      </c>
      <c r="U28" s="2">
        <f t="shared" si="5"/>
        <v>7265.85</v>
      </c>
      <c r="V28" s="2">
        <f t="shared" si="5"/>
        <v>7068.73</v>
      </c>
      <c r="W28" s="2">
        <f t="shared" si="5"/>
        <v>7035.88</v>
      </c>
      <c r="X28" s="2">
        <f t="shared" si="5"/>
        <v>7167.28</v>
      </c>
      <c r="Y28" s="2"/>
      <c r="Z28" s="2">
        <f t="shared" si="3"/>
        <v>192670.29000000004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x14ac:dyDescent="0.25">
      <c r="B29" s="6">
        <f t="shared" si="6"/>
        <v>2029</v>
      </c>
      <c r="C29" s="2"/>
      <c r="D29" s="2">
        <f>+D$10-SUM(D$12:D28)</f>
        <v>68.520000000000209</v>
      </c>
      <c r="E29" s="2">
        <f t="shared" ref="E29:P44" si="7">ROUND((E$10/E$9),2)</f>
        <v>1876.66</v>
      </c>
      <c r="F29" s="2">
        <f t="shared" si="7"/>
        <v>5669.89</v>
      </c>
      <c r="G29" s="2">
        <f t="shared" si="7"/>
        <v>9932.6</v>
      </c>
      <c r="H29" s="2">
        <f t="shared" si="7"/>
        <v>16870.04</v>
      </c>
      <c r="I29" s="2">
        <f t="shared" si="7"/>
        <v>11587.92</v>
      </c>
      <c r="J29" s="2">
        <f t="shared" si="7"/>
        <v>13261.15</v>
      </c>
      <c r="K29" s="2">
        <f t="shared" si="7"/>
        <v>31885.599999999999</v>
      </c>
      <c r="L29" s="2">
        <f t="shared" si="7"/>
        <v>9785.1299999999992</v>
      </c>
      <c r="M29" s="2">
        <f t="shared" si="7"/>
        <v>12246.77</v>
      </c>
      <c r="N29" s="2">
        <f t="shared" si="7"/>
        <v>1687.98</v>
      </c>
      <c r="O29" s="2">
        <f t="shared" si="7"/>
        <v>6210.21</v>
      </c>
      <c r="P29" s="2">
        <f t="shared" si="7"/>
        <v>6336.57</v>
      </c>
      <c r="Q29" s="2">
        <f t="shared" ref="Q29:X50" si="8">ROUND((Q$10/Q$9),2)</f>
        <v>13984.73</v>
      </c>
      <c r="R29" s="2">
        <f t="shared" si="8"/>
        <v>7859.31</v>
      </c>
      <c r="S29" s="2">
        <f t="shared" si="5"/>
        <v>7298.7</v>
      </c>
      <c r="T29" s="2">
        <f t="shared" si="5"/>
        <v>7134.43</v>
      </c>
      <c r="U29" s="2">
        <f t="shared" si="5"/>
        <v>7265.85</v>
      </c>
      <c r="V29" s="2">
        <f t="shared" si="5"/>
        <v>7068.73</v>
      </c>
      <c r="W29" s="2">
        <f t="shared" si="5"/>
        <v>7035.88</v>
      </c>
      <c r="X29" s="2">
        <f t="shared" si="5"/>
        <v>7167.28</v>
      </c>
      <c r="Y29" s="2"/>
      <c r="Z29" s="2">
        <f t="shared" si="3"/>
        <v>192233.95000000004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x14ac:dyDescent="0.25">
      <c r="B30" s="6">
        <f t="shared" si="6"/>
        <v>2030</v>
      </c>
      <c r="C30" s="2"/>
      <c r="D30" s="2"/>
      <c r="E30" s="2">
        <f t="shared" si="7"/>
        <v>1876.66</v>
      </c>
      <c r="F30" s="2">
        <f t="shared" si="7"/>
        <v>5669.89</v>
      </c>
      <c r="G30" s="2">
        <f t="shared" si="7"/>
        <v>9932.6</v>
      </c>
      <c r="H30" s="2">
        <f t="shared" si="7"/>
        <v>16870.04</v>
      </c>
      <c r="I30" s="2">
        <f t="shared" si="7"/>
        <v>11587.92</v>
      </c>
      <c r="J30" s="2">
        <f t="shared" si="7"/>
        <v>13261.15</v>
      </c>
      <c r="K30" s="2">
        <f t="shared" si="7"/>
        <v>31885.599999999999</v>
      </c>
      <c r="L30" s="2">
        <f t="shared" si="7"/>
        <v>9785.1299999999992</v>
      </c>
      <c r="M30" s="2">
        <f t="shared" si="7"/>
        <v>12246.77</v>
      </c>
      <c r="N30" s="2">
        <f t="shared" si="7"/>
        <v>1687.98</v>
      </c>
      <c r="O30" s="2">
        <f t="shared" si="7"/>
        <v>6210.21</v>
      </c>
      <c r="P30" s="2">
        <f t="shared" si="7"/>
        <v>6336.57</v>
      </c>
      <c r="Q30" s="2">
        <f t="shared" si="8"/>
        <v>13984.73</v>
      </c>
      <c r="R30" s="2">
        <f t="shared" si="8"/>
        <v>7859.31</v>
      </c>
      <c r="S30" s="2">
        <f t="shared" si="5"/>
        <v>7298.7</v>
      </c>
      <c r="T30" s="2">
        <f t="shared" si="5"/>
        <v>7134.43</v>
      </c>
      <c r="U30" s="2">
        <f t="shared" si="5"/>
        <v>7265.85</v>
      </c>
      <c r="V30" s="2">
        <f t="shared" si="5"/>
        <v>7068.73</v>
      </c>
      <c r="W30" s="2">
        <f t="shared" si="5"/>
        <v>7035.88</v>
      </c>
      <c r="X30" s="2">
        <f t="shared" si="5"/>
        <v>7167.28</v>
      </c>
      <c r="Y30" s="2"/>
      <c r="Z30" s="2">
        <f t="shared" si="3"/>
        <v>192165.43000000005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x14ac:dyDescent="0.25">
      <c r="B31" s="6">
        <f t="shared" si="6"/>
        <v>2031</v>
      </c>
      <c r="C31" s="2"/>
      <c r="D31" s="2"/>
      <c r="E31" s="2">
        <f t="shared" si="7"/>
        <v>1876.66</v>
      </c>
      <c r="F31" s="2">
        <f t="shared" si="7"/>
        <v>5669.89</v>
      </c>
      <c r="G31" s="2">
        <f t="shared" si="7"/>
        <v>9932.6</v>
      </c>
      <c r="H31" s="2">
        <f t="shared" si="7"/>
        <v>16870.04</v>
      </c>
      <c r="I31" s="2">
        <f t="shared" si="7"/>
        <v>11587.92</v>
      </c>
      <c r="J31" s="2">
        <f t="shared" si="7"/>
        <v>13261.15</v>
      </c>
      <c r="K31" s="2">
        <f t="shared" si="7"/>
        <v>31885.599999999999</v>
      </c>
      <c r="L31" s="2">
        <f t="shared" si="7"/>
        <v>9785.1299999999992</v>
      </c>
      <c r="M31" s="2">
        <f t="shared" si="7"/>
        <v>12246.77</v>
      </c>
      <c r="N31" s="2">
        <f t="shared" si="7"/>
        <v>1687.98</v>
      </c>
      <c r="O31" s="2">
        <f t="shared" si="7"/>
        <v>6210.21</v>
      </c>
      <c r="P31" s="2">
        <f t="shared" si="7"/>
        <v>6336.57</v>
      </c>
      <c r="Q31" s="2">
        <f t="shared" si="8"/>
        <v>13984.73</v>
      </c>
      <c r="R31" s="2">
        <f t="shared" si="8"/>
        <v>7859.31</v>
      </c>
      <c r="S31" s="2">
        <f t="shared" si="8"/>
        <v>7298.7</v>
      </c>
      <c r="T31" s="2">
        <f t="shared" si="8"/>
        <v>7134.43</v>
      </c>
      <c r="U31" s="2">
        <f t="shared" si="8"/>
        <v>7265.85</v>
      </c>
      <c r="V31" s="2">
        <f t="shared" si="8"/>
        <v>7068.73</v>
      </c>
      <c r="W31" s="2">
        <f t="shared" si="8"/>
        <v>7035.88</v>
      </c>
      <c r="X31" s="2">
        <f t="shared" si="8"/>
        <v>7167.28</v>
      </c>
      <c r="Y31" s="2"/>
      <c r="Z31" s="2">
        <f t="shared" si="3"/>
        <v>192165.43000000005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x14ac:dyDescent="0.25">
      <c r="B32" s="6">
        <f t="shared" si="6"/>
        <v>2032</v>
      </c>
      <c r="C32" s="2"/>
      <c r="D32" s="2"/>
      <c r="E32" s="2">
        <f t="shared" si="7"/>
        <v>1876.66</v>
      </c>
      <c r="F32" s="2">
        <f t="shared" si="7"/>
        <v>5669.89</v>
      </c>
      <c r="G32" s="2">
        <f t="shared" si="7"/>
        <v>9932.6</v>
      </c>
      <c r="H32" s="2">
        <f t="shared" si="7"/>
        <v>16870.04</v>
      </c>
      <c r="I32" s="2">
        <f t="shared" si="7"/>
        <v>11587.92</v>
      </c>
      <c r="J32" s="2">
        <f t="shared" si="7"/>
        <v>13261.15</v>
      </c>
      <c r="K32" s="2">
        <f t="shared" si="7"/>
        <v>31885.599999999999</v>
      </c>
      <c r="L32" s="2">
        <f t="shared" si="7"/>
        <v>9785.1299999999992</v>
      </c>
      <c r="M32" s="2">
        <f t="shared" si="7"/>
        <v>12246.77</v>
      </c>
      <c r="N32" s="2">
        <f t="shared" si="7"/>
        <v>1687.98</v>
      </c>
      <c r="O32" s="2">
        <f t="shared" si="7"/>
        <v>6210.21</v>
      </c>
      <c r="P32" s="2">
        <f t="shared" si="7"/>
        <v>6336.57</v>
      </c>
      <c r="Q32" s="2">
        <f t="shared" si="8"/>
        <v>13984.73</v>
      </c>
      <c r="R32" s="2">
        <f t="shared" si="8"/>
        <v>7859.31</v>
      </c>
      <c r="S32" s="2">
        <f t="shared" si="8"/>
        <v>7298.7</v>
      </c>
      <c r="T32" s="2">
        <f t="shared" si="8"/>
        <v>7134.43</v>
      </c>
      <c r="U32" s="2">
        <f t="shared" si="8"/>
        <v>7265.85</v>
      </c>
      <c r="V32" s="2">
        <f t="shared" si="8"/>
        <v>7068.73</v>
      </c>
      <c r="W32" s="2">
        <f t="shared" si="8"/>
        <v>7035.88</v>
      </c>
      <c r="X32" s="2">
        <f t="shared" si="8"/>
        <v>7167.28</v>
      </c>
      <c r="Y32" s="2"/>
      <c r="Z32" s="2">
        <f t="shared" si="3"/>
        <v>192165.43000000005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x14ac:dyDescent="0.25">
      <c r="B33" s="6">
        <f t="shared" si="6"/>
        <v>2033</v>
      </c>
      <c r="C33" s="2"/>
      <c r="D33" s="2"/>
      <c r="E33" s="2">
        <f t="shared" si="7"/>
        <v>1876.66</v>
      </c>
      <c r="F33" s="2">
        <f t="shared" si="7"/>
        <v>5669.89</v>
      </c>
      <c r="G33" s="2">
        <f t="shared" si="7"/>
        <v>9932.6</v>
      </c>
      <c r="H33" s="2">
        <f t="shared" si="7"/>
        <v>16870.04</v>
      </c>
      <c r="I33" s="2">
        <f t="shared" si="7"/>
        <v>11587.92</v>
      </c>
      <c r="J33" s="2">
        <f t="shared" si="7"/>
        <v>13261.15</v>
      </c>
      <c r="K33" s="2">
        <f t="shared" si="7"/>
        <v>31885.599999999999</v>
      </c>
      <c r="L33" s="2">
        <f t="shared" si="7"/>
        <v>9785.1299999999992</v>
      </c>
      <c r="M33" s="2">
        <f t="shared" si="7"/>
        <v>12246.77</v>
      </c>
      <c r="N33" s="2">
        <f t="shared" si="7"/>
        <v>1687.98</v>
      </c>
      <c r="O33" s="2">
        <f t="shared" si="7"/>
        <v>6210.21</v>
      </c>
      <c r="P33" s="2">
        <f t="shared" si="7"/>
        <v>6336.57</v>
      </c>
      <c r="Q33" s="2">
        <f t="shared" si="8"/>
        <v>13984.73</v>
      </c>
      <c r="R33" s="2">
        <f t="shared" si="8"/>
        <v>7859.31</v>
      </c>
      <c r="S33" s="2">
        <f t="shared" si="8"/>
        <v>7298.7</v>
      </c>
      <c r="T33" s="2">
        <f t="shared" si="8"/>
        <v>7134.43</v>
      </c>
      <c r="U33" s="2">
        <f t="shared" si="8"/>
        <v>7265.85</v>
      </c>
      <c r="V33" s="2">
        <f t="shared" si="8"/>
        <v>7068.73</v>
      </c>
      <c r="W33" s="2">
        <f t="shared" si="8"/>
        <v>7035.88</v>
      </c>
      <c r="X33" s="2">
        <f t="shared" si="8"/>
        <v>7167.28</v>
      </c>
      <c r="Y33" s="2"/>
      <c r="Z33" s="2">
        <f t="shared" si="3"/>
        <v>192165.43000000005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x14ac:dyDescent="0.25">
      <c r="B34" s="6">
        <f t="shared" si="6"/>
        <v>2034</v>
      </c>
      <c r="C34" s="2"/>
      <c r="D34" s="2"/>
      <c r="E34" s="2">
        <f t="shared" si="7"/>
        <v>1876.66</v>
      </c>
      <c r="F34" s="2">
        <f t="shared" si="7"/>
        <v>5669.89</v>
      </c>
      <c r="G34" s="2">
        <f t="shared" si="7"/>
        <v>9932.6</v>
      </c>
      <c r="H34" s="2">
        <f t="shared" si="7"/>
        <v>16870.04</v>
      </c>
      <c r="I34" s="2">
        <f t="shared" si="7"/>
        <v>11587.92</v>
      </c>
      <c r="J34" s="2">
        <f t="shared" si="7"/>
        <v>13261.15</v>
      </c>
      <c r="K34" s="2">
        <f t="shared" si="7"/>
        <v>31885.599999999999</v>
      </c>
      <c r="L34" s="2">
        <f t="shared" si="7"/>
        <v>9785.1299999999992</v>
      </c>
      <c r="M34" s="2">
        <f t="shared" si="7"/>
        <v>12246.77</v>
      </c>
      <c r="N34" s="2">
        <f t="shared" si="7"/>
        <v>1687.98</v>
      </c>
      <c r="O34" s="2">
        <f t="shared" si="7"/>
        <v>6210.21</v>
      </c>
      <c r="P34" s="2">
        <f t="shared" si="7"/>
        <v>6336.57</v>
      </c>
      <c r="Q34" s="2">
        <f t="shared" si="8"/>
        <v>13984.73</v>
      </c>
      <c r="R34" s="2">
        <f t="shared" si="8"/>
        <v>7859.31</v>
      </c>
      <c r="S34" s="2">
        <f t="shared" si="8"/>
        <v>7298.7</v>
      </c>
      <c r="T34" s="2">
        <f t="shared" si="8"/>
        <v>7134.43</v>
      </c>
      <c r="U34" s="2">
        <f t="shared" si="8"/>
        <v>7265.85</v>
      </c>
      <c r="V34" s="2">
        <f t="shared" si="8"/>
        <v>7068.73</v>
      </c>
      <c r="W34" s="2">
        <f t="shared" si="8"/>
        <v>7035.88</v>
      </c>
      <c r="X34" s="2">
        <f t="shared" si="8"/>
        <v>7167.28</v>
      </c>
      <c r="Y34" s="2"/>
      <c r="Z34" s="2">
        <f t="shared" si="3"/>
        <v>192165.43000000005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x14ac:dyDescent="0.25">
      <c r="B35" s="6">
        <f t="shared" si="6"/>
        <v>2035</v>
      </c>
      <c r="C35" s="2"/>
      <c r="D35" s="2"/>
      <c r="E35" s="2">
        <f t="shared" si="7"/>
        <v>1876.66</v>
      </c>
      <c r="F35" s="2">
        <f t="shared" si="7"/>
        <v>5669.89</v>
      </c>
      <c r="G35" s="2">
        <f t="shared" si="7"/>
        <v>9932.6</v>
      </c>
      <c r="H35" s="2">
        <f t="shared" si="7"/>
        <v>16870.04</v>
      </c>
      <c r="I35" s="2">
        <f t="shared" si="7"/>
        <v>11587.92</v>
      </c>
      <c r="J35" s="2">
        <f t="shared" si="7"/>
        <v>13261.15</v>
      </c>
      <c r="K35" s="2">
        <f t="shared" si="7"/>
        <v>31885.599999999999</v>
      </c>
      <c r="L35" s="2">
        <f t="shared" si="7"/>
        <v>9785.1299999999992</v>
      </c>
      <c r="M35" s="2">
        <f t="shared" si="7"/>
        <v>12246.77</v>
      </c>
      <c r="N35" s="2">
        <f t="shared" si="7"/>
        <v>1687.98</v>
      </c>
      <c r="O35" s="2">
        <f t="shared" si="7"/>
        <v>6210.21</v>
      </c>
      <c r="P35" s="2">
        <f t="shared" si="7"/>
        <v>6336.57</v>
      </c>
      <c r="Q35" s="2">
        <f t="shared" si="8"/>
        <v>13984.73</v>
      </c>
      <c r="R35" s="2">
        <f t="shared" si="8"/>
        <v>7859.31</v>
      </c>
      <c r="S35" s="2">
        <f t="shared" si="8"/>
        <v>7298.7</v>
      </c>
      <c r="T35" s="2">
        <f t="shared" si="8"/>
        <v>7134.43</v>
      </c>
      <c r="U35" s="2">
        <f t="shared" si="8"/>
        <v>7265.85</v>
      </c>
      <c r="V35" s="2">
        <f t="shared" si="8"/>
        <v>7068.73</v>
      </c>
      <c r="W35" s="2">
        <f t="shared" si="8"/>
        <v>7035.88</v>
      </c>
      <c r="X35" s="2">
        <f t="shared" si="8"/>
        <v>7167.28</v>
      </c>
      <c r="Y35" s="2"/>
      <c r="Z35" s="2">
        <f t="shared" si="3"/>
        <v>192165.43000000005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x14ac:dyDescent="0.25">
      <c r="B36" s="6">
        <f t="shared" si="6"/>
        <v>2036</v>
      </c>
      <c r="C36" s="2"/>
      <c r="D36" s="2"/>
      <c r="E36" s="2">
        <f t="shared" si="7"/>
        <v>1876.66</v>
      </c>
      <c r="F36" s="2">
        <f t="shared" si="7"/>
        <v>5669.89</v>
      </c>
      <c r="G36" s="2">
        <f t="shared" si="7"/>
        <v>9932.6</v>
      </c>
      <c r="H36" s="2">
        <f t="shared" si="7"/>
        <v>16870.04</v>
      </c>
      <c r="I36" s="2">
        <f t="shared" si="7"/>
        <v>11587.92</v>
      </c>
      <c r="J36" s="2">
        <f t="shared" si="7"/>
        <v>13261.15</v>
      </c>
      <c r="K36" s="2">
        <f t="shared" si="7"/>
        <v>31885.599999999999</v>
      </c>
      <c r="L36" s="2">
        <f t="shared" si="7"/>
        <v>9785.1299999999992</v>
      </c>
      <c r="M36" s="2">
        <f t="shared" si="7"/>
        <v>12246.77</v>
      </c>
      <c r="N36" s="2">
        <f t="shared" si="7"/>
        <v>1687.98</v>
      </c>
      <c r="O36" s="2">
        <f t="shared" si="7"/>
        <v>6210.21</v>
      </c>
      <c r="P36" s="2">
        <f t="shared" si="7"/>
        <v>6336.57</v>
      </c>
      <c r="Q36" s="2">
        <f t="shared" si="8"/>
        <v>13984.73</v>
      </c>
      <c r="R36" s="2">
        <f t="shared" si="8"/>
        <v>7859.31</v>
      </c>
      <c r="S36" s="2">
        <f t="shared" si="8"/>
        <v>7298.7</v>
      </c>
      <c r="T36" s="2">
        <f t="shared" si="8"/>
        <v>7134.43</v>
      </c>
      <c r="U36" s="2">
        <f t="shared" si="8"/>
        <v>7265.85</v>
      </c>
      <c r="V36" s="2">
        <f t="shared" si="8"/>
        <v>7068.73</v>
      </c>
      <c r="W36" s="2">
        <f t="shared" si="8"/>
        <v>7035.88</v>
      </c>
      <c r="X36" s="2">
        <f t="shared" si="8"/>
        <v>7167.28</v>
      </c>
      <c r="Y36" s="2"/>
      <c r="Z36" s="2">
        <f t="shared" si="3"/>
        <v>192165.43000000005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x14ac:dyDescent="0.25">
      <c r="B37" s="6">
        <f t="shared" si="6"/>
        <v>2037</v>
      </c>
      <c r="C37" s="2"/>
      <c r="D37" s="2"/>
      <c r="E37" s="2">
        <f t="shared" si="7"/>
        <v>1876.66</v>
      </c>
      <c r="F37" s="2">
        <f t="shared" si="7"/>
        <v>5669.89</v>
      </c>
      <c r="G37" s="2">
        <f t="shared" si="7"/>
        <v>9932.6</v>
      </c>
      <c r="H37" s="2">
        <f t="shared" si="7"/>
        <v>16870.04</v>
      </c>
      <c r="I37" s="2">
        <f t="shared" si="7"/>
        <v>11587.92</v>
      </c>
      <c r="J37" s="2">
        <f t="shared" si="7"/>
        <v>13261.15</v>
      </c>
      <c r="K37" s="2">
        <f t="shared" si="7"/>
        <v>31885.599999999999</v>
      </c>
      <c r="L37" s="2">
        <f t="shared" si="7"/>
        <v>9785.1299999999992</v>
      </c>
      <c r="M37" s="2">
        <f t="shared" si="7"/>
        <v>12246.77</v>
      </c>
      <c r="N37" s="2">
        <f t="shared" si="7"/>
        <v>1687.98</v>
      </c>
      <c r="O37" s="2">
        <f t="shared" si="7"/>
        <v>6210.21</v>
      </c>
      <c r="P37" s="2">
        <f t="shared" si="7"/>
        <v>6336.57</v>
      </c>
      <c r="Q37" s="2">
        <f t="shared" si="8"/>
        <v>13984.73</v>
      </c>
      <c r="R37" s="2">
        <f t="shared" si="8"/>
        <v>7859.31</v>
      </c>
      <c r="S37" s="2">
        <f t="shared" si="8"/>
        <v>7298.7</v>
      </c>
      <c r="T37" s="2">
        <f t="shared" si="8"/>
        <v>7134.43</v>
      </c>
      <c r="U37" s="2">
        <f t="shared" si="8"/>
        <v>7265.85</v>
      </c>
      <c r="V37" s="2">
        <f t="shared" si="8"/>
        <v>7068.73</v>
      </c>
      <c r="W37" s="2">
        <f t="shared" si="8"/>
        <v>7035.88</v>
      </c>
      <c r="X37" s="2">
        <f t="shared" si="8"/>
        <v>7167.28</v>
      </c>
      <c r="Y37" s="2"/>
      <c r="Z37" s="2">
        <f t="shared" si="3"/>
        <v>192165.43000000005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x14ac:dyDescent="0.25">
      <c r="B38" s="6">
        <f t="shared" si="6"/>
        <v>2038</v>
      </c>
      <c r="C38" s="2"/>
      <c r="D38" s="2"/>
      <c r="E38" s="2">
        <f t="shared" si="7"/>
        <v>1876.66</v>
      </c>
      <c r="F38" s="2">
        <f t="shared" si="7"/>
        <v>5669.89</v>
      </c>
      <c r="G38" s="2">
        <f t="shared" si="7"/>
        <v>9932.6</v>
      </c>
      <c r="H38" s="2">
        <f t="shared" si="7"/>
        <v>16870.04</v>
      </c>
      <c r="I38" s="2">
        <f t="shared" si="7"/>
        <v>11587.92</v>
      </c>
      <c r="J38" s="2">
        <f t="shared" si="7"/>
        <v>13261.15</v>
      </c>
      <c r="K38" s="2">
        <f t="shared" si="7"/>
        <v>31885.599999999999</v>
      </c>
      <c r="L38" s="2">
        <f t="shared" si="7"/>
        <v>9785.1299999999992</v>
      </c>
      <c r="M38" s="2">
        <f t="shared" si="7"/>
        <v>12246.77</v>
      </c>
      <c r="N38" s="2">
        <f t="shared" si="7"/>
        <v>1687.98</v>
      </c>
      <c r="O38" s="2">
        <f t="shared" si="7"/>
        <v>6210.21</v>
      </c>
      <c r="P38" s="2">
        <f t="shared" si="7"/>
        <v>6336.57</v>
      </c>
      <c r="Q38" s="2">
        <f t="shared" si="8"/>
        <v>13984.73</v>
      </c>
      <c r="R38" s="2">
        <f t="shared" si="8"/>
        <v>7859.31</v>
      </c>
      <c r="S38" s="2">
        <f t="shared" si="8"/>
        <v>7298.7</v>
      </c>
      <c r="T38" s="2">
        <f t="shared" si="8"/>
        <v>7134.43</v>
      </c>
      <c r="U38" s="2">
        <f t="shared" si="8"/>
        <v>7265.85</v>
      </c>
      <c r="V38" s="2">
        <f t="shared" si="8"/>
        <v>7068.73</v>
      </c>
      <c r="W38" s="2">
        <f t="shared" si="8"/>
        <v>7035.88</v>
      </c>
      <c r="X38" s="2">
        <f t="shared" si="8"/>
        <v>7167.28</v>
      </c>
      <c r="Z38" s="2">
        <f t="shared" si="3"/>
        <v>192165.43000000005</v>
      </c>
    </row>
    <row r="39" spans="2:36" x14ac:dyDescent="0.25">
      <c r="B39" s="6">
        <f t="shared" si="6"/>
        <v>2039</v>
      </c>
      <c r="C39" s="2"/>
      <c r="D39" s="2"/>
      <c r="E39" s="2">
        <f>+E$10-SUM(E$12:E38)</f>
        <v>1876.629999999961</v>
      </c>
      <c r="F39" s="2">
        <f t="shared" si="7"/>
        <v>5669.89</v>
      </c>
      <c r="G39" s="2">
        <f t="shared" si="7"/>
        <v>9932.6</v>
      </c>
      <c r="H39" s="2">
        <f t="shared" si="7"/>
        <v>16870.04</v>
      </c>
      <c r="I39" s="2">
        <f t="shared" si="7"/>
        <v>11587.92</v>
      </c>
      <c r="J39" s="2">
        <f t="shared" si="7"/>
        <v>13261.15</v>
      </c>
      <c r="K39" s="2">
        <f t="shared" si="7"/>
        <v>31885.599999999999</v>
      </c>
      <c r="L39" s="2">
        <f t="shared" si="7"/>
        <v>9785.1299999999992</v>
      </c>
      <c r="M39" s="2">
        <f t="shared" si="7"/>
        <v>12246.77</v>
      </c>
      <c r="N39" s="2">
        <f t="shared" si="7"/>
        <v>1687.98</v>
      </c>
      <c r="O39" s="2">
        <f t="shared" si="7"/>
        <v>6210.21</v>
      </c>
      <c r="P39" s="2">
        <f t="shared" si="7"/>
        <v>6336.57</v>
      </c>
      <c r="Q39" s="2">
        <f t="shared" si="8"/>
        <v>13984.73</v>
      </c>
      <c r="R39" s="2">
        <f t="shared" si="8"/>
        <v>7859.31</v>
      </c>
      <c r="S39" s="2">
        <f t="shared" si="8"/>
        <v>7298.7</v>
      </c>
      <c r="T39" s="2">
        <f t="shared" si="8"/>
        <v>7134.43</v>
      </c>
      <c r="U39" s="2">
        <f t="shared" si="8"/>
        <v>7265.85</v>
      </c>
      <c r="V39" s="2">
        <f t="shared" si="8"/>
        <v>7068.73</v>
      </c>
      <c r="W39" s="2">
        <f t="shared" si="8"/>
        <v>7035.88</v>
      </c>
      <c r="X39" s="2">
        <f t="shared" si="8"/>
        <v>7167.28</v>
      </c>
      <c r="Z39" s="2">
        <f t="shared" si="3"/>
        <v>192165.4</v>
      </c>
    </row>
    <row r="40" spans="2:36" x14ac:dyDescent="0.25">
      <c r="B40" s="6">
        <f t="shared" si="6"/>
        <v>2040</v>
      </c>
      <c r="C40" s="2"/>
      <c r="D40" s="2"/>
      <c r="E40" s="2"/>
      <c r="F40" s="2">
        <f>+F$10-SUM(F$12:F39)</f>
        <v>5669.7899999999208</v>
      </c>
      <c r="G40" s="2">
        <f t="shared" si="7"/>
        <v>9932.6</v>
      </c>
      <c r="H40" s="2">
        <f t="shared" si="7"/>
        <v>16870.04</v>
      </c>
      <c r="I40" s="2">
        <f t="shared" si="7"/>
        <v>11587.92</v>
      </c>
      <c r="J40" s="2">
        <f t="shared" si="7"/>
        <v>13261.15</v>
      </c>
      <c r="K40" s="2">
        <f t="shared" si="7"/>
        <v>31885.599999999999</v>
      </c>
      <c r="L40" s="2">
        <f t="shared" si="7"/>
        <v>9785.1299999999992</v>
      </c>
      <c r="M40" s="2">
        <f t="shared" si="7"/>
        <v>12246.77</v>
      </c>
      <c r="N40" s="2">
        <f t="shared" si="7"/>
        <v>1687.98</v>
      </c>
      <c r="O40" s="2">
        <f t="shared" si="7"/>
        <v>6210.21</v>
      </c>
      <c r="P40" s="2">
        <f t="shared" si="7"/>
        <v>6336.57</v>
      </c>
      <c r="Q40" s="2">
        <f t="shared" si="8"/>
        <v>13984.73</v>
      </c>
      <c r="R40" s="2">
        <f t="shared" si="8"/>
        <v>7859.31</v>
      </c>
      <c r="S40" s="2">
        <f t="shared" si="8"/>
        <v>7298.7</v>
      </c>
      <c r="T40" s="2">
        <f t="shared" si="8"/>
        <v>7134.43</v>
      </c>
      <c r="U40" s="2">
        <f t="shared" si="8"/>
        <v>7265.85</v>
      </c>
      <c r="V40" s="2">
        <f t="shared" si="8"/>
        <v>7068.73</v>
      </c>
      <c r="W40" s="2">
        <f t="shared" si="8"/>
        <v>7035.88</v>
      </c>
      <c r="X40" s="2">
        <f t="shared" si="8"/>
        <v>7167.28</v>
      </c>
      <c r="Z40" s="2">
        <f t="shared" si="3"/>
        <v>190288.66999999995</v>
      </c>
    </row>
    <row r="41" spans="2:36" x14ac:dyDescent="0.25">
      <c r="B41" s="6">
        <f t="shared" si="6"/>
        <v>2041</v>
      </c>
      <c r="C41" s="2"/>
      <c r="D41" s="2"/>
      <c r="E41" s="2"/>
      <c r="F41" s="2"/>
      <c r="G41" s="2">
        <f>+G$10-SUM(G$12:G40)</f>
        <v>9932.5599999999977</v>
      </c>
      <c r="H41" s="2">
        <f t="shared" si="7"/>
        <v>16870.04</v>
      </c>
      <c r="I41" s="2">
        <f t="shared" si="7"/>
        <v>11587.92</v>
      </c>
      <c r="J41" s="2">
        <f t="shared" si="7"/>
        <v>13261.15</v>
      </c>
      <c r="K41" s="2">
        <f t="shared" si="7"/>
        <v>31885.599999999999</v>
      </c>
      <c r="L41" s="2">
        <f t="shared" si="7"/>
        <v>9785.1299999999992</v>
      </c>
      <c r="M41" s="2">
        <f t="shared" si="7"/>
        <v>12246.77</v>
      </c>
      <c r="N41" s="2">
        <f t="shared" si="7"/>
        <v>1687.98</v>
      </c>
      <c r="O41" s="2">
        <f t="shared" si="7"/>
        <v>6210.21</v>
      </c>
      <c r="P41" s="2">
        <f t="shared" si="7"/>
        <v>6336.57</v>
      </c>
      <c r="Q41" s="2">
        <f t="shared" si="8"/>
        <v>13984.73</v>
      </c>
      <c r="R41" s="2">
        <f t="shared" si="8"/>
        <v>7859.31</v>
      </c>
      <c r="S41" s="2">
        <f t="shared" si="8"/>
        <v>7298.7</v>
      </c>
      <c r="T41" s="2">
        <f t="shared" si="8"/>
        <v>7134.43</v>
      </c>
      <c r="U41" s="2">
        <f t="shared" si="8"/>
        <v>7265.85</v>
      </c>
      <c r="V41" s="2">
        <f t="shared" si="8"/>
        <v>7068.73</v>
      </c>
      <c r="W41" s="2">
        <f t="shared" si="8"/>
        <v>7035.88</v>
      </c>
      <c r="X41" s="2">
        <f t="shared" si="8"/>
        <v>7167.28</v>
      </c>
      <c r="Z41" s="2">
        <f t="shared" si="3"/>
        <v>184618.84000000003</v>
      </c>
    </row>
    <row r="42" spans="2:36" x14ac:dyDescent="0.25">
      <c r="B42" s="6">
        <f t="shared" si="6"/>
        <v>2042</v>
      </c>
      <c r="C42" s="2"/>
      <c r="D42" s="2"/>
      <c r="E42" s="2"/>
      <c r="F42" s="2"/>
      <c r="G42" s="2"/>
      <c r="H42" s="2">
        <f>+H$10-SUM(H$12:H41)</f>
        <v>16869.910000000207</v>
      </c>
      <c r="I42" s="2">
        <f t="shared" si="7"/>
        <v>11587.92</v>
      </c>
      <c r="J42" s="2">
        <f t="shared" si="7"/>
        <v>13261.15</v>
      </c>
      <c r="K42" s="2">
        <f t="shared" si="7"/>
        <v>31885.599999999999</v>
      </c>
      <c r="L42" s="2">
        <f t="shared" si="7"/>
        <v>9785.1299999999992</v>
      </c>
      <c r="M42" s="2">
        <f t="shared" si="7"/>
        <v>12246.77</v>
      </c>
      <c r="N42" s="2">
        <f t="shared" si="7"/>
        <v>1687.98</v>
      </c>
      <c r="O42" s="2">
        <f t="shared" si="7"/>
        <v>6210.21</v>
      </c>
      <c r="P42" s="2">
        <f t="shared" si="7"/>
        <v>6336.57</v>
      </c>
      <c r="Q42" s="2">
        <f t="shared" si="8"/>
        <v>13984.73</v>
      </c>
      <c r="R42" s="2">
        <f t="shared" si="8"/>
        <v>7859.31</v>
      </c>
      <c r="S42" s="2">
        <f t="shared" si="8"/>
        <v>7298.7</v>
      </c>
      <c r="T42" s="2">
        <f t="shared" si="8"/>
        <v>7134.43</v>
      </c>
      <c r="U42" s="2">
        <f t="shared" si="8"/>
        <v>7265.85</v>
      </c>
      <c r="V42" s="2">
        <f t="shared" si="8"/>
        <v>7068.73</v>
      </c>
      <c r="W42" s="2">
        <f t="shared" si="8"/>
        <v>7035.88</v>
      </c>
      <c r="X42" s="2">
        <f t="shared" si="8"/>
        <v>7167.28</v>
      </c>
      <c r="Z42" s="2">
        <f t="shared" si="3"/>
        <v>174686.15000000026</v>
      </c>
    </row>
    <row r="43" spans="2:36" x14ac:dyDescent="0.25">
      <c r="B43" s="6">
        <f t="shared" si="6"/>
        <v>2043</v>
      </c>
      <c r="C43" s="2"/>
      <c r="D43" s="2"/>
      <c r="E43" s="2"/>
      <c r="F43" s="2"/>
      <c r="G43" s="2"/>
      <c r="H43" s="2"/>
      <c r="I43" s="2">
        <f>+I$10-SUM(I$12:I42)</f>
        <v>11587.839999999967</v>
      </c>
      <c r="J43" s="2">
        <f t="shared" si="7"/>
        <v>13261.15</v>
      </c>
      <c r="K43" s="2">
        <f t="shared" si="7"/>
        <v>31885.599999999999</v>
      </c>
      <c r="L43" s="2">
        <f t="shared" si="7"/>
        <v>9785.1299999999992</v>
      </c>
      <c r="M43" s="2">
        <f t="shared" si="7"/>
        <v>12246.77</v>
      </c>
      <c r="N43" s="2">
        <f t="shared" si="7"/>
        <v>1687.98</v>
      </c>
      <c r="O43" s="2">
        <f t="shared" si="7"/>
        <v>6210.21</v>
      </c>
      <c r="P43" s="2">
        <f t="shared" si="7"/>
        <v>6336.57</v>
      </c>
      <c r="Q43" s="2">
        <f t="shared" si="8"/>
        <v>13984.73</v>
      </c>
      <c r="R43" s="2">
        <f t="shared" si="8"/>
        <v>7859.31</v>
      </c>
      <c r="S43" s="2">
        <f t="shared" si="8"/>
        <v>7298.7</v>
      </c>
      <c r="T43" s="2">
        <f t="shared" si="8"/>
        <v>7134.43</v>
      </c>
      <c r="U43" s="2">
        <f t="shared" si="8"/>
        <v>7265.85</v>
      </c>
      <c r="V43" s="2">
        <f t="shared" si="8"/>
        <v>7068.73</v>
      </c>
      <c r="W43" s="2">
        <f t="shared" si="8"/>
        <v>7035.88</v>
      </c>
      <c r="X43" s="2">
        <f t="shared" si="8"/>
        <v>7167.28</v>
      </c>
      <c r="Z43" s="2">
        <f t="shared" si="3"/>
        <v>157816.15999999997</v>
      </c>
    </row>
    <row r="44" spans="2:36" x14ac:dyDescent="0.25">
      <c r="B44" s="6">
        <f t="shared" si="6"/>
        <v>2044</v>
      </c>
      <c r="C44" s="2"/>
      <c r="D44" s="2"/>
      <c r="E44" s="2"/>
      <c r="F44" s="2"/>
      <c r="G44" s="2"/>
      <c r="H44" s="2"/>
      <c r="I44" s="2"/>
      <c r="J44" s="2">
        <f>+J$10-SUM(J$12:J43)</f>
        <v>13261.059999999765</v>
      </c>
      <c r="K44" s="2">
        <f t="shared" si="7"/>
        <v>31885.599999999999</v>
      </c>
      <c r="L44" s="2">
        <f t="shared" si="7"/>
        <v>9785.1299999999992</v>
      </c>
      <c r="M44" s="2">
        <f t="shared" si="7"/>
        <v>12246.77</v>
      </c>
      <c r="N44" s="2">
        <f t="shared" si="7"/>
        <v>1687.98</v>
      </c>
      <c r="O44" s="2">
        <f t="shared" si="7"/>
        <v>6210.21</v>
      </c>
      <c r="P44" s="2">
        <f t="shared" si="7"/>
        <v>6336.57</v>
      </c>
      <c r="Q44" s="2">
        <f t="shared" si="8"/>
        <v>13984.73</v>
      </c>
      <c r="R44" s="2">
        <f t="shared" si="8"/>
        <v>7859.31</v>
      </c>
      <c r="S44" s="2">
        <f t="shared" si="8"/>
        <v>7298.7</v>
      </c>
      <c r="T44" s="2">
        <f t="shared" si="8"/>
        <v>7134.43</v>
      </c>
      <c r="U44" s="2">
        <f t="shared" si="8"/>
        <v>7265.85</v>
      </c>
      <c r="V44" s="2">
        <f t="shared" si="8"/>
        <v>7068.73</v>
      </c>
      <c r="W44" s="2">
        <f t="shared" si="8"/>
        <v>7035.88</v>
      </c>
      <c r="X44" s="2">
        <f t="shared" si="8"/>
        <v>7167.28</v>
      </c>
      <c r="Z44" s="2">
        <f t="shared" ref="Z44:Z60" si="9">SUM(C44:Y44)</f>
        <v>146228.22999999978</v>
      </c>
    </row>
    <row r="45" spans="2:36" x14ac:dyDescent="0.25">
      <c r="B45" s="6">
        <f t="shared" si="6"/>
        <v>2045</v>
      </c>
      <c r="C45" s="2"/>
      <c r="D45" s="2"/>
      <c r="E45" s="2"/>
      <c r="F45" s="2"/>
      <c r="G45" s="2"/>
      <c r="H45" s="2"/>
      <c r="I45" s="2"/>
      <c r="J45" s="2"/>
      <c r="K45" s="2">
        <f>+K$10-SUM(K$12:K44)</f>
        <v>31885.480000000214</v>
      </c>
      <c r="L45" s="2">
        <f t="shared" ref="L45:P49" si="10">ROUND((L$10/L$9),2)</f>
        <v>9785.1299999999992</v>
      </c>
      <c r="M45" s="2">
        <f t="shared" si="10"/>
        <v>12246.77</v>
      </c>
      <c r="N45" s="2">
        <f t="shared" si="10"/>
        <v>1687.98</v>
      </c>
      <c r="O45" s="2">
        <f t="shared" si="10"/>
        <v>6210.21</v>
      </c>
      <c r="P45" s="2">
        <f t="shared" si="10"/>
        <v>6336.57</v>
      </c>
      <c r="Q45" s="2">
        <f t="shared" si="8"/>
        <v>13984.73</v>
      </c>
      <c r="R45" s="2">
        <f t="shared" si="8"/>
        <v>7859.31</v>
      </c>
      <c r="S45" s="2">
        <f t="shared" si="8"/>
        <v>7298.7</v>
      </c>
      <c r="T45" s="2">
        <f t="shared" si="8"/>
        <v>7134.43</v>
      </c>
      <c r="U45" s="2">
        <f t="shared" si="8"/>
        <v>7265.85</v>
      </c>
      <c r="V45" s="2">
        <f t="shared" si="8"/>
        <v>7068.73</v>
      </c>
      <c r="W45" s="2">
        <f t="shared" si="8"/>
        <v>7035.88</v>
      </c>
      <c r="X45" s="2">
        <f t="shared" si="8"/>
        <v>7167.28</v>
      </c>
      <c r="Z45" s="2">
        <f t="shared" si="9"/>
        <v>132967.05000000022</v>
      </c>
    </row>
    <row r="46" spans="2:36" x14ac:dyDescent="0.25">
      <c r="B46" s="6">
        <f t="shared" si="6"/>
        <v>2046</v>
      </c>
      <c r="C46" s="2"/>
      <c r="D46" s="2"/>
      <c r="E46" s="2"/>
      <c r="F46" s="2"/>
      <c r="G46" s="2"/>
      <c r="H46" s="2"/>
      <c r="I46" s="2"/>
      <c r="J46" s="2"/>
      <c r="K46" s="2"/>
      <c r="L46" s="2">
        <f>+L$10-SUM(L$12:L45)</f>
        <v>9785.1499999999069</v>
      </c>
      <c r="M46" s="2">
        <f t="shared" si="10"/>
        <v>12246.77</v>
      </c>
      <c r="N46" s="2">
        <f t="shared" si="10"/>
        <v>1687.98</v>
      </c>
      <c r="O46" s="2">
        <f t="shared" si="10"/>
        <v>6210.21</v>
      </c>
      <c r="P46" s="2">
        <f t="shared" si="10"/>
        <v>6336.57</v>
      </c>
      <c r="Q46" s="2">
        <f t="shared" si="8"/>
        <v>13984.73</v>
      </c>
      <c r="R46" s="2">
        <f t="shared" si="8"/>
        <v>7859.31</v>
      </c>
      <c r="S46" s="2">
        <f t="shared" si="8"/>
        <v>7298.7</v>
      </c>
      <c r="T46" s="2">
        <f t="shared" si="8"/>
        <v>7134.43</v>
      </c>
      <c r="U46" s="2">
        <f t="shared" si="8"/>
        <v>7265.85</v>
      </c>
      <c r="V46" s="2">
        <f t="shared" si="8"/>
        <v>7068.73</v>
      </c>
      <c r="W46" s="2">
        <f t="shared" si="8"/>
        <v>7035.88</v>
      </c>
      <c r="X46" s="2">
        <f t="shared" si="8"/>
        <v>7167.28</v>
      </c>
      <c r="Z46" s="2">
        <f t="shared" si="9"/>
        <v>101081.58999999989</v>
      </c>
    </row>
    <row r="47" spans="2:36" x14ac:dyDescent="0.25">
      <c r="B47" s="6">
        <f t="shared" si="6"/>
        <v>2047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>
        <f>+M$10-SUM(M$12:M46)</f>
        <v>12246.769999999786</v>
      </c>
      <c r="N47" s="2">
        <f t="shared" si="10"/>
        <v>1687.98</v>
      </c>
      <c r="O47" s="2">
        <f t="shared" si="10"/>
        <v>6210.21</v>
      </c>
      <c r="P47" s="2">
        <f t="shared" si="10"/>
        <v>6336.57</v>
      </c>
      <c r="Q47" s="2">
        <f t="shared" si="8"/>
        <v>13984.73</v>
      </c>
      <c r="R47" s="2">
        <f t="shared" si="8"/>
        <v>7859.31</v>
      </c>
      <c r="S47" s="2">
        <f t="shared" si="8"/>
        <v>7298.7</v>
      </c>
      <c r="T47" s="2">
        <f t="shared" si="8"/>
        <v>7134.43</v>
      </c>
      <c r="U47" s="2">
        <f t="shared" si="8"/>
        <v>7265.85</v>
      </c>
      <c r="V47" s="2">
        <f t="shared" si="8"/>
        <v>7068.73</v>
      </c>
      <c r="W47" s="2">
        <f t="shared" si="8"/>
        <v>7035.88</v>
      </c>
      <c r="X47" s="2">
        <f t="shared" si="8"/>
        <v>7167.28</v>
      </c>
      <c r="Z47" s="2">
        <f t="shared" si="9"/>
        <v>91296.439999999784</v>
      </c>
    </row>
    <row r="48" spans="2:36" x14ac:dyDescent="0.25">
      <c r="B48" s="6">
        <f t="shared" si="6"/>
        <v>2048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>
        <f>+N$10-SUM(N$12:N47)</f>
        <v>1687.8999999999505</v>
      </c>
      <c r="O48" s="2">
        <f t="shared" si="10"/>
        <v>6210.21</v>
      </c>
      <c r="P48" s="2">
        <f t="shared" si="10"/>
        <v>6336.57</v>
      </c>
      <c r="Q48" s="2">
        <f t="shared" si="8"/>
        <v>13984.73</v>
      </c>
      <c r="R48" s="2">
        <f t="shared" si="8"/>
        <v>7859.31</v>
      </c>
      <c r="S48" s="2">
        <f t="shared" si="8"/>
        <v>7298.7</v>
      </c>
      <c r="T48" s="2">
        <f t="shared" si="8"/>
        <v>7134.43</v>
      </c>
      <c r="U48" s="2">
        <f t="shared" si="8"/>
        <v>7265.85</v>
      </c>
      <c r="V48" s="2">
        <f t="shared" si="8"/>
        <v>7068.73</v>
      </c>
      <c r="W48" s="2">
        <f t="shared" si="8"/>
        <v>7035.88</v>
      </c>
      <c r="X48" s="2">
        <f t="shared" si="8"/>
        <v>7167.28</v>
      </c>
      <c r="Z48" s="2">
        <f t="shared" si="9"/>
        <v>79049.589999999953</v>
      </c>
    </row>
    <row r="49" spans="2:26" x14ac:dyDescent="0.25">
      <c r="B49" s="6">
        <f t="shared" si="6"/>
        <v>2049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f>+O$10-SUM(O$12:O48)</f>
        <v>6210.3100000000559</v>
      </c>
      <c r="P49" s="2">
        <f t="shared" si="10"/>
        <v>6336.57</v>
      </c>
      <c r="Q49" s="2">
        <f t="shared" si="8"/>
        <v>13984.73</v>
      </c>
      <c r="R49" s="2">
        <f t="shared" si="8"/>
        <v>7859.31</v>
      </c>
      <c r="S49" s="2">
        <f t="shared" si="8"/>
        <v>7298.7</v>
      </c>
      <c r="T49" s="2">
        <f t="shared" si="8"/>
        <v>7134.43</v>
      </c>
      <c r="U49" s="2">
        <f t="shared" si="8"/>
        <v>7265.85</v>
      </c>
      <c r="V49" s="2">
        <f t="shared" si="8"/>
        <v>7068.73</v>
      </c>
      <c r="W49" s="2">
        <f t="shared" si="8"/>
        <v>7035.88</v>
      </c>
      <c r="X49" s="2">
        <f t="shared" si="8"/>
        <v>7167.28</v>
      </c>
      <c r="Z49" s="2">
        <f t="shared" si="9"/>
        <v>77361.790000000052</v>
      </c>
    </row>
    <row r="50" spans="2:26" x14ac:dyDescent="0.25">
      <c r="B50" s="6">
        <f t="shared" si="6"/>
        <v>2050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>
        <f>+P$10-SUM(P$12:P49)</f>
        <v>6336.4499999998079</v>
      </c>
      <c r="Q50" s="2">
        <f t="shared" si="8"/>
        <v>13984.73</v>
      </c>
      <c r="R50" s="2">
        <f t="shared" si="8"/>
        <v>7859.31</v>
      </c>
      <c r="S50" s="2">
        <f t="shared" si="8"/>
        <v>7298.7</v>
      </c>
      <c r="T50" s="2">
        <f t="shared" si="8"/>
        <v>7134.43</v>
      </c>
      <c r="U50" s="2">
        <f t="shared" si="8"/>
        <v>7265.85</v>
      </c>
      <c r="V50" s="2">
        <f t="shared" si="8"/>
        <v>7068.73</v>
      </c>
      <c r="W50" s="2">
        <f t="shared" si="8"/>
        <v>7035.88</v>
      </c>
      <c r="X50" s="2">
        <f t="shared" si="8"/>
        <v>7167.28</v>
      </c>
      <c r="Z50" s="2">
        <f t="shared" si="9"/>
        <v>71151.359999999811</v>
      </c>
    </row>
    <row r="51" spans="2:26" x14ac:dyDescent="0.25">
      <c r="B51" s="6">
        <f t="shared" si="6"/>
        <v>2051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>
        <f>+Q$10-SUM(Q$12:Q50)</f>
        <v>13984.54000000027</v>
      </c>
      <c r="R51" s="2">
        <f t="shared" ref="R51:X58" si="11">ROUND((R$10/R$9),2)</f>
        <v>7859.31</v>
      </c>
      <c r="S51" s="2">
        <f t="shared" si="11"/>
        <v>7298.7</v>
      </c>
      <c r="T51" s="2">
        <f t="shared" si="11"/>
        <v>7134.43</v>
      </c>
      <c r="U51" s="2">
        <f t="shared" si="11"/>
        <v>7265.85</v>
      </c>
      <c r="V51" s="2">
        <f t="shared" si="11"/>
        <v>7068.73</v>
      </c>
      <c r="W51" s="2">
        <f t="shared" si="11"/>
        <v>7035.88</v>
      </c>
      <c r="X51" s="2">
        <f t="shared" si="11"/>
        <v>7167.28</v>
      </c>
      <c r="Z51" s="2">
        <f t="shared" si="9"/>
        <v>64814.72000000027</v>
      </c>
    </row>
    <row r="52" spans="2:26" x14ac:dyDescent="0.25">
      <c r="B52" s="6">
        <f t="shared" si="6"/>
        <v>2052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R52" s="2">
        <f>+R$10-SUM(R$12:R51)</f>
        <v>7859.4200000000419</v>
      </c>
      <c r="S52" s="2">
        <f t="shared" si="11"/>
        <v>7298.7</v>
      </c>
      <c r="T52" s="2">
        <f t="shared" si="11"/>
        <v>7134.43</v>
      </c>
      <c r="U52" s="2">
        <f t="shared" si="11"/>
        <v>7265.85</v>
      </c>
      <c r="V52" s="2">
        <f t="shared" si="11"/>
        <v>7068.73</v>
      </c>
      <c r="W52" s="2">
        <f t="shared" si="11"/>
        <v>7035.88</v>
      </c>
      <c r="X52" s="2">
        <f t="shared" si="11"/>
        <v>7167.28</v>
      </c>
      <c r="Z52" s="2">
        <f t="shared" si="9"/>
        <v>50830.290000000045</v>
      </c>
    </row>
    <row r="53" spans="2:26" x14ac:dyDescent="0.25">
      <c r="B53" s="6">
        <f t="shared" si="6"/>
        <v>2053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S53" s="2">
        <f>+S$10-SUM(S$12:S52)</f>
        <v>7298.6999999997788</v>
      </c>
      <c r="T53" s="2">
        <f t="shared" si="11"/>
        <v>7134.43</v>
      </c>
      <c r="U53" s="2">
        <f t="shared" si="11"/>
        <v>7265.85</v>
      </c>
      <c r="V53" s="2">
        <f t="shared" si="11"/>
        <v>7068.73</v>
      </c>
      <c r="W53" s="2">
        <f t="shared" si="11"/>
        <v>7035.88</v>
      </c>
      <c r="X53" s="2">
        <f t="shared" si="11"/>
        <v>7167.28</v>
      </c>
      <c r="Z53" s="2">
        <f t="shared" si="9"/>
        <v>42970.869999999777</v>
      </c>
    </row>
    <row r="54" spans="2:26" x14ac:dyDescent="0.25">
      <c r="B54" s="6">
        <f t="shared" si="6"/>
        <v>2054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T54" s="2">
        <f t="shared" si="11"/>
        <v>7134.43</v>
      </c>
      <c r="U54" s="2">
        <f t="shared" si="11"/>
        <v>7265.85</v>
      </c>
      <c r="V54" s="2">
        <f t="shared" si="11"/>
        <v>7068.73</v>
      </c>
      <c r="W54" s="2">
        <f t="shared" si="11"/>
        <v>7035.88</v>
      </c>
      <c r="X54" s="2">
        <f t="shared" si="11"/>
        <v>7167.28</v>
      </c>
      <c r="Z54" s="2">
        <f t="shared" si="9"/>
        <v>35672.170000000006</v>
      </c>
    </row>
    <row r="55" spans="2:26" x14ac:dyDescent="0.25">
      <c r="B55" s="6">
        <f t="shared" si="6"/>
        <v>2055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T55" s="2">
        <f>+T$10-SUM(T$12:T54)</f>
        <v>3567.0150000001886</v>
      </c>
      <c r="U55" s="2">
        <f t="shared" si="11"/>
        <v>7265.85</v>
      </c>
      <c r="V55" s="2">
        <f t="shared" si="11"/>
        <v>7068.73</v>
      </c>
      <c r="W55" s="2">
        <f t="shared" si="11"/>
        <v>7035.88</v>
      </c>
      <c r="X55" s="2">
        <f t="shared" si="11"/>
        <v>7167.28</v>
      </c>
      <c r="Z55" s="2">
        <f t="shared" si="9"/>
        <v>32104.75500000019</v>
      </c>
    </row>
    <row r="56" spans="2:26" x14ac:dyDescent="0.25">
      <c r="B56" s="6">
        <f t="shared" si="6"/>
        <v>2056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U56" s="2">
        <f>+U$10-SUM(U$12:U55)</f>
        <v>3632.9249999999302</v>
      </c>
      <c r="V56" s="2">
        <f t="shared" si="11"/>
        <v>7068.73</v>
      </c>
      <c r="W56" s="2">
        <f t="shared" si="11"/>
        <v>7035.88</v>
      </c>
      <c r="X56" s="2">
        <f t="shared" si="11"/>
        <v>7167.28</v>
      </c>
      <c r="Z56" s="2">
        <f t="shared" si="9"/>
        <v>24904.81499999993</v>
      </c>
    </row>
    <row r="57" spans="2:26" x14ac:dyDescent="0.25">
      <c r="B57" s="6">
        <f t="shared" si="6"/>
        <v>2057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V57" s="2">
        <f>+V$10-SUM(V$12:V56)</f>
        <v>3534.1649999999208</v>
      </c>
      <c r="W57" s="2">
        <f t="shared" si="11"/>
        <v>7035.88</v>
      </c>
      <c r="X57" s="2">
        <f t="shared" si="11"/>
        <v>7167.28</v>
      </c>
      <c r="Z57" s="2">
        <f t="shared" si="9"/>
        <v>17737.324999999921</v>
      </c>
    </row>
    <row r="58" spans="2:26" x14ac:dyDescent="0.25">
      <c r="B58" s="6">
        <f t="shared" si="6"/>
        <v>2058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W58" s="2">
        <f>+W$10-SUM(W$12:W57)</f>
        <v>3517.7399999998743</v>
      </c>
      <c r="X58" s="2">
        <f t="shared" si="11"/>
        <v>7167.28</v>
      </c>
      <c r="Z58" s="2">
        <f t="shared" si="9"/>
        <v>10685.019999999873</v>
      </c>
    </row>
    <row r="59" spans="2:26" x14ac:dyDescent="0.25">
      <c r="B59" s="6">
        <f t="shared" si="6"/>
        <v>2059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X59" s="2">
        <f>+X$10-SUM(X$12:X58)</f>
        <v>3583.4399999999441</v>
      </c>
      <c r="Z59" s="2">
        <f t="shared" si="9"/>
        <v>3583.4399999999441</v>
      </c>
    </row>
    <row r="60" spans="2:26" x14ac:dyDescent="0.25">
      <c r="B60" s="6">
        <f t="shared" si="6"/>
        <v>2060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Z60" s="2">
        <f t="shared" si="9"/>
        <v>0</v>
      </c>
    </row>
    <row r="65" spans="2:25" x14ac:dyDescent="0.25">
      <c r="B65" s="6" t="s">
        <v>11</v>
      </c>
      <c r="C65" s="4">
        <f>+C10-SUM(C12:C60)</f>
        <v>0</v>
      </c>
      <c r="D65" s="4">
        <f>+D10-SUM(D12:D60)</f>
        <v>0</v>
      </c>
      <c r="E65" s="4">
        <f>+E10-SUM(E12:E60)</f>
        <v>0</v>
      </c>
      <c r="F65" s="4">
        <f t="shared" ref="F65:P65" si="12">+F10-SUM(F12:F60)</f>
        <v>0</v>
      </c>
      <c r="G65" s="4">
        <f t="shared" si="12"/>
        <v>0</v>
      </c>
      <c r="H65" s="4">
        <f t="shared" si="12"/>
        <v>0</v>
      </c>
      <c r="I65" s="4">
        <f t="shared" si="12"/>
        <v>0</v>
      </c>
      <c r="J65" s="4">
        <f t="shared" si="12"/>
        <v>0</v>
      </c>
      <c r="K65" s="4">
        <f t="shared" si="12"/>
        <v>0</v>
      </c>
      <c r="L65" s="4">
        <f t="shared" si="12"/>
        <v>0</v>
      </c>
      <c r="M65" s="4">
        <f t="shared" si="12"/>
        <v>0</v>
      </c>
      <c r="N65" s="4">
        <f t="shared" si="12"/>
        <v>0</v>
      </c>
      <c r="O65" s="4">
        <f t="shared" si="12"/>
        <v>0</v>
      </c>
      <c r="P65" s="4">
        <f t="shared" si="12"/>
        <v>0</v>
      </c>
      <c r="Q65" s="4">
        <f>+Q10-SUM(Q12:Q60)</f>
        <v>0</v>
      </c>
      <c r="R65" s="4"/>
      <c r="S65" s="4"/>
      <c r="T65" s="4"/>
      <c r="U65" s="4"/>
      <c r="V65" s="4"/>
      <c r="W65" s="4"/>
      <c r="X65" s="4"/>
      <c r="Y65" s="4"/>
    </row>
  </sheetData>
  <mergeCells count="1">
    <mergeCell ref="T7:X7"/>
  </mergeCells>
  <pageMargins left="0.70866141732283472" right="0.70866141732283472" top="0.74803149606299213" bottom="0.74803149606299213" header="0.31496062992125984" footer="0.31496062992125984"/>
  <pageSetup scale="57" orientation="landscape" verticalDpi="0" r:id="rId1"/>
  <headerFoot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B65"/>
  <sheetViews>
    <sheetView workbookViewId="0">
      <selection activeCell="L7" sqref="L7:P7"/>
    </sheetView>
  </sheetViews>
  <sheetFormatPr defaultRowHeight="15" x14ac:dyDescent="0.25"/>
  <cols>
    <col min="1" max="1" width="9.140625" style="6"/>
    <col min="2" max="2" width="11.5703125" bestFit="1" customWidth="1"/>
    <col min="3" max="3" width="13.28515625" bestFit="1" customWidth="1"/>
    <col min="4" max="4" width="13.5703125" bestFit="1" customWidth="1"/>
    <col min="5" max="5" width="11.5703125" bestFit="1" customWidth="1"/>
    <col min="6" max="6" width="11.85546875" customWidth="1"/>
    <col min="7" max="9" width="11.5703125" bestFit="1" customWidth="1"/>
    <col min="10" max="16" width="11.5703125" customWidth="1"/>
    <col min="17" max="17" width="3.5703125" customWidth="1"/>
    <col min="18" max="18" width="13.28515625" bestFit="1" customWidth="1"/>
    <col min="20" max="20" width="13.28515625" bestFit="1" customWidth="1"/>
    <col min="21" max="21" width="11.5703125" bestFit="1" customWidth="1"/>
  </cols>
  <sheetData>
    <row r="1" spans="1:28" x14ac:dyDescent="0.25">
      <c r="A1" s="8" t="s">
        <v>15</v>
      </c>
      <c r="B1" s="5"/>
      <c r="C1" s="5"/>
    </row>
    <row r="2" spans="1:28" x14ac:dyDescent="0.25">
      <c r="A2" s="6" t="s">
        <v>1</v>
      </c>
      <c r="B2" s="26" t="s">
        <v>30</v>
      </c>
    </row>
    <row r="4" spans="1:28" x14ac:dyDescent="0.25">
      <c r="A4" s="6">
        <v>2011</v>
      </c>
      <c r="B4" t="s">
        <v>2</v>
      </c>
      <c r="C4" s="2">
        <v>1330569.01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6">
        <v>2011</v>
      </c>
      <c r="B5" t="s">
        <v>3</v>
      </c>
      <c r="C5" s="2">
        <v>600402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7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6" t="s">
        <v>4</v>
      </c>
      <c r="C6" s="2">
        <f>+C4-C5</f>
        <v>730167.01</v>
      </c>
      <c r="D6" s="2" t="s">
        <v>8</v>
      </c>
      <c r="E6" s="3">
        <v>36</v>
      </c>
      <c r="F6" s="2">
        <f>+C6/E6</f>
        <v>20282.416944444445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7"/>
      <c r="U6" s="2"/>
      <c r="V6" s="2"/>
      <c r="W6" s="2"/>
      <c r="X6" s="2"/>
      <c r="Y6" s="2"/>
      <c r="Z6" s="2"/>
      <c r="AA6" s="2"/>
      <c r="AB6" s="2"/>
    </row>
    <row r="7" spans="1:28" x14ac:dyDescent="0.25">
      <c r="C7" s="2"/>
      <c r="D7" s="2"/>
      <c r="E7" s="2"/>
      <c r="F7" s="2"/>
      <c r="G7" s="2"/>
      <c r="H7" s="2"/>
      <c r="I7" s="2"/>
      <c r="J7" s="2"/>
      <c r="K7" s="2"/>
      <c r="L7" s="61" t="s">
        <v>111</v>
      </c>
      <c r="M7" s="61"/>
      <c r="N7" s="61"/>
      <c r="O7" s="61"/>
      <c r="P7" s="61"/>
      <c r="Q7" s="2"/>
      <c r="R7" s="2"/>
      <c r="S7" s="2"/>
      <c r="T7" s="7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6" t="s">
        <v>6</v>
      </c>
      <c r="B8" s="3">
        <v>2005</v>
      </c>
      <c r="C8" s="3">
        <f t="shared" ref="C8:H9" si="0">+B8+1</f>
        <v>2006</v>
      </c>
      <c r="D8" s="3">
        <f t="shared" si="0"/>
        <v>2007</v>
      </c>
      <c r="E8" s="3">
        <f t="shared" si="0"/>
        <v>2008</v>
      </c>
      <c r="F8" s="3">
        <f t="shared" si="0"/>
        <v>2009</v>
      </c>
      <c r="G8" s="3">
        <f t="shared" si="0"/>
        <v>2010</v>
      </c>
      <c r="H8" s="3">
        <f t="shared" si="0"/>
        <v>2011</v>
      </c>
      <c r="I8" s="3">
        <v>2012</v>
      </c>
      <c r="J8" s="3">
        <v>2013</v>
      </c>
      <c r="K8" s="3">
        <v>2014</v>
      </c>
      <c r="L8" s="3">
        <f>+K8+1</f>
        <v>2015</v>
      </c>
      <c r="M8" s="3">
        <f>+L8+1</f>
        <v>2016</v>
      </c>
      <c r="N8" s="3">
        <f>+M8+1</f>
        <v>2017</v>
      </c>
      <c r="O8" s="3">
        <f>+N8+1</f>
        <v>2018</v>
      </c>
      <c r="P8" s="3">
        <f>+O8+1</f>
        <v>2019</v>
      </c>
      <c r="Q8" s="3"/>
      <c r="R8" s="31" t="s">
        <v>5</v>
      </c>
      <c r="S8" s="3"/>
      <c r="T8" s="7"/>
      <c r="U8" s="3"/>
      <c r="V8" s="3"/>
      <c r="W8" s="3"/>
      <c r="X8" s="3"/>
      <c r="Y8" s="2"/>
      <c r="Z8" s="2"/>
      <c r="AA8" s="2"/>
      <c r="AB8" s="2"/>
    </row>
    <row r="9" spans="1:28" x14ac:dyDescent="0.25">
      <c r="A9" s="6" t="s">
        <v>7</v>
      </c>
      <c r="B9" s="3">
        <v>33</v>
      </c>
      <c r="C9" s="3">
        <f t="shared" si="0"/>
        <v>34</v>
      </c>
      <c r="D9" s="3">
        <f t="shared" si="0"/>
        <v>35</v>
      </c>
      <c r="E9" s="3">
        <f t="shared" si="0"/>
        <v>36</v>
      </c>
      <c r="F9" s="3">
        <f t="shared" si="0"/>
        <v>37</v>
      </c>
      <c r="G9" s="3">
        <f t="shared" si="0"/>
        <v>38</v>
      </c>
      <c r="H9" s="3">
        <f t="shared" si="0"/>
        <v>39</v>
      </c>
      <c r="I9" s="3">
        <f>+E5</f>
        <v>40</v>
      </c>
      <c r="J9" s="3">
        <f>+I9</f>
        <v>40</v>
      </c>
      <c r="K9" s="3">
        <v>40</v>
      </c>
      <c r="L9" s="3">
        <v>40</v>
      </c>
      <c r="M9" s="3">
        <v>40</v>
      </c>
      <c r="N9" s="3">
        <v>40</v>
      </c>
      <c r="O9" s="3">
        <v>40</v>
      </c>
      <c r="P9" s="3">
        <v>40</v>
      </c>
      <c r="Q9" s="3"/>
      <c r="R9" s="3"/>
      <c r="S9" s="3"/>
      <c r="T9" s="7"/>
      <c r="U9" s="3"/>
      <c r="V9" s="3"/>
      <c r="W9" s="3"/>
      <c r="X9" s="3"/>
      <c r="Y9" s="2"/>
      <c r="Z9" s="2"/>
      <c r="AA9" s="2"/>
      <c r="AB9" s="2"/>
    </row>
    <row r="10" spans="1:28" x14ac:dyDescent="0.25">
      <c r="A10" s="6" t="s">
        <v>5</v>
      </c>
      <c r="B10" s="2">
        <v>106430.8</v>
      </c>
      <c r="C10" s="2">
        <v>215732.63</v>
      </c>
      <c r="D10" s="2">
        <v>290088.5</v>
      </c>
      <c r="E10" s="2">
        <v>290414.58</v>
      </c>
      <c r="F10" s="2">
        <v>176693.81</v>
      </c>
      <c r="G10" s="2">
        <v>103631.11</v>
      </c>
      <c r="H10" s="2">
        <v>147577.57999999999</v>
      </c>
      <c r="I10" s="21">
        <f>250470.75-4890</f>
        <v>245580.75</v>
      </c>
      <c r="J10" s="21">
        <v>271743.59000000003</v>
      </c>
      <c r="K10" s="21">
        <v>278524</v>
      </c>
      <c r="L10" s="21">
        <v>270632</v>
      </c>
      <c r="M10" s="21">
        <v>276946</v>
      </c>
      <c r="N10" s="21">
        <v>267475</v>
      </c>
      <c r="O10" s="21">
        <v>265896</v>
      </c>
      <c r="P10" s="21">
        <v>272210</v>
      </c>
      <c r="Q10" s="2"/>
      <c r="R10" s="2">
        <f>SUM(B10:Q10)</f>
        <v>3479576.3500000006</v>
      </c>
      <c r="S10" s="2"/>
      <c r="T10" s="7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7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6">
        <v>2012</v>
      </c>
      <c r="B12" s="2">
        <f>ROUND((B$10/B$9),2)</f>
        <v>3225.18</v>
      </c>
      <c r="C12" s="2">
        <f t="shared" ref="C12:J44" si="1">ROUND((C$10/C$9),2)</f>
        <v>6345.08</v>
      </c>
      <c r="D12" s="2">
        <f t="shared" si="1"/>
        <v>8288.24</v>
      </c>
      <c r="E12" s="2">
        <f t="shared" si="1"/>
        <v>8067.07</v>
      </c>
      <c r="F12" s="2">
        <f t="shared" si="1"/>
        <v>4775.51</v>
      </c>
      <c r="G12" s="2">
        <f t="shared" si="1"/>
        <v>2727.13</v>
      </c>
      <c r="H12" s="2">
        <f t="shared" si="1"/>
        <v>3784.04</v>
      </c>
      <c r="I12" s="2">
        <f t="shared" si="1"/>
        <v>6139.52</v>
      </c>
      <c r="J12" s="2"/>
      <c r="K12" s="2"/>
      <c r="L12" s="2"/>
      <c r="M12" s="2"/>
      <c r="N12" s="2"/>
      <c r="O12" s="2"/>
      <c r="P12" s="2"/>
      <c r="Q12" s="2"/>
      <c r="R12" s="2">
        <f t="shared" ref="R12:R43" si="2">SUM(B12:Q12)</f>
        <v>43351.770000000004</v>
      </c>
      <c r="S12" s="2"/>
      <c r="T12" s="7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6">
        <v>2013</v>
      </c>
      <c r="B13" s="2">
        <f t="shared" ref="B13:B43" si="3">ROUND((B$10/B$9),2)</f>
        <v>3225.18</v>
      </c>
      <c r="C13" s="2">
        <f t="shared" si="1"/>
        <v>6345.08</v>
      </c>
      <c r="D13" s="2">
        <f t="shared" si="1"/>
        <v>8288.24</v>
      </c>
      <c r="E13" s="2">
        <f t="shared" si="1"/>
        <v>8067.07</v>
      </c>
      <c r="F13" s="2">
        <f t="shared" si="1"/>
        <v>4775.51</v>
      </c>
      <c r="G13" s="2">
        <f t="shared" si="1"/>
        <v>2727.13</v>
      </c>
      <c r="H13" s="2">
        <f t="shared" si="1"/>
        <v>3784.04</v>
      </c>
      <c r="I13" s="2">
        <f t="shared" si="1"/>
        <v>6139.52</v>
      </c>
      <c r="J13" s="2">
        <f t="shared" si="1"/>
        <v>6793.59</v>
      </c>
      <c r="K13" s="2"/>
      <c r="L13" s="2"/>
      <c r="M13" s="2"/>
      <c r="N13" s="2"/>
      <c r="O13" s="2"/>
      <c r="P13" s="2"/>
      <c r="Q13" s="2"/>
      <c r="R13" s="2">
        <f t="shared" si="2"/>
        <v>50145.36</v>
      </c>
      <c r="S13" s="2"/>
      <c r="T13" s="1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6">
        <v>2014</v>
      </c>
      <c r="B14" s="2">
        <f t="shared" si="3"/>
        <v>3225.18</v>
      </c>
      <c r="C14" s="2">
        <f t="shared" si="1"/>
        <v>6345.08</v>
      </c>
      <c r="D14" s="2">
        <f t="shared" si="1"/>
        <v>8288.24</v>
      </c>
      <c r="E14" s="2">
        <f t="shared" si="1"/>
        <v>8067.07</v>
      </c>
      <c r="F14" s="2">
        <f t="shared" si="1"/>
        <v>4775.51</v>
      </c>
      <c r="G14" s="2">
        <f t="shared" si="1"/>
        <v>2727.13</v>
      </c>
      <c r="H14" s="2">
        <f t="shared" si="1"/>
        <v>3784.04</v>
      </c>
      <c r="I14" s="2">
        <f t="shared" si="1"/>
        <v>6139.52</v>
      </c>
      <c r="J14" s="2">
        <f t="shared" si="1"/>
        <v>6793.59</v>
      </c>
      <c r="K14" s="2">
        <f t="shared" ref="K14:O46" si="4">ROUND((K$10/K$9),2)</f>
        <v>6963.1</v>
      </c>
      <c r="L14" s="2"/>
      <c r="M14" s="2"/>
      <c r="N14" s="2"/>
      <c r="O14" s="2"/>
      <c r="P14" s="2"/>
      <c r="Q14" s="2"/>
      <c r="R14" s="2">
        <f t="shared" si="2"/>
        <v>57108.46</v>
      </c>
      <c r="S14" s="2"/>
      <c r="T14" s="1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6">
        <f>+A14+1</f>
        <v>2015</v>
      </c>
      <c r="B15" s="2">
        <f t="shared" si="3"/>
        <v>3225.18</v>
      </c>
      <c r="C15" s="2">
        <f t="shared" si="1"/>
        <v>6345.08</v>
      </c>
      <c r="D15" s="2">
        <f t="shared" si="1"/>
        <v>8288.24</v>
      </c>
      <c r="E15" s="2">
        <f t="shared" si="1"/>
        <v>8067.07</v>
      </c>
      <c r="F15" s="2">
        <f t="shared" si="1"/>
        <v>4775.51</v>
      </c>
      <c r="G15" s="2">
        <f t="shared" si="1"/>
        <v>2727.13</v>
      </c>
      <c r="H15" s="2">
        <f t="shared" si="1"/>
        <v>3784.04</v>
      </c>
      <c r="I15" s="2">
        <f t="shared" si="1"/>
        <v>6139.52</v>
      </c>
      <c r="J15" s="2">
        <f t="shared" si="1"/>
        <v>6793.59</v>
      </c>
      <c r="K15" s="2">
        <f t="shared" si="4"/>
        <v>6963.1</v>
      </c>
      <c r="L15" s="2">
        <f>ROUND((L$10/L$9),2)*0.5</f>
        <v>3382.9</v>
      </c>
      <c r="M15" s="2"/>
      <c r="N15" s="2"/>
      <c r="O15" s="2"/>
      <c r="P15" s="2"/>
      <c r="Q15" s="2"/>
      <c r="R15" s="2">
        <f t="shared" si="2"/>
        <v>60491.360000000001</v>
      </c>
      <c r="S15" s="2"/>
      <c r="T15" s="1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6">
        <f t="shared" ref="A16:A60" si="5">+A15+1</f>
        <v>2016</v>
      </c>
      <c r="B16" s="2">
        <f t="shared" si="3"/>
        <v>3225.18</v>
      </c>
      <c r="C16" s="2">
        <f t="shared" si="1"/>
        <v>6345.08</v>
      </c>
      <c r="D16" s="2">
        <f t="shared" si="1"/>
        <v>8288.24</v>
      </c>
      <c r="E16" s="2">
        <f t="shared" si="1"/>
        <v>8067.07</v>
      </c>
      <c r="F16" s="2">
        <f t="shared" si="1"/>
        <v>4775.51</v>
      </c>
      <c r="G16" s="2">
        <f t="shared" si="1"/>
        <v>2727.13</v>
      </c>
      <c r="H16" s="2">
        <f t="shared" si="1"/>
        <v>3784.04</v>
      </c>
      <c r="I16" s="2">
        <f t="shared" si="1"/>
        <v>6139.52</v>
      </c>
      <c r="J16" s="2">
        <f t="shared" si="1"/>
        <v>6793.59</v>
      </c>
      <c r="K16" s="2">
        <f t="shared" si="4"/>
        <v>6963.1</v>
      </c>
      <c r="L16" s="2">
        <f t="shared" si="4"/>
        <v>6765.8</v>
      </c>
      <c r="M16" s="2">
        <f>ROUND((M$10/M$9),2)*0.5</f>
        <v>3461.8249999999998</v>
      </c>
      <c r="N16" s="2"/>
      <c r="O16" s="2"/>
      <c r="P16" s="2"/>
      <c r="Q16" s="2"/>
      <c r="R16" s="2">
        <f t="shared" si="2"/>
        <v>67336.085000000006</v>
      </c>
      <c r="S16" s="2"/>
      <c r="T16" s="1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6">
        <f t="shared" si="5"/>
        <v>2017</v>
      </c>
      <c r="B17" s="2">
        <f t="shared" si="3"/>
        <v>3225.18</v>
      </c>
      <c r="C17" s="2">
        <f t="shared" si="1"/>
        <v>6345.08</v>
      </c>
      <c r="D17" s="2">
        <f t="shared" si="1"/>
        <v>8288.24</v>
      </c>
      <c r="E17" s="2">
        <f t="shared" si="1"/>
        <v>8067.07</v>
      </c>
      <c r="F17" s="2">
        <f t="shared" si="1"/>
        <v>4775.51</v>
      </c>
      <c r="G17" s="2">
        <f t="shared" si="1"/>
        <v>2727.13</v>
      </c>
      <c r="H17" s="2">
        <f t="shared" si="1"/>
        <v>3784.04</v>
      </c>
      <c r="I17" s="2">
        <f t="shared" si="1"/>
        <v>6139.52</v>
      </c>
      <c r="J17" s="2">
        <f t="shared" si="1"/>
        <v>6793.59</v>
      </c>
      <c r="K17" s="2">
        <f t="shared" si="4"/>
        <v>6963.1</v>
      </c>
      <c r="L17" s="2">
        <f t="shared" si="4"/>
        <v>6765.8</v>
      </c>
      <c r="M17" s="2">
        <f t="shared" si="4"/>
        <v>6923.65</v>
      </c>
      <c r="N17" s="2">
        <f>ROUND((N$10/N$9),2)*0.5</f>
        <v>3343.44</v>
      </c>
      <c r="O17" s="2"/>
      <c r="P17" s="2"/>
      <c r="Q17" s="2"/>
      <c r="R17" s="2">
        <f t="shared" si="2"/>
        <v>74141.350000000006</v>
      </c>
      <c r="S17" s="2"/>
      <c r="T17" s="1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6">
        <f t="shared" si="5"/>
        <v>2018</v>
      </c>
      <c r="B18" s="2">
        <f t="shared" si="3"/>
        <v>3225.18</v>
      </c>
      <c r="C18" s="2">
        <f t="shared" si="1"/>
        <v>6345.08</v>
      </c>
      <c r="D18" s="2">
        <f t="shared" si="1"/>
        <v>8288.24</v>
      </c>
      <c r="E18" s="2">
        <f t="shared" si="1"/>
        <v>8067.07</v>
      </c>
      <c r="F18" s="2">
        <f t="shared" si="1"/>
        <v>4775.51</v>
      </c>
      <c r="G18" s="2">
        <f t="shared" si="1"/>
        <v>2727.13</v>
      </c>
      <c r="H18" s="2">
        <f t="shared" si="1"/>
        <v>3784.04</v>
      </c>
      <c r="I18" s="2">
        <f t="shared" si="1"/>
        <v>6139.52</v>
      </c>
      <c r="J18" s="2">
        <f t="shared" si="1"/>
        <v>6793.59</v>
      </c>
      <c r="K18" s="2">
        <f t="shared" si="4"/>
        <v>6963.1</v>
      </c>
      <c r="L18" s="2">
        <f t="shared" si="4"/>
        <v>6765.8</v>
      </c>
      <c r="M18" s="2">
        <f t="shared" si="4"/>
        <v>6923.65</v>
      </c>
      <c r="N18" s="2">
        <f t="shared" si="4"/>
        <v>6686.88</v>
      </c>
      <c r="O18" s="2">
        <f>ROUND((O$10/O$9),2)*0.5</f>
        <v>3323.7</v>
      </c>
      <c r="P18" s="2"/>
      <c r="Q18" s="2"/>
      <c r="R18" s="2">
        <f t="shared" si="2"/>
        <v>80808.490000000005</v>
      </c>
      <c r="S18" s="2"/>
      <c r="T18" s="1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6">
        <f t="shared" si="5"/>
        <v>2019</v>
      </c>
      <c r="B19" s="2">
        <f t="shared" si="3"/>
        <v>3225.18</v>
      </c>
      <c r="C19" s="2">
        <f t="shared" si="1"/>
        <v>6345.08</v>
      </c>
      <c r="D19" s="2">
        <f t="shared" si="1"/>
        <v>8288.24</v>
      </c>
      <c r="E19" s="2">
        <f t="shared" si="1"/>
        <v>8067.07</v>
      </c>
      <c r="F19" s="2">
        <f t="shared" si="1"/>
        <v>4775.51</v>
      </c>
      <c r="G19" s="2">
        <f t="shared" si="1"/>
        <v>2727.13</v>
      </c>
      <c r="H19" s="2">
        <f t="shared" si="1"/>
        <v>3784.04</v>
      </c>
      <c r="I19" s="2">
        <f t="shared" si="1"/>
        <v>6139.52</v>
      </c>
      <c r="J19" s="2">
        <f t="shared" si="1"/>
        <v>6793.59</v>
      </c>
      <c r="K19" s="2">
        <f t="shared" si="4"/>
        <v>6963.1</v>
      </c>
      <c r="L19" s="2">
        <f t="shared" si="4"/>
        <v>6765.8</v>
      </c>
      <c r="M19" s="2">
        <f t="shared" si="4"/>
        <v>6923.65</v>
      </c>
      <c r="N19" s="2">
        <f t="shared" si="4"/>
        <v>6686.88</v>
      </c>
      <c r="O19" s="2">
        <f t="shared" si="4"/>
        <v>6647.4</v>
      </c>
      <c r="P19" s="2">
        <f>ROUND((P$10/P$9),2)*0.5</f>
        <v>3402.625</v>
      </c>
      <c r="Q19" s="2"/>
      <c r="R19" s="2">
        <f t="shared" si="2"/>
        <v>87534.815000000002</v>
      </c>
      <c r="S19" s="2"/>
      <c r="T19" s="1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6">
        <f t="shared" si="5"/>
        <v>2020</v>
      </c>
      <c r="B20" s="2">
        <f t="shared" si="3"/>
        <v>3225.18</v>
      </c>
      <c r="C20" s="2">
        <f t="shared" si="1"/>
        <v>6345.08</v>
      </c>
      <c r="D20" s="2">
        <f t="shared" si="1"/>
        <v>8288.24</v>
      </c>
      <c r="E20" s="2">
        <f t="shared" si="1"/>
        <v>8067.07</v>
      </c>
      <c r="F20" s="2">
        <f t="shared" si="1"/>
        <v>4775.51</v>
      </c>
      <c r="G20" s="2">
        <f t="shared" si="1"/>
        <v>2727.13</v>
      </c>
      <c r="H20" s="2">
        <f t="shared" si="1"/>
        <v>3784.04</v>
      </c>
      <c r="I20" s="2">
        <f t="shared" si="1"/>
        <v>6139.52</v>
      </c>
      <c r="J20" s="2">
        <f t="shared" si="1"/>
        <v>6793.59</v>
      </c>
      <c r="K20" s="2">
        <f t="shared" si="4"/>
        <v>6963.1</v>
      </c>
      <c r="L20" s="2">
        <f t="shared" si="4"/>
        <v>6765.8</v>
      </c>
      <c r="M20" s="2">
        <f t="shared" si="4"/>
        <v>6923.65</v>
      </c>
      <c r="N20" s="2">
        <f t="shared" si="4"/>
        <v>6686.88</v>
      </c>
      <c r="O20" s="2">
        <f t="shared" si="4"/>
        <v>6647.4</v>
      </c>
      <c r="P20" s="2">
        <f t="shared" ref="P20:P50" si="6">ROUND((P$10/P$9),2)</f>
        <v>6805.25</v>
      </c>
      <c r="Q20" s="2"/>
      <c r="R20" s="2">
        <f t="shared" si="2"/>
        <v>90937.44</v>
      </c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6">
        <f t="shared" si="5"/>
        <v>2021</v>
      </c>
      <c r="B21" s="2">
        <f t="shared" si="3"/>
        <v>3225.18</v>
      </c>
      <c r="C21" s="2">
        <f t="shared" si="1"/>
        <v>6345.08</v>
      </c>
      <c r="D21" s="2">
        <f t="shared" si="1"/>
        <v>8288.24</v>
      </c>
      <c r="E21" s="2">
        <f t="shared" si="1"/>
        <v>8067.07</v>
      </c>
      <c r="F21" s="2">
        <f t="shared" si="1"/>
        <v>4775.51</v>
      </c>
      <c r="G21" s="2">
        <f t="shared" si="1"/>
        <v>2727.13</v>
      </c>
      <c r="H21" s="2">
        <f t="shared" si="1"/>
        <v>3784.04</v>
      </c>
      <c r="I21" s="2">
        <f t="shared" si="1"/>
        <v>6139.52</v>
      </c>
      <c r="J21" s="2">
        <f t="shared" si="1"/>
        <v>6793.59</v>
      </c>
      <c r="K21" s="2">
        <f t="shared" si="4"/>
        <v>6963.1</v>
      </c>
      <c r="L21" s="2">
        <f t="shared" si="4"/>
        <v>6765.8</v>
      </c>
      <c r="M21" s="2">
        <f t="shared" si="4"/>
        <v>6923.65</v>
      </c>
      <c r="N21" s="2">
        <f t="shared" si="4"/>
        <v>6686.88</v>
      </c>
      <c r="O21" s="2">
        <f t="shared" si="4"/>
        <v>6647.4</v>
      </c>
      <c r="P21" s="2">
        <f t="shared" si="6"/>
        <v>6805.25</v>
      </c>
      <c r="Q21" s="2"/>
      <c r="R21" s="2">
        <f t="shared" si="2"/>
        <v>90937.44</v>
      </c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6">
        <f t="shared" si="5"/>
        <v>2022</v>
      </c>
      <c r="B22" s="2">
        <f t="shared" si="3"/>
        <v>3225.18</v>
      </c>
      <c r="C22" s="2">
        <f t="shared" si="1"/>
        <v>6345.08</v>
      </c>
      <c r="D22" s="2">
        <f t="shared" si="1"/>
        <v>8288.24</v>
      </c>
      <c r="E22" s="2">
        <f t="shared" si="1"/>
        <v>8067.07</v>
      </c>
      <c r="F22" s="2">
        <f t="shared" si="1"/>
        <v>4775.51</v>
      </c>
      <c r="G22" s="2">
        <f t="shared" si="1"/>
        <v>2727.13</v>
      </c>
      <c r="H22" s="2">
        <f t="shared" si="1"/>
        <v>3784.04</v>
      </c>
      <c r="I22" s="2">
        <f t="shared" si="1"/>
        <v>6139.52</v>
      </c>
      <c r="J22" s="2">
        <f t="shared" si="1"/>
        <v>6793.59</v>
      </c>
      <c r="K22" s="2">
        <f t="shared" si="4"/>
        <v>6963.1</v>
      </c>
      <c r="L22" s="2">
        <f t="shared" si="4"/>
        <v>6765.8</v>
      </c>
      <c r="M22" s="2">
        <f t="shared" si="4"/>
        <v>6923.65</v>
      </c>
      <c r="N22" s="2">
        <f t="shared" si="4"/>
        <v>6686.88</v>
      </c>
      <c r="O22" s="2">
        <f t="shared" si="4"/>
        <v>6647.4</v>
      </c>
      <c r="P22" s="2">
        <f t="shared" si="6"/>
        <v>6805.25</v>
      </c>
      <c r="Q22" s="2"/>
      <c r="R22" s="2">
        <f t="shared" si="2"/>
        <v>90937.44</v>
      </c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6">
        <f t="shared" si="5"/>
        <v>2023</v>
      </c>
      <c r="B23" s="2">
        <f t="shared" si="3"/>
        <v>3225.18</v>
      </c>
      <c r="C23" s="2">
        <f t="shared" si="1"/>
        <v>6345.08</v>
      </c>
      <c r="D23" s="2">
        <f t="shared" si="1"/>
        <v>8288.24</v>
      </c>
      <c r="E23" s="2">
        <f t="shared" si="1"/>
        <v>8067.07</v>
      </c>
      <c r="F23" s="2">
        <f t="shared" si="1"/>
        <v>4775.51</v>
      </c>
      <c r="G23" s="2">
        <f t="shared" si="1"/>
        <v>2727.13</v>
      </c>
      <c r="H23" s="2">
        <f t="shared" si="1"/>
        <v>3784.04</v>
      </c>
      <c r="I23" s="2">
        <f t="shared" si="1"/>
        <v>6139.52</v>
      </c>
      <c r="J23" s="2">
        <f t="shared" si="1"/>
        <v>6793.59</v>
      </c>
      <c r="K23" s="2">
        <f t="shared" si="4"/>
        <v>6963.1</v>
      </c>
      <c r="L23" s="2">
        <f t="shared" si="4"/>
        <v>6765.8</v>
      </c>
      <c r="M23" s="2">
        <f t="shared" si="4"/>
        <v>6923.65</v>
      </c>
      <c r="N23" s="2">
        <f t="shared" si="4"/>
        <v>6686.88</v>
      </c>
      <c r="O23" s="2">
        <f t="shared" si="4"/>
        <v>6647.4</v>
      </c>
      <c r="P23" s="2">
        <f t="shared" si="6"/>
        <v>6805.25</v>
      </c>
      <c r="Q23" s="2"/>
      <c r="R23" s="2">
        <f t="shared" si="2"/>
        <v>90937.44</v>
      </c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6">
        <f t="shared" si="5"/>
        <v>2024</v>
      </c>
      <c r="B24" s="2">
        <f t="shared" si="3"/>
        <v>3225.18</v>
      </c>
      <c r="C24" s="2">
        <f t="shared" si="1"/>
        <v>6345.08</v>
      </c>
      <c r="D24" s="2">
        <f t="shared" si="1"/>
        <v>8288.24</v>
      </c>
      <c r="E24" s="2">
        <f t="shared" si="1"/>
        <v>8067.07</v>
      </c>
      <c r="F24" s="2">
        <f t="shared" si="1"/>
        <v>4775.51</v>
      </c>
      <c r="G24" s="2">
        <f t="shared" si="1"/>
        <v>2727.13</v>
      </c>
      <c r="H24" s="2">
        <f t="shared" si="1"/>
        <v>3784.04</v>
      </c>
      <c r="I24" s="2">
        <f t="shared" si="1"/>
        <v>6139.52</v>
      </c>
      <c r="J24" s="2">
        <f t="shared" si="1"/>
        <v>6793.59</v>
      </c>
      <c r="K24" s="2">
        <f t="shared" si="4"/>
        <v>6963.1</v>
      </c>
      <c r="L24" s="2">
        <f t="shared" si="4"/>
        <v>6765.8</v>
      </c>
      <c r="M24" s="2">
        <f t="shared" si="4"/>
        <v>6923.65</v>
      </c>
      <c r="N24" s="2">
        <f t="shared" si="4"/>
        <v>6686.88</v>
      </c>
      <c r="O24" s="2">
        <f t="shared" si="4"/>
        <v>6647.4</v>
      </c>
      <c r="P24" s="2">
        <f t="shared" si="6"/>
        <v>6805.25</v>
      </c>
      <c r="Q24" s="2"/>
      <c r="R24" s="2">
        <f t="shared" si="2"/>
        <v>90937.44</v>
      </c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6">
        <f t="shared" si="5"/>
        <v>2025</v>
      </c>
      <c r="B25" s="2">
        <f t="shared" si="3"/>
        <v>3225.18</v>
      </c>
      <c r="C25" s="2">
        <f t="shared" si="1"/>
        <v>6345.08</v>
      </c>
      <c r="D25" s="2">
        <f t="shared" si="1"/>
        <v>8288.24</v>
      </c>
      <c r="E25" s="2">
        <f t="shared" si="1"/>
        <v>8067.07</v>
      </c>
      <c r="F25" s="2">
        <f t="shared" si="1"/>
        <v>4775.51</v>
      </c>
      <c r="G25" s="2">
        <f t="shared" si="1"/>
        <v>2727.13</v>
      </c>
      <c r="H25" s="2">
        <f t="shared" si="1"/>
        <v>3784.04</v>
      </c>
      <c r="I25" s="2">
        <f t="shared" si="1"/>
        <v>6139.52</v>
      </c>
      <c r="J25" s="2">
        <f t="shared" si="1"/>
        <v>6793.59</v>
      </c>
      <c r="K25" s="2">
        <f t="shared" si="4"/>
        <v>6963.1</v>
      </c>
      <c r="L25" s="2">
        <f t="shared" si="4"/>
        <v>6765.8</v>
      </c>
      <c r="M25" s="2">
        <f t="shared" si="4"/>
        <v>6923.65</v>
      </c>
      <c r="N25" s="2">
        <f t="shared" si="4"/>
        <v>6686.88</v>
      </c>
      <c r="O25" s="2">
        <f t="shared" si="4"/>
        <v>6647.4</v>
      </c>
      <c r="P25" s="2">
        <f t="shared" si="6"/>
        <v>6805.25</v>
      </c>
      <c r="Q25" s="2"/>
      <c r="R25" s="2">
        <f t="shared" si="2"/>
        <v>90937.44</v>
      </c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6">
        <f t="shared" si="5"/>
        <v>2026</v>
      </c>
      <c r="B26" s="2">
        <f t="shared" si="3"/>
        <v>3225.18</v>
      </c>
      <c r="C26" s="2">
        <f t="shared" si="1"/>
        <v>6345.08</v>
      </c>
      <c r="D26" s="2">
        <f t="shared" si="1"/>
        <v>8288.24</v>
      </c>
      <c r="E26" s="2">
        <f t="shared" si="1"/>
        <v>8067.07</v>
      </c>
      <c r="F26" s="2">
        <f t="shared" si="1"/>
        <v>4775.51</v>
      </c>
      <c r="G26" s="2">
        <f t="shared" si="1"/>
        <v>2727.13</v>
      </c>
      <c r="H26" s="2">
        <f t="shared" si="1"/>
        <v>3784.04</v>
      </c>
      <c r="I26" s="2">
        <f t="shared" si="1"/>
        <v>6139.52</v>
      </c>
      <c r="J26" s="2">
        <f t="shared" si="1"/>
        <v>6793.59</v>
      </c>
      <c r="K26" s="2">
        <f t="shared" si="4"/>
        <v>6963.1</v>
      </c>
      <c r="L26" s="2">
        <f t="shared" si="4"/>
        <v>6765.8</v>
      </c>
      <c r="M26" s="2">
        <f t="shared" si="4"/>
        <v>6923.65</v>
      </c>
      <c r="N26" s="2">
        <f t="shared" si="4"/>
        <v>6686.88</v>
      </c>
      <c r="O26" s="2">
        <f t="shared" si="4"/>
        <v>6647.4</v>
      </c>
      <c r="P26" s="2">
        <f t="shared" si="6"/>
        <v>6805.25</v>
      </c>
      <c r="Q26" s="2"/>
      <c r="R26" s="2">
        <f t="shared" si="2"/>
        <v>90937.44</v>
      </c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6">
        <f t="shared" si="5"/>
        <v>2027</v>
      </c>
      <c r="B27" s="2">
        <f t="shared" si="3"/>
        <v>3225.18</v>
      </c>
      <c r="C27" s="2">
        <f t="shared" si="1"/>
        <v>6345.08</v>
      </c>
      <c r="D27" s="2">
        <f t="shared" si="1"/>
        <v>8288.24</v>
      </c>
      <c r="E27" s="2">
        <f t="shared" si="1"/>
        <v>8067.07</v>
      </c>
      <c r="F27" s="2">
        <f t="shared" si="1"/>
        <v>4775.51</v>
      </c>
      <c r="G27" s="2">
        <f t="shared" si="1"/>
        <v>2727.13</v>
      </c>
      <c r="H27" s="2">
        <f t="shared" si="1"/>
        <v>3784.04</v>
      </c>
      <c r="I27" s="2">
        <f t="shared" si="1"/>
        <v>6139.52</v>
      </c>
      <c r="J27" s="2">
        <f t="shared" si="1"/>
        <v>6793.59</v>
      </c>
      <c r="K27" s="2">
        <f t="shared" si="4"/>
        <v>6963.1</v>
      </c>
      <c r="L27" s="2">
        <f t="shared" si="4"/>
        <v>6765.8</v>
      </c>
      <c r="M27" s="2">
        <f t="shared" si="4"/>
        <v>6923.65</v>
      </c>
      <c r="N27" s="2">
        <f t="shared" si="4"/>
        <v>6686.88</v>
      </c>
      <c r="O27" s="2">
        <f t="shared" si="4"/>
        <v>6647.4</v>
      </c>
      <c r="P27" s="2">
        <f t="shared" si="6"/>
        <v>6805.25</v>
      </c>
      <c r="Q27" s="2"/>
      <c r="R27" s="2">
        <f t="shared" si="2"/>
        <v>90937.44</v>
      </c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6">
        <f t="shared" si="5"/>
        <v>2028</v>
      </c>
      <c r="B28" s="2">
        <f t="shared" si="3"/>
        <v>3225.18</v>
      </c>
      <c r="C28" s="2">
        <f t="shared" si="1"/>
        <v>6345.08</v>
      </c>
      <c r="D28" s="2">
        <f t="shared" si="1"/>
        <v>8288.24</v>
      </c>
      <c r="E28" s="2">
        <f t="shared" si="1"/>
        <v>8067.07</v>
      </c>
      <c r="F28" s="2">
        <f t="shared" si="1"/>
        <v>4775.51</v>
      </c>
      <c r="G28" s="2">
        <f t="shared" si="1"/>
        <v>2727.13</v>
      </c>
      <c r="H28" s="2">
        <f t="shared" si="1"/>
        <v>3784.04</v>
      </c>
      <c r="I28" s="2">
        <f t="shared" si="1"/>
        <v>6139.52</v>
      </c>
      <c r="J28" s="2">
        <f t="shared" si="1"/>
        <v>6793.59</v>
      </c>
      <c r="K28" s="2">
        <f t="shared" si="4"/>
        <v>6963.1</v>
      </c>
      <c r="L28" s="2">
        <f t="shared" si="4"/>
        <v>6765.8</v>
      </c>
      <c r="M28" s="2">
        <f t="shared" si="4"/>
        <v>6923.65</v>
      </c>
      <c r="N28" s="2">
        <f t="shared" si="4"/>
        <v>6686.88</v>
      </c>
      <c r="O28" s="2">
        <f t="shared" si="4"/>
        <v>6647.4</v>
      </c>
      <c r="P28" s="2">
        <f t="shared" si="6"/>
        <v>6805.25</v>
      </c>
      <c r="Q28" s="2"/>
      <c r="R28" s="2">
        <f t="shared" si="2"/>
        <v>90937.44</v>
      </c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6">
        <f t="shared" si="5"/>
        <v>2029</v>
      </c>
      <c r="B29" s="2">
        <f t="shared" si="3"/>
        <v>3225.18</v>
      </c>
      <c r="C29" s="2">
        <f t="shared" si="1"/>
        <v>6345.08</v>
      </c>
      <c r="D29" s="2">
        <f t="shared" si="1"/>
        <v>8288.24</v>
      </c>
      <c r="E29" s="2">
        <f t="shared" si="1"/>
        <v>8067.07</v>
      </c>
      <c r="F29" s="2">
        <f t="shared" si="1"/>
        <v>4775.51</v>
      </c>
      <c r="G29" s="2">
        <f t="shared" si="1"/>
        <v>2727.13</v>
      </c>
      <c r="H29" s="2">
        <f t="shared" si="1"/>
        <v>3784.04</v>
      </c>
      <c r="I29" s="2">
        <f t="shared" si="1"/>
        <v>6139.52</v>
      </c>
      <c r="J29" s="2">
        <f t="shared" si="1"/>
        <v>6793.59</v>
      </c>
      <c r="K29" s="2">
        <f t="shared" si="4"/>
        <v>6963.1</v>
      </c>
      <c r="L29" s="2">
        <f t="shared" si="4"/>
        <v>6765.8</v>
      </c>
      <c r="M29" s="2">
        <f t="shared" si="4"/>
        <v>6923.65</v>
      </c>
      <c r="N29" s="2">
        <f t="shared" si="4"/>
        <v>6686.88</v>
      </c>
      <c r="O29" s="2">
        <f t="shared" si="4"/>
        <v>6647.4</v>
      </c>
      <c r="P29" s="2">
        <f t="shared" si="6"/>
        <v>6805.25</v>
      </c>
      <c r="Q29" s="2"/>
      <c r="R29" s="2">
        <f t="shared" si="2"/>
        <v>90937.44</v>
      </c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6">
        <f t="shared" si="5"/>
        <v>2030</v>
      </c>
      <c r="B30" s="2">
        <f t="shared" si="3"/>
        <v>3225.18</v>
      </c>
      <c r="C30" s="2">
        <f t="shared" si="1"/>
        <v>6345.08</v>
      </c>
      <c r="D30" s="2">
        <f t="shared" si="1"/>
        <v>8288.24</v>
      </c>
      <c r="E30" s="2">
        <f t="shared" si="1"/>
        <v>8067.07</v>
      </c>
      <c r="F30" s="2">
        <f t="shared" si="1"/>
        <v>4775.51</v>
      </c>
      <c r="G30" s="2">
        <f t="shared" si="1"/>
        <v>2727.13</v>
      </c>
      <c r="H30" s="2">
        <f t="shared" si="1"/>
        <v>3784.04</v>
      </c>
      <c r="I30" s="2">
        <f t="shared" si="1"/>
        <v>6139.52</v>
      </c>
      <c r="J30" s="2">
        <f t="shared" si="1"/>
        <v>6793.59</v>
      </c>
      <c r="K30" s="2">
        <f t="shared" si="4"/>
        <v>6963.1</v>
      </c>
      <c r="L30" s="2">
        <f t="shared" si="4"/>
        <v>6765.8</v>
      </c>
      <c r="M30" s="2">
        <f t="shared" si="4"/>
        <v>6923.65</v>
      </c>
      <c r="N30" s="2">
        <f t="shared" si="4"/>
        <v>6686.88</v>
      </c>
      <c r="O30" s="2">
        <f t="shared" si="4"/>
        <v>6647.4</v>
      </c>
      <c r="P30" s="2">
        <f t="shared" si="6"/>
        <v>6805.25</v>
      </c>
      <c r="Q30" s="2"/>
      <c r="R30" s="2">
        <f t="shared" si="2"/>
        <v>90937.44</v>
      </c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6">
        <f t="shared" si="5"/>
        <v>2031</v>
      </c>
      <c r="B31" s="2">
        <f t="shared" si="3"/>
        <v>3225.18</v>
      </c>
      <c r="C31" s="2">
        <f t="shared" si="1"/>
        <v>6345.08</v>
      </c>
      <c r="D31" s="2">
        <f t="shared" si="1"/>
        <v>8288.24</v>
      </c>
      <c r="E31" s="2">
        <f t="shared" si="1"/>
        <v>8067.07</v>
      </c>
      <c r="F31" s="2">
        <f t="shared" si="1"/>
        <v>4775.51</v>
      </c>
      <c r="G31" s="2">
        <f t="shared" si="1"/>
        <v>2727.13</v>
      </c>
      <c r="H31" s="2">
        <f t="shared" si="1"/>
        <v>3784.04</v>
      </c>
      <c r="I31" s="2">
        <f t="shared" si="1"/>
        <v>6139.52</v>
      </c>
      <c r="J31" s="2">
        <f t="shared" si="1"/>
        <v>6793.59</v>
      </c>
      <c r="K31" s="2">
        <f t="shared" si="4"/>
        <v>6963.1</v>
      </c>
      <c r="L31" s="2">
        <f t="shared" si="4"/>
        <v>6765.8</v>
      </c>
      <c r="M31" s="2">
        <f t="shared" si="4"/>
        <v>6923.65</v>
      </c>
      <c r="N31" s="2">
        <f t="shared" si="4"/>
        <v>6686.88</v>
      </c>
      <c r="O31" s="2">
        <f t="shared" si="4"/>
        <v>6647.4</v>
      </c>
      <c r="P31" s="2">
        <f t="shared" si="6"/>
        <v>6805.25</v>
      </c>
      <c r="Q31" s="2"/>
      <c r="R31" s="2">
        <f t="shared" si="2"/>
        <v>90937.44</v>
      </c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6">
        <f t="shared" si="5"/>
        <v>2032</v>
      </c>
      <c r="B32" s="2">
        <f t="shared" si="3"/>
        <v>3225.18</v>
      </c>
      <c r="C32" s="2">
        <f t="shared" si="1"/>
        <v>6345.08</v>
      </c>
      <c r="D32" s="2">
        <f t="shared" si="1"/>
        <v>8288.24</v>
      </c>
      <c r="E32" s="2">
        <f t="shared" si="1"/>
        <v>8067.07</v>
      </c>
      <c r="F32" s="2">
        <f t="shared" si="1"/>
        <v>4775.51</v>
      </c>
      <c r="G32" s="2">
        <f t="shared" si="1"/>
        <v>2727.13</v>
      </c>
      <c r="H32" s="2">
        <f t="shared" si="1"/>
        <v>3784.04</v>
      </c>
      <c r="I32" s="2">
        <f t="shared" si="1"/>
        <v>6139.52</v>
      </c>
      <c r="J32" s="2">
        <f t="shared" si="1"/>
        <v>6793.59</v>
      </c>
      <c r="K32" s="2">
        <f t="shared" si="4"/>
        <v>6963.1</v>
      </c>
      <c r="L32" s="2">
        <f t="shared" si="4"/>
        <v>6765.8</v>
      </c>
      <c r="M32" s="2">
        <f t="shared" si="4"/>
        <v>6923.65</v>
      </c>
      <c r="N32" s="2">
        <f t="shared" si="4"/>
        <v>6686.88</v>
      </c>
      <c r="O32" s="2">
        <f t="shared" ref="O32:O49" si="7">ROUND((O$10/O$9),2)</f>
        <v>6647.4</v>
      </c>
      <c r="P32" s="2">
        <f t="shared" si="6"/>
        <v>6805.25</v>
      </c>
      <c r="Q32" s="2"/>
      <c r="R32" s="2">
        <f t="shared" si="2"/>
        <v>90937.44</v>
      </c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6">
        <f t="shared" si="5"/>
        <v>2033</v>
      </c>
      <c r="B33" s="2">
        <f t="shared" si="3"/>
        <v>3225.18</v>
      </c>
      <c r="C33" s="2">
        <f t="shared" si="1"/>
        <v>6345.08</v>
      </c>
      <c r="D33" s="2">
        <f t="shared" si="1"/>
        <v>8288.24</v>
      </c>
      <c r="E33" s="2">
        <f t="shared" si="1"/>
        <v>8067.07</v>
      </c>
      <c r="F33" s="2">
        <f t="shared" si="1"/>
        <v>4775.51</v>
      </c>
      <c r="G33" s="2">
        <f t="shared" si="1"/>
        <v>2727.13</v>
      </c>
      <c r="H33" s="2">
        <f t="shared" si="1"/>
        <v>3784.04</v>
      </c>
      <c r="I33" s="2">
        <f t="shared" si="1"/>
        <v>6139.52</v>
      </c>
      <c r="J33" s="2">
        <f t="shared" si="1"/>
        <v>6793.59</v>
      </c>
      <c r="K33" s="2">
        <f t="shared" si="4"/>
        <v>6963.1</v>
      </c>
      <c r="L33" s="2">
        <f t="shared" si="4"/>
        <v>6765.8</v>
      </c>
      <c r="M33" s="2">
        <f t="shared" si="4"/>
        <v>6923.65</v>
      </c>
      <c r="N33" s="2">
        <f t="shared" si="4"/>
        <v>6686.88</v>
      </c>
      <c r="O33" s="2">
        <f t="shared" si="7"/>
        <v>6647.4</v>
      </c>
      <c r="P33" s="2">
        <f t="shared" si="6"/>
        <v>6805.25</v>
      </c>
      <c r="Q33" s="2"/>
      <c r="R33" s="2">
        <f t="shared" si="2"/>
        <v>90937.44</v>
      </c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6">
        <f t="shared" si="5"/>
        <v>2034</v>
      </c>
      <c r="B34" s="2">
        <f t="shared" si="3"/>
        <v>3225.18</v>
      </c>
      <c r="C34" s="2">
        <f t="shared" si="1"/>
        <v>6345.08</v>
      </c>
      <c r="D34" s="2">
        <f t="shared" si="1"/>
        <v>8288.24</v>
      </c>
      <c r="E34" s="2">
        <f t="shared" si="1"/>
        <v>8067.07</v>
      </c>
      <c r="F34" s="2">
        <f t="shared" si="1"/>
        <v>4775.51</v>
      </c>
      <c r="G34" s="2">
        <f t="shared" si="1"/>
        <v>2727.13</v>
      </c>
      <c r="H34" s="2">
        <f t="shared" si="1"/>
        <v>3784.04</v>
      </c>
      <c r="I34" s="2">
        <f t="shared" si="1"/>
        <v>6139.52</v>
      </c>
      <c r="J34" s="2">
        <f t="shared" si="1"/>
        <v>6793.59</v>
      </c>
      <c r="K34" s="2">
        <f t="shared" si="4"/>
        <v>6963.1</v>
      </c>
      <c r="L34" s="2">
        <f t="shared" si="4"/>
        <v>6765.8</v>
      </c>
      <c r="M34" s="2">
        <f t="shared" si="4"/>
        <v>6923.65</v>
      </c>
      <c r="N34" s="2">
        <f t="shared" si="4"/>
        <v>6686.88</v>
      </c>
      <c r="O34" s="2">
        <f t="shared" si="7"/>
        <v>6647.4</v>
      </c>
      <c r="P34" s="2">
        <f t="shared" si="6"/>
        <v>6805.25</v>
      </c>
      <c r="Q34" s="2"/>
      <c r="R34" s="2">
        <f t="shared" si="2"/>
        <v>90937.44</v>
      </c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6">
        <f t="shared" si="5"/>
        <v>2035</v>
      </c>
      <c r="B35" s="2">
        <f t="shared" si="3"/>
        <v>3225.18</v>
      </c>
      <c r="C35" s="2">
        <f t="shared" si="1"/>
        <v>6345.08</v>
      </c>
      <c r="D35" s="2">
        <f t="shared" si="1"/>
        <v>8288.24</v>
      </c>
      <c r="E35" s="2">
        <f t="shared" si="1"/>
        <v>8067.07</v>
      </c>
      <c r="F35" s="2">
        <f t="shared" si="1"/>
        <v>4775.51</v>
      </c>
      <c r="G35" s="2">
        <f t="shared" si="1"/>
        <v>2727.13</v>
      </c>
      <c r="H35" s="2">
        <f t="shared" si="1"/>
        <v>3784.04</v>
      </c>
      <c r="I35" s="2">
        <f t="shared" si="1"/>
        <v>6139.52</v>
      </c>
      <c r="J35" s="2">
        <f t="shared" si="1"/>
        <v>6793.59</v>
      </c>
      <c r="K35" s="2">
        <f t="shared" si="4"/>
        <v>6963.1</v>
      </c>
      <c r="L35" s="2">
        <f t="shared" si="4"/>
        <v>6765.8</v>
      </c>
      <c r="M35" s="2">
        <f t="shared" si="4"/>
        <v>6923.65</v>
      </c>
      <c r="N35" s="2">
        <f t="shared" si="4"/>
        <v>6686.88</v>
      </c>
      <c r="O35" s="2">
        <f t="shared" si="7"/>
        <v>6647.4</v>
      </c>
      <c r="P35" s="2">
        <f t="shared" si="6"/>
        <v>6805.25</v>
      </c>
      <c r="Q35" s="2"/>
      <c r="R35" s="2">
        <f t="shared" si="2"/>
        <v>90937.44</v>
      </c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6">
        <f t="shared" si="5"/>
        <v>2036</v>
      </c>
      <c r="B36" s="2">
        <f t="shared" si="3"/>
        <v>3225.18</v>
      </c>
      <c r="C36" s="2">
        <f t="shared" si="1"/>
        <v>6345.08</v>
      </c>
      <c r="D36" s="2">
        <f t="shared" si="1"/>
        <v>8288.24</v>
      </c>
      <c r="E36" s="2">
        <f t="shared" si="1"/>
        <v>8067.07</v>
      </c>
      <c r="F36" s="2">
        <f t="shared" si="1"/>
        <v>4775.51</v>
      </c>
      <c r="G36" s="2">
        <f t="shared" si="1"/>
        <v>2727.13</v>
      </c>
      <c r="H36" s="2">
        <f t="shared" si="1"/>
        <v>3784.04</v>
      </c>
      <c r="I36" s="2">
        <f t="shared" si="1"/>
        <v>6139.52</v>
      </c>
      <c r="J36" s="2">
        <f t="shared" si="1"/>
        <v>6793.59</v>
      </c>
      <c r="K36" s="2">
        <f t="shared" si="4"/>
        <v>6963.1</v>
      </c>
      <c r="L36" s="2">
        <f t="shared" si="4"/>
        <v>6765.8</v>
      </c>
      <c r="M36" s="2">
        <f t="shared" si="4"/>
        <v>6923.65</v>
      </c>
      <c r="N36" s="2">
        <f t="shared" si="4"/>
        <v>6686.88</v>
      </c>
      <c r="O36" s="2">
        <f t="shared" si="7"/>
        <v>6647.4</v>
      </c>
      <c r="P36" s="2">
        <f t="shared" si="6"/>
        <v>6805.25</v>
      </c>
      <c r="Q36" s="2"/>
      <c r="R36" s="2">
        <f t="shared" si="2"/>
        <v>90937.44</v>
      </c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6">
        <f t="shared" si="5"/>
        <v>2037</v>
      </c>
      <c r="B37" s="2">
        <f t="shared" si="3"/>
        <v>3225.18</v>
      </c>
      <c r="C37" s="2">
        <f t="shared" si="1"/>
        <v>6345.08</v>
      </c>
      <c r="D37" s="2">
        <f t="shared" si="1"/>
        <v>8288.24</v>
      </c>
      <c r="E37" s="2">
        <f t="shared" si="1"/>
        <v>8067.07</v>
      </c>
      <c r="F37" s="2">
        <f t="shared" si="1"/>
        <v>4775.51</v>
      </c>
      <c r="G37" s="2">
        <f t="shared" si="1"/>
        <v>2727.13</v>
      </c>
      <c r="H37" s="2">
        <f t="shared" si="1"/>
        <v>3784.04</v>
      </c>
      <c r="I37" s="2">
        <f t="shared" si="1"/>
        <v>6139.52</v>
      </c>
      <c r="J37" s="2">
        <f t="shared" ref="J37:J45" si="8">ROUND((J$10/J$9),2)</f>
        <v>6793.59</v>
      </c>
      <c r="K37" s="2">
        <f t="shared" si="4"/>
        <v>6963.1</v>
      </c>
      <c r="L37" s="2">
        <f t="shared" si="4"/>
        <v>6765.8</v>
      </c>
      <c r="M37" s="2">
        <f t="shared" si="4"/>
        <v>6923.65</v>
      </c>
      <c r="N37" s="2">
        <f t="shared" si="4"/>
        <v>6686.88</v>
      </c>
      <c r="O37" s="2">
        <f t="shared" si="7"/>
        <v>6647.4</v>
      </c>
      <c r="P37" s="2">
        <f t="shared" si="6"/>
        <v>6805.25</v>
      </c>
      <c r="Q37" s="2"/>
      <c r="R37" s="2">
        <f t="shared" si="2"/>
        <v>90937.44</v>
      </c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6">
        <f t="shared" si="5"/>
        <v>2038</v>
      </c>
      <c r="B38" s="2">
        <f t="shared" si="3"/>
        <v>3225.18</v>
      </c>
      <c r="C38" s="2">
        <f t="shared" si="1"/>
        <v>6345.08</v>
      </c>
      <c r="D38" s="2">
        <f t="shared" si="1"/>
        <v>8288.24</v>
      </c>
      <c r="E38" s="2">
        <f t="shared" si="1"/>
        <v>8067.07</v>
      </c>
      <c r="F38" s="2">
        <f t="shared" si="1"/>
        <v>4775.51</v>
      </c>
      <c r="G38" s="2">
        <f t="shared" si="1"/>
        <v>2727.13</v>
      </c>
      <c r="H38" s="2">
        <f t="shared" si="1"/>
        <v>3784.04</v>
      </c>
      <c r="I38" s="2">
        <f t="shared" si="1"/>
        <v>6139.52</v>
      </c>
      <c r="J38" s="2">
        <f t="shared" si="8"/>
        <v>6793.59</v>
      </c>
      <c r="K38" s="2">
        <f t="shared" si="4"/>
        <v>6963.1</v>
      </c>
      <c r="L38" s="2">
        <f t="shared" si="4"/>
        <v>6765.8</v>
      </c>
      <c r="M38" s="2">
        <f t="shared" si="4"/>
        <v>6923.65</v>
      </c>
      <c r="N38" s="2">
        <f t="shared" si="4"/>
        <v>6686.88</v>
      </c>
      <c r="O38" s="2">
        <f t="shared" si="7"/>
        <v>6647.4</v>
      </c>
      <c r="P38" s="2">
        <f t="shared" si="6"/>
        <v>6805.25</v>
      </c>
      <c r="R38" s="2">
        <f t="shared" si="2"/>
        <v>90937.44</v>
      </c>
    </row>
    <row r="39" spans="1:28" x14ac:dyDescent="0.25">
      <c r="A39" s="6">
        <f t="shared" si="5"/>
        <v>2039</v>
      </c>
      <c r="B39" s="2">
        <f t="shared" si="3"/>
        <v>3225.18</v>
      </c>
      <c r="C39" s="2">
        <f t="shared" si="1"/>
        <v>6345.08</v>
      </c>
      <c r="D39" s="2">
        <f t="shared" si="1"/>
        <v>8288.24</v>
      </c>
      <c r="E39" s="2">
        <f t="shared" si="1"/>
        <v>8067.07</v>
      </c>
      <c r="F39" s="2">
        <f t="shared" si="1"/>
        <v>4775.51</v>
      </c>
      <c r="G39" s="2">
        <f t="shared" si="1"/>
        <v>2727.13</v>
      </c>
      <c r="H39" s="2">
        <f t="shared" si="1"/>
        <v>3784.04</v>
      </c>
      <c r="I39" s="2">
        <f t="shared" si="1"/>
        <v>6139.52</v>
      </c>
      <c r="J39" s="2">
        <f t="shared" si="8"/>
        <v>6793.59</v>
      </c>
      <c r="K39" s="2">
        <f t="shared" si="4"/>
        <v>6963.1</v>
      </c>
      <c r="L39" s="2">
        <f t="shared" si="4"/>
        <v>6765.8</v>
      </c>
      <c r="M39" s="2">
        <f t="shared" si="4"/>
        <v>6923.65</v>
      </c>
      <c r="N39" s="2">
        <f t="shared" si="4"/>
        <v>6686.88</v>
      </c>
      <c r="O39" s="2">
        <f t="shared" si="7"/>
        <v>6647.4</v>
      </c>
      <c r="P39" s="2">
        <f t="shared" si="6"/>
        <v>6805.25</v>
      </c>
      <c r="R39" s="2">
        <f t="shared" si="2"/>
        <v>90937.44</v>
      </c>
    </row>
    <row r="40" spans="1:28" x14ac:dyDescent="0.25">
      <c r="A40" s="6">
        <f t="shared" si="5"/>
        <v>2040</v>
      </c>
      <c r="B40" s="2">
        <f t="shared" si="3"/>
        <v>3225.18</v>
      </c>
      <c r="C40" s="2">
        <f t="shared" si="1"/>
        <v>6345.08</v>
      </c>
      <c r="D40" s="2">
        <f t="shared" si="1"/>
        <v>8288.24</v>
      </c>
      <c r="E40" s="2">
        <f t="shared" si="1"/>
        <v>8067.07</v>
      </c>
      <c r="F40" s="2">
        <f t="shared" si="1"/>
        <v>4775.51</v>
      </c>
      <c r="G40" s="2">
        <f t="shared" si="1"/>
        <v>2727.13</v>
      </c>
      <c r="H40" s="2">
        <f t="shared" si="1"/>
        <v>3784.04</v>
      </c>
      <c r="I40" s="2">
        <f t="shared" si="1"/>
        <v>6139.52</v>
      </c>
      <c r="J40" s="2">
        <f t="shared" si="8"/>
        <v>6793.59</v>
      </c>
      <c r="K40" s="2">
        <f t="shared" si="4"/>
        <v>6963.1</v>
      </c>
      <c r="L40" s="2">
        <f t="shared" si="4"/>
        <v>6765.8</v>
      </c>
      <c r="M40" s="2">
        <f t="shared" si="4"/>
        <v>6923.65</v>
      </c>
      <c r="N40" s="2">
        <f t="shared" si="4"/>
        <v>6686.88</v>
      </c>
      <c r="O40" s="2">
        <f t="shared" si="7"/>
        <v>6647.4</v>
      </c>
      <c r="P40" s="2">
        <f t="shared" si="6"/>
        <v>6805.25</v>
      </c>
      <c r="R40" s="2">
        <f t="shared" si="2"/>
        <v>90937.44</v>
      </c>
    </row>
    <row r="41" spans="1:28" x14ac:dyDescent="0.25">
      <c r="A41" s="6">
        <f t="shared" si="5"/>
        <v>2041</v>
      </c>
      <c r="B41" s="2">
        <f t="shared" si="3"/>
        <v>3225.18</v>
      </c>
      <c r="C41" s="2">
        <f t="shared" si="1"/>
        <v>6345.08</v>
      </c>
      <c r="D41" s="2">
        <f t="shared" si="1"/>
        <v>8288.24</v>
      </c>
      <c r="E41" s="2">
        <f t="shared" si="1"/>
        <v>8067.07</v>
      </c>
      <c r="F41" s="2">
        <f t="shared" si="1"/>
        <v>4775.51</v>
      </c>
      <c r="G41" s="2">
        <f t="shared" si="1"/>
        <v>2727.13</v>
      </c>
      <c r="H41" s="2">
        <f t="shared" si="1"/>
        <v>3784.04</v>
      </c>
      <c r="I41" s="2">
        <f t="shared" si="1"/>
        <v>6139.52</v>
      </c>
      <c r="J41" s="2">
        <f t="shared" si="8"/>
        <v>6793.59</v>
      </c>
      <c r="K41" s="2">
        <f t="shared" si="4"/>
        <v>6963.1</v>
      </c>
      <c r="L41" s="2">
        <f t="shared" si="4"/>
        <v>6765.8</v>
      </c>
      <c r="M41" s="2">
        <f t="shared" si="4"/>
        <v>6923.65</v>
      </c>
      <c r="N41" s="2">
        <f t="shared" si="4"/>
        <v>6686.88</v>
      </c>
      <c r="O41" s="2">
        <f t="shared" si="7"/>
        <v>6647.4</v>
      </c>
      <c r="P41" s="2">
        <f t="shared" si="6"/>
        <v>6805.25</v>
      </c>
      <c r="R41" s="2">
        <f t="shared" si="2"/>
        <v>90937.44</v>
      </c>
    </row>
    <row r="42" spans="1:28" x14ac:dyDescent="0.25">
      <c r="A42" s="6">
        <f t="shared" si="5"/>
        <v>2042</v>
      </c>
      <c r="B42" s="2">
        <f t="shared" si="3"/>
        <v>3225.18</v>
      </c>
      <c r="C42" s="2">
        <f t="shared" si="1"/>
        <v>6345.08</v>
      </c>
      <c r="D42" s="2">
        <f t="shared" si="1"/>
        <v>8288.24</v>
      </c>
      <c r="E42" s="2">
        <f t="shared" si="1"/>
        <v>8067.07</v>
      </c>
      <c r="F42" s="2">
        <f t="shared" si="1"/>
        <v>4775.51</v>
      </c>
      <c r="G42" s="2">
        <f t="shared" si="1"/>
        <v>2727.13</v>
      </c>
      <c r="H42" s="2">
        <f t="shared" si="1"/>
        <v>3784.04</v>
      </c>
      <c r="I42" s="2">
        <f t="shared" si="1"/>
        <v>6139.52</v>
      </c>
      <c r="J42" s="2">
        <f t="shared" si="8"/>
        <v>6793.59</v>
      </c>
      <c r="K42" s="2">
        <f t="shared" si="4"/>
        <v>6963.1</v>
      </c>
      <c r="L42" s="2">
        <f t="shared" si="4"/>
        <v>6765.8</v>
      </c>
      <c r="M42" s="2">
        <f t="shared" si="4"/>
        <v>6923.65</v>
      </c>
      <c r="N42" s="2">
        <f t="shared" si="4"/>
        <v>6686.88</v>
      </c>
      <c r="O42" s="2">
        <f t="shared" si="7"/>
        <v>6647.4</v>
      </c>
      <c r="P42" s="2">
        <f t="shared" si="6"/>
        <v>6805.25</v>
      </c>
      <c r="R42" s="2">
        <f t="shared" si="2"/>
        <v>90937.44</v>
      </c>
    </row>
    <row r="43" spans="1:28" x14ac:dyDescent="0.25">
      <c r="A43" s="6">
        <f t="shared" si="5"/>
        <v>2043</v>
      </c>
      <c r="B43" s="2">
        <f t="shared" si="3"/>
        <v>3225.18</v>
      </c>
      <c r="C43" s="2">
        <f t="shared" si="1"/>
        <v>6345.08</v>
      </c>
      <c r="D43" s="2">
        <f t="shared" si="1"/>
        <v>8288.24</v>
      </c>
      <c r="E43" s="2">
        <f t="shared" si="1"/>
        <v>8067.07</v>
      </c>
      <c r="F43" s="2">
        <f t="shared" si="1"/>
        <v>4775.51</v>
      </c>
      <c r="G43" s="2">
        <f t="shared" si="1"/>
        <v>2727.13</v>
      </c>
      <c r="H43" s="2">
        <f t="shared" si="1"/>
        <v>3784.04</v>
      </c>
      <c r="I43" s="2">
        <f t="shared" si="1"/>
        <v>6139.52</v>
      </c>
      <c r="J43" s="2">
        <f t="shared" si="8"/>
        <v>6793.59</v>
      </c>
      <c r="K43" s="2">
        <f t="shared" si="4"/>
        <v>6963.1</v>
      </c>
      <c r="L43" s="2">
        <f t="shared" si="4"/>
        <v>6765.8</v>
      </c>
      <c r="M43" s="2">
        <f t="shared" si="4"/>
        <v>6923.65</v>
      </c>
      <c r="N43" s="2">
        <f t="shared" si="4"/>
        <v>6686.88</v>
      </c>
      <c r="O43" s="2">
        <f t="shared" si="7"/>
        <v>6647.4</v>
      </c>
      <c r="P43" s="2">
        <f t="shared" si="6"/>
        <v>6805.25</v>
      </c>
      <c r="R43" s="2">
        <f t="shared" si="2"/>
        <v>90937.44</v>
      </c>
    </row>
    <row r="44" spans="1:28" x14ac:dyDescent="0.25">
      <c r="A44" s="6">
        <f t="shared" si="5"/>
        <v>2044</v>
      </c>
      <c r="B44" s="2">
        <f>+B$10-SUM(B$12:B43)</f>
        <v>3225.0400000000809</v>
      </c>
      <c r="C44" s="2">
        <f t="shared" si="1"/>
        <v>6345.08</v>
      </c>
      <c r="D44" s="2">
        <f t="shared" si="1"/>
        <v>8288.24</v>
      </c>
      <c r="E44" s="2">
        <f t="shared" si="1"/>
        <v>8067.07</v>
      </c>
      <c r="F44" s="2">
        <f t="shared" si="1"/>
        <v>4775.51</v>
      </c>
      <c r="G44" s="2">
        <f t="shared" si="1"/>
        <v>2727.13</v>
      </c>
      <c r="H44" s="2">
        <f t="shared" si="1"/>
        <v>3784.04</v>
      </c>
      <c r="I44" s="2">
        <f t="shared" si="1"/>
        <v>6139.52</v>
      </c>
      <c r="J44" s="2">
        <f t="shared" si="8"/>
        <v>6793.59</v>
      </c>
      <c r="K44" s="2">
        <f t="shared" si="4"/>
        <v>6963.1</v>
      </c>
      <c r="L44" s="2">
        <f t="shared" si="4"/>
        <v>6765.8</v>
      </c>
      <c r="M44" s="2">
        <f t="shared" si="4"/>
        <v>6923.65</v>
      </c>
      <c r="N44" s="2">
        <f t="shared" si="4"/>
        <v>6686.88</v>
      </c>
      <c r="O44" s="2">
        <f t="shared" si="7"/>
        <v>6647.4</v>
      </c>
      <c r="P44" s="2">
        <f t="shared" si="6"/>
        <v>6805.25</v>
      </c>
      <c r="R44" s="2">
        <f t="shared" ref="R44:R60" si="9">SUM(B44:Q44)</f>
        <v>90937.300000000076</v>
      </c>
    </row>
    <row r="45" spans="1:28" x14ac:dyDescent="0.25">
      <c r="A45" s="6">
        <f t="shared" si="5"/>
        <v>2045</v>
      </c>
      <c r="B45" s="2"/>
      <c r="C45" s="2">
        <f>+C$10-SUM(C$12:C44)</f>
        <v>6344.9900000001362</v>
      </c>
      <c r="D45" s="2">
        <f t="shared" ref="D45:H49" si="10">ROUND((D$10/D$9),2)</f>
        <v>8288.24</v>
      </c>
      <c r="E45" s="2">
        <f t="shared" si="10"/>
        <v>8067.07</v>
      </c>
      <c r="F45" s="2">
        <f t="shared" si="10"/>
        <v>4775.51</v>
      </c>
      <c r="G45" s="2">
        <f t="shared" si="10"/>
        <v>2727.13</v>
      </c>
      <c r="H45" s="2">
        <f t="shared" si="10"/>
        <v>3784.04</v>
      </c>
      <c r="I45" s="2">
        <f t="shared" ref="I45:P58" si="11">ROUND((I$10/I$9),2)</f>
        <v>6139.52</v>
      </c>
      <c r="J45" s="2">
        <f t="shared" si="8"/>
        <v>6793.59</v>
      </c>
      <c r="K45" s="2">
        <f t="shared" si="4"/>
        <v>6963.1</v>
      </c>
      <c r="L45" s="2">
        <f t="shared" si="4"/>
        <v>6765.8</v>
      </c>
      <c r="M45" s="2">
        <f t="shared" si="4"/>
        <v>6923.65</v>
      </c>
      <c r="N45" s="2">
        <f t="shared" si="4"/>
        <v>6686.88</v>
      </c>
      <c r="O45" s="2">
        <f t="shared" si="7"/>
        <v>6647.4</v>
      </c>
      <c r="P45" s="2">
        <f t="shared" si="6"/>
        <v>6805.25</v>
      </c>
      <c r="R45" s="2">
        <f t="shared" si="9"/>
        <v>87712.170000000129</v>
      </c>
    </row>
    <row r="46" spans="1:28" x14ac:dyDescent="0.25">
      <c r="A46" s="6">
        <f t="shared" si="5"/>
        <v>2046</v>
      </c>
      <c r="B46" s="2"/>
      <c r="C46" s="2"/>
      <c r="D46" s="2">
        <f>+D$10-SUM(D$12:D45)</f>
        <v>8288.340000000142</v>
      </c>
      <c r="E46" s="2">
        <f t="shared" si="10"/>
        <v>8067.07</v>
      </c>
      <c r="F46" s="2">
        <f t="shared" si="10"/>
        <v>4775.51</v>
      </c>
      <c r="G46" s="2">
        <f t="shared" si="10"/>
        <v>2727.13</v>
      </c>
      <c r="H46" s="2">
        <f t="shared" si="10"/>
        <v>3784.04</v>
      </c>
      <c r="I46" s="2">
        <f t="shared" si="11"/>
        <v>6139.52</v>
      </c>
      <c r="J46" s="2">
        <f t="shared" si="11"/>
        <v>6793.59</v>
      </c>
      <c r="K46" s="2">
        <f t="shared" si="4"/>
        <v>6963.1</v>
      </c>
      <c r="L46" s="2">
        <f t="shared" si="4"/>
        <v>6765.8</v>
      </c>
      <c r="M46" s="2">
        <f t="shared" si="4"/>
        <v>6923.65</v>
      </c>
      <c r="N46" s="2">
        <f t="shared" si="4"/>
        <v>6686.88</v>
      </c>
      <c r="O46" s="2">
        <f t="shared" si="7"/>
        <v>6647.4</v>
      </c>
      <c r="P46" s="2">
        <f t="shared" si="6"/>
        <v>6805.25</v>
      </c>
      <c r="R46" s="2">
        <f t="shared" si="9"/>
        <v>81367.280000000144</v>
      </c>
    </row>
    <row r="47" spans="1:28" x14ac:dyDescent="0.25">
      <c r="A47" s="6">
        <f t="shared" si="5"/>
        <v>2047</v>
      </c>
      <c r="B47" s="2"/>
      <c r="C47" s="2"/>
      <c r="D47" s="2"/>
      <c r="E47" s="2">
        <f>+E$10-SUM(E$12:E46)</f>
        <v>8067.12999999983</v>
      </c>
      <c r="F47" s="2">
        <f t="shared" si="10"/>
        <v>4775.51</v>
      </c>
      <c r="G47" s="2">
        <f t="shared" si="10"/>
        <v>2727.13</v>
      </c>
      <c r="H47" s="2">
        <f t="shared" si="10"/>
        <v>3784.04</v>
      </c>
      <c r="I47" s="2">
        <f t="shared" si="11"/>
        <v>6139.52</v>
      </c>
      <c r="J47" s="2">
        <f t="shared" si="11"/>
        <v>6793.59</v>
      </c>
      <c r="K47" s="2">
        <f t="shared" si="11"/>
        <v>6963.1</v>
      </c>
      <c r="L47" s="2">
        <f t="shared" si="11"/>
        <v>6765.8</v>
      </c>
      <c r="M47" s="2">
        <f t="shared" si="11"/>
        <v>6923.65</v>
      </c>
      <c r="N47" s="2">
        <f t="shared" si="11"/>
        <v>6686.88</v>
      </c>
      <c r="O47" s="2">
        <f t="shared" si="7"/>
        <v>6647.4</v>
      </c>
      <c r="P47" s="2">
        <f t="shared" si="6"/>
        <v>6805.25</v>
      </c>
      <c r="R47" s="2">
        <f t="shared" si="9"/>
        <v>73078.999999999825</v>
      </c>
    </row>
    <row r="48" spans="1:28" x14ac:dyDescent="0.25">
      <c r="A48" s="6">
        <f t="shared" si="5"/>
        <v>2048</v>
      </c>
      <c r="B48" s="2"/>
      <c r="C48" s="2"/>
      <c r="D48" s="2"/>
      <c r="E48" s="2"/>
      <c r="F48" s="2">
        <f>+F$10-SUM(F$12:F47)</f>
        <v>4775.4499999999825</v>
      </c>
      <c r="G48" s="2">
        <f t="shared" si="10"/>
        <v>2727.13</v>
      </c>
      <c r="H48" s="2">
        <f t="shared" si="10"/>
        <v>3784.04</v>
      </c>
      <c r="I48" s="2">
        <f t="shared" si="11"/>
        <v>6139.52</v>
      </c>
      <c r="J48" s="2">
        <f t="shared" si="11"/>
        <v>6793.59</v>
      </c>
      <c r="K48" s="2">
        <f t="shared" si="11"/>
        <v>6963.1</v>
      </c>
      <c r="L48" s="2">
        <f t="shared" si="11"/>
        <v>6765.8</v>
      </c>
      <c r="M48" s="2">
        <f t="shared" si="11"/>
        <v>6923.65</v>
      </c>
      <c r="N48" s="2">
        <f t="shared" si="11"/>
        <v>6686.88</v>
      </c>
      <c r="O48" s="2">
        <f t="shared" si="7"/>
        <v>6647.4</v>
      </c>
      <c r="P48" s="2">
        <f t="shared" si="6"/>
        <v>6805.25</v>
      </c>
      <c r="R48" s="2">
        <f t="shared" si="9"/>
        <v>65011.80999999999</v>
      </c>
    </row>
    <row r="49" spans="1:18" x14ac:dyDescent="0.25">
      <c r="A49" s="6">
        <f t="shared" si="5"/>
        <v>2049</v>
      </c>
      <c r="B49" s="2"/>
      <c r="C49" s="2"/>
      <c r="D49" s="2"/>
      <c r="E49" s="2"/>
      <c r="F49" s="2"/>
      <c r="G49" s="2">
        <f>+G$10-SUM(G$12:G48)</f>
        <v>2727.2999999999593</v>
      </c>
      <c r="H49" s="2">
        <f t="shared" si="10"/>
        <v>3784.04</v>
      </c>
      <c r="I49" s="2">
        <f t="shared" si="11"/>
        <v>6139.52</v>
      </c>
      <c r="J49" s="2">
        <f t="shared" si="11"/>
        <v>6793.59</v>
      </c>
      <c r="K49" s="2">
        <f t="shared" si="11"/>
        <v>6963.1</v>
      </c>
      <c r="L49" s="2">
        <f t="shared" si="11"/>
        <v>6765.8</v>
      </c>
      <c r="M49" s="2">
        <f t="shared" si="11"/>
        <v>6923.65</v>
      </c>
      <c r="N49" s="2">
        <f t="shared" si="11"/>
        <v>6686.88</v>
      </c>
      <c r="O49" s="2">
        <f t="shared" si="7"/>
        <v>6647.4</v>
      </c>
      <c r="P49" s="2">
        <f t="shared" si="6"/>
        <v>6805.25</v>
      </c>
      <c r="R49" s="2">
        <f t="shared" si="9"/>
        <v>60236.529999999962</v>
      </c>
    </row>
    <row r="50" spans="1:18" x14ac:dyDescent="0.25">
      <c r="A50" s="6">
        <f t="shared" si="5"/>
        <v>2050</v>
      </c>
      <c r="B50" s="2"/>
      <c r="C50" s="2"/>
      <c r="D50" s="2"/>
      <c r="E50" s="2"/>
      <c r="F50" s="2"/>
      <c r="G50" s="2"/>
      <c r="H50" s="2">
        <f>+H$10-SUM(H$12:H49)</f>
        <v>3784.0600000000559</v>
      </c>
      <c r="I50" s="2">
        <f t="shared" si="11"/>
        <v>6139.52</v>
      </c>
      <c r="J50" s="2">
        <f t="shared" si="11"/>
        <v>6793.59</v>
      </c>
      <c r="K50" s="2">
        <f t="shared" si="11"/>
        <v>6963.1</v>
      </c>
      <c r="L50" s="2">
        <f t="shared" si="11"/>
        <v>6765.8</v>
      </c>
      <c r="M50" s="2">
        <f t="shared" si="11"/>
        <v>6923.65</v>
      </c>
      <c r="N50" s="2">
        <f t="shared" si="11"/>
        <v>6686.88</v>
      </c>
      <c r="O50" s="2">
        <f t="shared" si="11"/>
        <v>6647.4</v>
      </c>
      <c r="P50" s="2">
        <f t="shared" si="6"/>
        <v>6805.25</v>
      </c>
      <c r="R50" s="2">
        <f t="shared" si="9"/>
        <v>57509.250000000051</v>
      </c>
    </row>
    <row r="51" spans="1:18" x14ac:dyDescent="0.25">
      <c r="A51" s="6">
        <f t="shared" si="5"/>
        <v>2051</v>
      </c>
      <c r="B51" s="2"/>
      <c r="C51" s="2"/>
      <c r="D51" s="2"/>
      <c r="E51" s="2"/>
      <c r="F51" s="2"/>
      <c r="G51" s="2"/>
      <c r="H51" s="2"/>
      <c r="I51" s="2">
        <f>+I$10-SUM(I$12:I50)</f>
        <v>6139.4700000001176</v>
      </c>
      <c r="J51" s="2">
        <f t="shared" si="11"/>
        <v>6793.59</v>
      </c>
      <c r="K51" s="2">
        <f t="shared" si="11"/>
        <v>6963.1</v>
      </c>
      <c r="L51" s="2">
        <f t="shared" si="11"/>
        <v>6765.8</v>
      </c>
      <c r="M51" s="2">
        <f t="shared" si="11"/>
        <v>6923.65</v>
      </c>
      <c r="N51" s="2">
        <f t="shared" si="11"/>
        <v>6686.88</v>
      </c>
      <c r="O51" s="2">
        <f t="shared" si="11"/>
        <v>6647.4</v>
      </c>
      <c r="P51" s="2">
        <f t="shared" si="11"/>
        <v>6805.25</v>
      </c>
      <c r="R51" s="2">
        <f t="shared" si="9"/>
        <v>53725.140000000116</v>
      </c>
    </row>
    <row r="52" spans="1:18" x14ac:dyDescent="0.25">
      <c r="A52" s="6">
        <f t="shared" si="5"/>
        <v>2052</v>
      </c>
      <c r="B52" s="2"/>
      <c r="C52" s="2"/>
      <c r="D52" s="2"/>
      <c r="E52" s="2"/>
      <c r="F52" s="2"/>
      <c r="G52" s="2"/>
      <c r="H52" s="2"/>
      <c r="J52" s="2">
        <f>+J$10-SUM(J$12:J51)</f>
        <v>6793.5800000001327</v>
      </c>
      <c r="K52" s="2">
        <f t="shared" si="11"/>
        <v>6963.1</v>
      </c>
      <c r="L52" s="2">
        <f t="shared" si="11"/>
        <v>6765.8</v>
      </c>
      <c r="M52" s="2">
        <f t="shared" si="11"/>
        <v>6923.65</v>
      </c>
      <c r="N52" s="2">
        <f t="shared" si="11"/>
        <v>6686.88</v>
      </c>
      <c r="O52" s="2">
        <f t="shared" si="11"/>
        <v>6647.4</v>
      </c>
      <c r="P52" s="2">
        <f t="shared" si="11"/>
        <v>6805.25</v>
      </c>
      <c r="R52" s="2">
        <f t="shared" si="9"/>
        <v>47585.660000000134</v>
      </c>
    </row>
    <row r="53" spans="1:18" x14ac:dyDescent="0.25">
      <c r="A53" s="6">
        <f t="shared" si="5"/>
        <v>2053</v>
      </c>
      <c r="B53" s="2"/>
      <c r="C53" s="2"/>
      <c r="D53" s="2"/>
      <c r="E53" s="2"/>
      <c r="F53" s="2"/>
      <c r="G53" s="2"/>
      <c r="H53" s="2"/>
      <c r="K53" s="2">
        <f>+K$10-SUM(K$12:K52)</f>
        <v>6963.0999999998603</v>
      </c>
      <c r="L53" s="2">
        <f t="shared" si="11"/>
        <v>6765.8</v>
      </c>
      <c r="M53" s="2">
        <f t="shared" si="11"/>
        <v>6923.65</v>
      </c>
      <c r="N53" s="2">
        <f t="shared" si="11"/>
        <v>6686.88</v>
      </c>
      <c r="O53" s="2">
        <f t="shared" si="11"/>
        <v>6647.4</v>
      </c>
      <c r="P53" s="2">
        <f t="shared" si="11"/>
        <v>6805.25</v>
      </c>
      <c r="R53" s="2">
        <f t="shared" si="9"/>
        <v>40792.079999999856</v>
      </c>
    </row>
    <row r="54" spans="1:18" x14ac:dyDescent="0.25">
      <c r="A54" s="6">
        <f t="shared" si="5"/>
        <v>2054</v>
      </c>
      <c r="B54" s="2"/>
      <c r="C54" s="2"/>
      <c r="D54" s="2"/>
      <c r="E54" s="2"/>
      <c r="F54" s="2"/>
      <c r="G54" s="2"/>
      <c r="H54" s="2"/>
      <c r="L54" s="2">
        <f t="shared" si="11"/>
        <v>6765.8</v>
      </c>
      <c r="M54" s="2">
        <f t="shared" si="11"/>
        <v>6923.65</v>
      </c>
      <c r="N54" s="2">
        <f t="shared" si="11"/>
        <v>6686.88</v>
      </c>
      <c r="O54" s="2">
        <f t="shared" si="11"/>
        <v>6647.4</v>
      </c>
      <c r="P54" s="2">
        <f t="shared" si="11"/>
        <v>6805.25</v>
      </c>
      <c r="R54" s="2">
        <f t="shared" si="9"/>
        <v>33828.980000000003</v>
      </c>
    </row>
    <row r="55" spans="1:18" x14ac:dyDescent="0.25">
      <c r="A55" s="6">
        <f t="shared" si="5"/>
        <v>2055</v>
      </c>
      <c r="B55" s="2"/>
      <c r="C55" s="2"/>
      <c r="D55" s="2"/>
      <c r="E55" s="2"/>
      <c r="F55" s="2"/>
      <c r="G55" s="2"/>
      <c r="H55" s="2"/>
      <c r="L55" s="2">
        <f>+L$10-SUM(L$12:L54)</f>
        <v>3382.9000000001979</v>
      </c>
      <c r="M55" s="2">
        <f t="shared" si="11"/>
        <v>6923.65</v>
      </c>
      <c r="N55" s="2">
        <f t="shared" si="11"/>
        <v>6686.88</v>
      </c>
      <c r="O55" s="2">
        <f t="shared" si="11"/>
        <v>6647.4</v>
      </c>
      <c r="P55" s="2">
        <f t="shared" si="11"/>
        <v>6805.25</v>
      </c>
      <c r="R55" s="2">
        <f t="shared" si="9"/>
        <v>30446.080000000198</v>
      </c>
    </row>
    <row r="56" spans="1:18" x14ac:dyDescent="0.25">
      <c r="A56" s="6">
        <f t="shared" si="5"/>
        <v>2056</v>
      </c>
      <c r="B56" s="2"/>
      <c r="C56" s="2"/>
      <c r="D56" s="2"/>
      <c r="E56" s="2"/>
      <c r="F56" s="2"/>
      <c r="G56" s="2"/>
      <c r="H56" s="2"/>
      <c r="M56" s="2">
        <f>+M$10-SUM(M$12:M55)</f>
        <v>3461.8250000001281</v>
      </c>
      <c r="N56" s="2">
        <f t="shared" si="11"/>
        <v>6686.88</v>
      </c>
      <c r="O56" s="2">
        <f t="shared" si="11"/>
        <v>6647.4</v>
      </c>
      <c r="P56" s="2">
        <f t="shared" si="11"/>
        <v>6805.25</v>
      </c>
      <c r="R56" s="2">
        <f t="shared" si="9"/>
        <v>23601.355000000127</v>
      </c>
    </row>
    <row r="57" spans="1:18" x14ac:dyDescent="0.25">
      <c r="A57" s="6">
        <f t="shared" si="5"/>
        <v>2057</v>
      </c>
      <c r="B57" s="2"/>
      <c r="C57" s="2"/>
      <c r="D57" s="2"/>
      <c r="E57" s="2"/>
      <c r="F57" s="2"/>
      <c r="G57" s="2"/>
      <c r="H57" s="2"/>
      <c r="N57" s="2">
        <f>+N$10-SUM(N$12:N56)</f>
        <v>3343.2399999998743</v>
      </c>
      <c r="O57" s="2">
        <f t="shared" si="11"/>
        <v>6647.4</v>
      </c>
      <c r="P57" s="2">
        <f t="shared" si="11"/>
        <v>6805.25</v>
      </c>
      <c r="R57" s="2">
        <f t="shared" si="9"/>
        <v>16795.889999999876</v>
      </c>
    </row>
    <row r="58" spans="1:18" x14ac:dyDescent="0.25">
      <c r="A58" s="6">
        <f t="shared" si="5"/>
        <v>2058</v>
      </c>
      <c r="B58" s="2"/>
      <c r="C58" s="2"/>
      <c r="D58" s="2"/>
      <c r="E58" s="2"/>
      <c r="F58" s="2"/>
      <c r="G58" s="2"/>
      <c r="H58" s="2"/>
      <c r="O58" s="2">
        <f>+O$10-SUM(O$12:O57)</f>
        <v>3323.7000000001281</v>
      </c>
      <c r="P58" s="2">
        <f t="shared" si="11"/>
        <v>6805.25</v>
      </c>
      <c r="R58" s="2">
        <f t="shared" si="9"/>
        <v>10128.950000000128</v>
      </c>
    </row>
    <row r="59" spans="1:18" x14ac:dyDescent="0.25">
      <c r="A59" s="6">
        <f t="shared" si="5"/>
        <v>2059</v>
      </c>
      <c r="B59" s="2"/>
      <c r="C59" s="2"/>
      <c r="D59" s="2"/>
      <c r="E59" s="2"/>
      <c r="F59" s="2"/>
      <c r="G59" s="2"/>
      <c r="H59" s="2"/>
      <c r="P59" s="2">
        <f>+P$10-SUM(P$12:P58)</f>
        <v>3402.625</v>
      </c>
      <c r="R59" s="2">
        <f t="shared" si="9"/>
        <v>3402.625</v>
      </c>
    </row>
    <row r="60" spans="1:18" x14ac:dyDescent="0.25">
      <c r="A60" s="6">
        <f t="shared" si="5"/>
        <v>2060</v>
      </c>
      <c r="B60" s="2"/>
      <c r="C60" s="2"/>
      <c r="D60" s="2"/>
      <c r="E60" s="2"/>
      <c r="F60" s="2"/>
      <c r="G60" s="2"/>
      <c r="H60" s="2"/>
      <c r="R60" s="2">
        <f t="shared" si="9"/>
        <v>0</v>
      </c>
    </row>
    <row r="65" spans="1:17" x14ac:dyDescent="0.25">
      <c r="A65" s="6" t="s">
        <v>11</v>
      </c>
      <c r="B65" s="4">
        <f>+B10-SUM(B12:B60)</f>
        <v>0</v>
      </c>
      <c r="C65" s="4">
        <f>+C10-SUM(C12:C60)</f>
        <v>0</v>
      </c>
      <c r="D65" s="4">
        <f>+D10-SUM(D12:D60)</f>
        <v>0</v>
      </c>
      <c r="E65" s="4">
        <f t="shared" ref="E65:H65" si="12">+E10-SUM(E12:E60)</f>
        <v>0</v>
      </c>
      <c r="F65" s="4">
        <f t="shared" si="12"/>
        <v>0</v>
      </c>
      <c r="G65" s="4">
        <f t="shared" si="12"/>
        <v>0</v>
      </c>
      <c r="H65" s="4">
        <f t="shared" si="12"/>
        <v>0</v>
      </c>
      <c r="I65" s="4">
        <f>+I10-SUM(I12:I60)</f>
        <v>0</v>
      </c>
      <c r="J65" s="4"/>
      <c r="K65" s="4"/>
      <c r="L65" s="4"/>
      <c r="M65" s="4"/>
      <c r="N65" s="4"/>
      <c r="O65" s="4"/>
      <c r="P65" s="4"/>
      <c r="Q65" s="4"/>
    </row>
  </sheetData>
  <mergeCells count="1">
    <mergeCell ref="L7:P7"/>
  </mergeCells>
  <pageMargins left="0.70866141732283472" right="0.70866141732283472" top="0.74803149606299213" bottom="0.74803149606299213" header="0.31496062992125984" footer="0.31496062992125984"/>
  <pageSetup scale="66" orientation="landscape" verticalDpi="0" r:id="rId1"/>
  <headerFoot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T65"/>
  <sheetViews>
    <sheetView workbookViewId="0">
      <pane xSplit="1" ySplit="11" topLeftCell="P12" activePane="bottomRight" state="frozen"/>
      <selection activeCell="F7" sqref="F7"/>
      <selection pane="topRight" activeCell="F7" sqref="F7"/>
      <selection pane="bottomLeft" activeCell="F7" sqref="F7"/>
      <selection pane="bottomRight" activeCell="AC6" sqref="AC6:AG6"/>
    </sheetView>
  </sheetViews>
  <sheetFormatPr defaultRowHeight="15" x14ac:dyDescent="0.25"/>
  <cols>
    <col min="1" max="1" width="21" style="8" customWidth="1"/>
    <col min="2" max="2" width="11.28515625" bestFit="1" customWidth="1"/>
    <col min="3" max="3" width="13.28515625" bestFit="1" customWidth="1"/>
    <col min="4" max="4" width="13.5703125" bestFit="1" customWidth="1"/>
    <col min="5" max="5" width="12.28515625" bestFit="1" customWidth="1"/>
    <col min="6" max="6" width="11.85546875" customWidth="1"/>
    <col min="7" max="7" width="11.5703125" bestFit="1" customWidth="1"/>
    <col min="8" max="24" width="11.5703125" customWidth="1"/>
    <col min="25" max="25" width="11.5703125" bestFit="1" customWidth="1"/>
    <col min="26" max="26" width="10.5703125" bestFit="1" customWidth="1"/>
    <col min="27" max="27" width="10.5703125" customWidth="1"/>
    <col min="28" max="28" width="11.5703125" bestFit="1" customWidth="1"/>
    <col min="29" max="29" width="13.28515625" bestFit="1" customWidth="1"/>
    <col min="30" max="33" width="11.5703125" bestFit="1" customWidth="1"/>
    <col min="34" max="34" width="10.5703125" customWidth="1"/>
    <col min="35" max="35" width="3.85546875" customWidth="1"/>
    <col min="36" max="36" width="13.28515625" bestFit="1" customWidth="1"/>
    <col min="37" max="37" width="9.7109375" bestFit="1" customWidth="1"/>
    <col min="38" max="38" width="13.28515625" bestFit="1" customWidth="1"/>
    <col min="39" max="39" width="11.5703125" bestFit="1" customWidth="1"/>
  </cols>
  <sheetData>
    <row r="1" spans="1:46" x14ac:dyDescent="0.25">
      <c r="A1" s="8" t="s">
        <v>16</v>
      </c>
      <c r="B1" s="5"/>
      <c r="C1" s="5"/>
    </row>
    <row r="2" spans="1:46" x14ac:dyDescent="0.25">
      <c r="A2" s="8" t="s">
        <v>1</v>
      </c>
      <c r="B2" s="27" t="s">
        <v>31</v>
      </c>
    </row>
    <row r="4" spans="1:46" x14ac:dyDescent="0.25">
      <c r="A4" s="8">
        <v>2011</v>
      </c>
      <c r="B4" t="s">
        <v>2</v>
      </c>
      <c r="C4" s="2">
        <v>2929212.85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x14ac:dyDescent="0.25">
      <c r="A5" s="8">
        <v>2011</v>
      </c>
      <c r="B5" t="s">
        <v>3</v>
      </c>
      <c r="C5" s="2">
        <v>383394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7"/>
      <c r="AM5" s="2"/>
      <c r="AN5" s="2"/>
      <c r="AO5" s="2"/>
      <c r="AP5" s="2"/>
      <c r="AQ5" s="2"/>
      <c r="AR5" s="2"/>
      <c r="AS5" s="2"/>
      <c r="AT5" s="2"/>
    </row>
    <row r="6" spans="1:46" x14ac:dyDescent="0.25">
      <c r="A6" s="8" t="s">
        <v>4</v>
      </c>
      <c r="C6" s="2">
        <f>+C4-C5</f>
        <v>2545818.85</v>
      </c>
      <c r="D6" s="2" t="s">
        <v>8</v>
      </c>
      <c r="E6" s="3">
        <v>29</v>
      </c>
      <c r="F6" s="2">
        <f>+C6/E6</f>
        <v>87786.856896551733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61" t="s">
        <v>111</v>
      </c>
      <c r="AD6" s="61"/>
      <c r="AE6" s="61"/>
      <c r="AF6" s="61"/>
      <c r="AG6" s="61"/>
      <c r="AH6" s="2"/>
      <c r="AI6" s="2"/>
      <c r="AJ6" s="2"/>
      <c r="AK6" s="2"/>
      <c r="AL6" s="7"/>
      <c r="AM6" s="2"/>
      <c r="AN6" s="2"/>
      <c r="AO6" s="2"/>
      <c r="AP6" s="2"/>
      <c r="AQ6" s="2"/>
      <c r="AR6" s="2"/>
      <c r="AS6" s="2"/>
      <c r="AT6" s="2"/>
    </row>
    <row r="7" spans="1:46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7"/>
      <c r="AM7" s="2"/>
      <c r="AN7" s="2"/>
      <c r="AO7" s="2"/>
      <c r="AP7" s="2"/>
      <c r="AQ7" s="2"/>
      <c r="AR7" s="2"/>
      <c r="AS7" s="2"/>
      <c r="AT7" s="2"/>
    </row>
    <row r="8" spans="1:46" x14ac:dyDescent="0.25">
      <c r="A8" s="8" t="s">
        <v>6</v>
      </c>
      <c r="B8" s="3">
        <v>1988</v>
      </c>
      <c r="C8" s="3">
        <f t="shared" ref="C8:Y8" si="0">+B8+1</f>
        <v>1989</v>
      </c>
      <c r="D8" s="3">
        <f t="shared" si="0"/>
        <v>1990</v>
      </c>
      <c r="E8" s="3">
        <f t="shared" si="0"/>
        <v>1991</v>
      </c>
      <c r="F8" s="3">
        <f t="shared" si="0"/>
        <v>1992</v>
      </c>
      <c r="G8" s="3">
        <f t="shared" si="0"/>
        <v>1993</v>
      </c>
      <c r="H8" s="3">
        <f t="shared" si="0"/>
        <v>1994</v>
      </c>
      <c r="I8" s="3">
        <f t="shared" si="0"/>
        <v>1995</v>
      </c>
      <c r="J8" s="3">
        <f t="shared" si="0"/>
        <v>1996</v>
      </c>
      <c r="K8" s="3">
        <f t="shared" si="0"/>
        <v>1997</v>
      </c>
      <c r="L8" s="3">
        <f t="shared" si="0"/>
        <v>1998</v>
      </c>
      <c r="M8" s="3">
        <f t="shared" si="0"/>
        <v>1999</v>
      </c>
      <c r="N8" s="3">
        <f t="shared" si="0"/>
        <v>2000</v>
      </c>
      <c r="O8" s="3">
        <f t="shared" si="0"/>
        <v>2001</v>
      </c>
      <c r="P8" s="3">
        <f t="shared" si="0"/>
        <v>2002</v>
      </c>
      <c r="Q8" s="3">
        <f t="shared" si="0"/>
        <v>2003</v>
      </c>
      <c r="R8" s="3">
        <f t="shared" si="0"/>
        <v>2004</v>
      </c>
      <c r="S8" s="3">
        <f t="shared" si="0"/>
        <v>2005</v>
      </c>
      <c r="T8" s="3">
        <f t="shared" si="0"/>
        <v>2006</v>
      </c>
      <c r="U8" s="3">
        <f t="shared" si="0"/>
        <v>2007</v>
      </c>
      <c r="V8" s="3">
        <f t="shared" si="0"/>
        <v>2008</v>
      </c>
      <c r="W8" s="3">
        <f t="shared" si="0"/>
        <v>2009</v>
      </c>
      <c r="X8" s="3">
        <f t="shared" si="0"/>
        <v>2010</v>
      </c>
      <c r="Y8" s="3">
        <f t="shared" si="0"/>
        <v>2011</v>
      </c>
      <c r="Z8" s="3">
        <v>2012</v>
      </c>
      <c r="AA8" s="3">
        <v>2013</v>
      </c>
      <c r="AB8" s="3">
        <v>2014</v>
      </c>
      <c r="AC8" s="3">
        <v>2015</v>
      </c>
      <c r="AD8" s="3">
        <v>2016</v>
      </c>
      <c r="AE8" s="3">
        <f>+AD8+1</f>
        <v>2017</v>
      </c>
      <c r="AF8" s="3">
        <f>+AE8+1</f>
        <v>2018</v>
      </c>
      <c r="AG8" s="3">
        <f>+AF8+1</f>
        <v>2019</v>
      </c>
      <c r="AH8" s="3"/>
      <c r="AI8" s="3"/>
      <c r="AJ8" s="31" t="s">
        <v>5</v>
      </c>
      <c r="AK8" s="3"/>
      <c r="AL8" s="7"/>
      <c r="AM8" s="3"/>
      <c r="AN8" s="3"/>
      <c r="AO8" s="3"/>
      <c r="AP8" s="3"/>
      <c r="AQ8" s="2"/>
      <c r="AR8" s="2"/>
      <c r="AS8" s="2"/>
      <c r="AT8" s="2"/>
    </row>
    <row r="9" spans="1:46" x14ac:dyDescent="0.25">
      <c r="A9" s="8" t="s">
        <v>7</v>
      </c>
      <c r="B9" s="3">
        <v>16</v>
      </c>
      <c r="C9" s="3">
        <f t="shared" ref="C9:Y9" si="1">+B9+1</f>
        <v>17</v>
      </c>
      <c r="D9" s="3">
        <f t="shared" si="1"/>
        <v>18</v>
      </c>
      <c r="E9" s="3">
        <f t="shared" si="1"/>
        <v>19</v>
      </c>
      <c r="F9" s="3">
        <f t="shared" si="1"/>
        <v>20</v>
      </c>
      <c r="G9" s="3">
        <f t="shared" si="1"/>
        <v>21</v>
      </c>
      <c r="H9" s="3">
        <f t="shared" si="1"/>
        <v>22</v>
      </c>
      <c r="I9" s="3">
        <f t="shared" si="1"/>
        <v>23</v>
      </c>
      <c r="J9" s="3">
        <f t="shared" si="1"/>
        <v>24</v>
      </c>
      <c r="K9" s="3">
        <f t="shared" si="1"/>
        <v>25</v>
      </c>
      <c r="L9" s="3">
        <f t="shared" si="1"/>
        <v>26</v>
      </c>
      <c r="M9" s="3">
        <f t="shared" si="1"/>
        <v>27</v>
      </c>
      <c r="N9" s="3">
        <f t="shared" si="1"/>
        <v>28</v>
      </c>
      <c r="O9" s="3">
        <f t="shared" si="1"/>
        <v>29</v>
      </c>
      <c r="P9" s="3">
        <f t="shared" si="1"/>
        <v>30</v>
      </c>
      <c r="Q9" s="3">
        <f t="shared" si="1"/>
        <v>31</v>
      </c>
      <c r="R9" s="3">
        <f t="shared" si="1"/>
        <v>32</v>
      </c>
      <c r="S9" s="3">
        <f t="shared" si="1"/>
        <v>33</v>
      </c>
      <c r="T9" s="3">
        <f t="shared" si="1"/>
        <v>34</v>
      </c>
      <c r="U9" s="3">
        <f t="shared" si="1"/>
        <v>35</v>
      </c>
      <c r="V9" s="3">
        <f t="shared" si="1"/>
        <v>36</v>
      </c>
      <c r="W9" s="3">
        <f t="shared" si="1"/>
        <v>37</v>
      </c>
      <c r="X9" s="3">
        <f t="shared" si="1"/>
        <v>38</v>
      </c>
      <c r="Y9" s="3">
        <f t="shared" si="1"/>
        <v>39</v>
      </c>
      <c r="Z9" s="3">
        <f>+E5</f>
        <v>40</v>
      </c>
      <c r="AA9" s="3">
        <f>+Z9</f>
        <v>40</v>
      </c>
      <c r="AB9" s="3">
        <f>+AA9</f>
        <v>40</v>
      </c>
      <c r="AC9" s="3">
        <f>+AB9</f>
        <v>40</v>
      </c>
      <c r="AD9" s="3">
        <f>+AC9</f>
        <v>40</v>
      </c>
      <c r="AE9" s="3">
        <f t="shared" ref="AE9:AG9" si="2">+AD9</f>
        <v>40</v>
      </c>
      <c r="AF9" s="3">
        <f t="shared" si="2"/>
        <v>40</v>
      </c>
      <c r="AG9" s="3">
        <f t="shared" si="2"/>
        <v>40</v>
      </c>
      <c r="AH9" s="3"/>
      <c r="AI9" s="3"/>
      <c r="AJ9" s="3"/>
      <c r="AK9" s="3"/>
      <c r="AL9" s="7"/>
      <c r="AM9" s="3"/>
      <c r="AN9" s="3"/>
      <c r="AO9" s="3"/>
      <c r="AP9" s="3"/>
      <c r="AQ9" s="2"/>
      <c r="AR9" s="2"/>
      <c r="AS9" s="2"/>
      <c r="AT9" s="2"/>
    </row>
    <row r="10" spans="1:46" x14ac:dyDescent="0.25">
      <c r="A10" s="8" t="s">
        <v>5</v>
      </c>
      <c r="B10" s="2">
        <v>3638.61</v>
      </c>
      <c r="C10" s="2">
        <v>10401.129999999999</v>
      </c>
      <c r="D10" s="2">
        <v>32076.26</v>
      </c>
      <c r="E10" s="2">
        <v>48402.22</v>
      </c>
      <c r="F10" s="2">
        <v>66964.45</v>
      </c>
      <c r="G10" s="2">
        <v>85829.64</v>
      </c>
      <c r="H10" s="2">
        <v>126791.6</v>
      </c>
      <c r="I10" s="2">
        <v>164894.04</v>
      </c>
      <c r="J10" s="2">
        <v>156334.46</v>
      </c>
      <c r="K10" s="2">
        <v>92340</v>
      </c>
      <c r="L10" s="2">
        <v>117124.04</v>
      </c>
      <c r="M10" s="2">
        <f>125926.7+7146.46</f>
        <v>133073.16</v>
      </c>
      <c r="N10" s="2">
        <f>103925.32-10120</f>
        <v>93805.32</v>
      </c>
      <c r="O10" s="2">
        <v>244683.01</v>
      </c>
      <c r="P10" s="2">
        <v>227306.2</v>
      </c>
      <c r="Q10" s="2">
        <v>230683.09</v>
      </c>
      <c r="R10" s="2">
        <v>225731.67</v>
      </c>
      <c r="S10" s="2">
        <v>202012.2</v>
      </c>
      <c r="T10" s="2">
        <v>77544.039999999994</v>
      </c>
      <c r="U10" s="2">
        <v>126855.72</v>
      </c>
      <c r="V10" s="2">
        <v>168242.42</v>
      </c>
      <c r="W10" s="2">
        <v>56089.96</v>
      </c>
      <c r="X10" s="2">
        <v>91420.2</v>
      </c>
      <c r="Y10" s="2">
        <v>146969.41</v>
      </c>
      <c r="Z10" s="21">
        <v>93154.06</v>
      </c>
      <c r="AA10" s="21">
        <v>75678.16</v>
      </c>
      <c r="AB10" s="21">
        <v>118961</v>
      </c>
      <c r="AC10" s="21">
        <v>115271</v>
      </c>
      <c r="AD10" s="21">
        <v>118223</v>
      </c>
      <c r="AE10" s="21">
        <v>113796</v>
      </c>
      <c r="AF10" s="21">
        <v>113058</v>
      </c>
      <c r="AG10" s="21">
        <v>116009</v>
      </c>
      <c r="AH10" s="21"/>
      <c r="AI10" s="2"/>
      <c r="AJ10" s="2">
        <f>SUM(B10:AI10)</f>
        <v>3793363.0700000008</v>
      </c>
      <c r="AK10" s="2"/>
      <c r="AL10" s="7"/>
      <c r="AM10" s="2"/>
      <c r="AN10" s="2"/>
      <c r="AO10" s="2"/>
      <c r="AP10" s="2"/>
      <c r="AQ10" s="2"/>
      <c r="AR10" s="2"/>
      <c r="AS10" s="2"/>
      <c r="AT10" s="2"/>
    </row>
    <row r="11" spans="1:46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7"/>
      <c r="AM11" s="2"/>
      <c r="AN11" s="2"/>
      <c r="AO11" s="2"/>
      <c r="AP11" s="2"/>
      <c r="AQ11" s="2"/>
      <c r="AR11" s="2"/>
      <c r="AS11" s="2"/>
      <c r="AT11" s="2"/>
    </row>
    <row r="12" spans="1:46" x14ac:dyDescent="0.25">
      <c r="A12" s="8">
        <v>2012</v>
      </c>
      <c r="B12" s="2">
        <f t="shared" ref="B12:K26" si="3">ROUND((B$10/B$9),2)</f>
        <v>227.41</v>
      </c>
      <c r="C12" s="2">
        <f t="shared" si="3"/>
        <v>611.83000000000004</v>
      </c>
      <c r="D12" s="2">
        <f t="shared" si="3"/>
        <v>1782.01</v>
      </c>
      <c r="E12" s="2">
        <f t="shared" si="3"/>
        <v>2547.4899999999998</v>
      </c>
      <c r="F12" s="2">
        <f t="shared" si="3"/>
        <v>3348.22</v>
      </c>
      <c r="G12" s="2">
        <f t="shared" si="3"/>
        <v>4087.13</v>
      </c>
      <c r="H12" s="2">
        <f t="shared" si="3"/>
        <v>5763.25</v>
      </c>
      <c r="I12" s="2">
        <f t="shared" si="3"/>
        <v>7169.31</v>
      </c>
      <c r="J12" s="2">
        <f t="shared" si="3"/>
        <v>6513.94</v>
      </c>
      <c r="K12" s="2">
        <f t="shared" si="3"/>
        <v>3693.6</v>
      </c>
      <c r="L12" s="2">
        <f t="shared" ref="L12:Z26" si="4">ROUND((L$10/L$9),2)</f>
        <v>4504.7700000000004</v>
      </c>
      <c r="M12" s="2">
        <f t="shared" si="4"/>
        <v>4928.6400000000003</v>
      </c>
      <c r="N12" s="2">
        <f t="shared" si="4"/>
        <v>3350.19</v>
      </c>
      <c r="O12" s="2">
        <f t="shared" si="4"/>
        <v>8437.35</v>
      </c>
      <c r="P12" s="2">
        <f t="shared" si="4"/>
        <v>7576.87</v>
      </c>
      <c r="Q12" s="2">
        <f t="shared" si="4"/>
        <v>7441.39</v>
      </c>
      <c r="R12" s="2">
        <f t="shared" si="4"/>
        <v>7054.11</v>
      </c>
      <c r="S12" s="2">
        <f t="shared" si="4"/>
        <v>6121.58</v>
      </c>
      <c r="T12" s="2">
        <f t="shared" si="4"/>
        <v>2280.71</v>
      </c>
      <c r="U12" s="2">
        <f t="shared" si="4"/>
        <v>3624.45</v>
      </c>
      <c r="V12" s="2">
        <f t="shared" si="4"/>
        <v>4673.3999999999996</v>
      </c>
      <c r="W12" s="2">
        <f t="shared" si="4"/>
        <v>1515.94</v>
      </c>
      <c r="X12" s="2">
        <f t="shared" si="4"/>
        <v>2405.79</v>
      </c>
      <c r="Y12" s="2">
        <f t="shared" si="4"/>
        <v>3768.45</v>
      </c>
      <c r="Z12" s="2">
        <f t="shared" si="4"/>
        <v>2328.85</v>
      </c>
      <c r="AA12" s="2"/>
      <c r="AB12" s="2"/>
      <c r="AC12" s="2"/>
      <c r="AD12" s="2"/>
      <c r="AE12" s="2"/>
      <c r="AF12" s="2"/>
      <c r="AG12" s="2"/>
      <c r="AH12" s="2"/>
      <c r="AI12" s="2"/>
      <c r="AJ12" s="2">
        <f t="shared" ref="AJ12:AJ43" si="5">SUM(B12:AI12)</f>
        <v>105756.68000000001</v>
      </c>
      <c r="AK12" s="2"/>
      <c r="AL12" s="7"/>
      <c r="AM12" s="2"/>
      <c r="AN12" s="2"/>
      <c r="AO12" s="2"/>
      <c r="AP12" s="2"/>
      <c r="AQ12" s="2"/>
      <c r="AR12" s="2"/>
      <c r="AS12" s="2"/>
      <c r="AT12" s="2"/>
    </row>
    <row r="13" spans="1:46" x14ac:dyDescent="0.25">
      <c r="A13" s="8">
        <v>2013</v>
      </c>
      <c r="B13" s="2">
        <f t="shared" si="3"/>
        <v>227.41</v>
      </c>
      <c r="C13" s="2">
        <f t="shared" si="3"/>
        <v>611.83000000000004</v>
      </c>
      <c r="D13" s="2">
        <f t="shared" si="3"/>
        <v>1782.01</v>
      </c>
      <c r="E13" s="2">
        <f t="shared" si="3"/>
        <v>2547.4899999999998</v>
      </c>
      <c r="F13" s="2">
        <f t="shared" si="3"/>
        <v>3348.22</v>
      </c>
      <c r="G13" s="2">
        <f t="shared" si="3"/>
        <v>4087.13</v>
      </c>
      <c r="H13" s="2">
        <f t="shared" si="3"/>
        <v>5763.25</v>
      </c>
      <c r="I13" s="2">
        <f t="shared" si="3"/>
        <v>7169.31</v>
      </c>
      <c r="J13" s="2">
        <f t="shared" si="3"/>
        <v>6513.94</v>
      </c>
      <c r="K13" s="2">
        <f t="shared" si="3"/>
        <v>3693.6</v>
      </c>
      <c r="L13" s="2">
        <f t="shared" si="4"/>
        <v>4504.7700000000004</v>
      </c>
      <c r="M13" s="2">
        <f t="shared" si="4"/>
        <v>4928.6400000000003</v>
      </c>
      <c r="N13" s="2">
        <f t="shared" si="4"/>
        <v>3350.19</v>
      </c>
      <c r="O13" s="2">
        <f t="shared" si="4"/>
        <v>8437.35</v>
      </c>
      <c r="P13" s="2">
        <f t="shared" si="4"/>
        <v>7576.87</v>
      </c>
      <c r="Q13" s="2">
        <f t="shared" si="4"/>
        <v>7441.39</v>
      </c>
      <c r="R13" s="2">
        <f t="shared" si="4"/>
        <v>7054.11</v>
      </c>
      <c r="S13" s="2">
        <f t="shared" si="4"/>
        <v>6121.58</v>
      </c>
      <c r="T13" s="2">
        <f t="shared" si="4"/>
        <v>2280.71</v>
      </c>
      <c r="U13" s="2">
        <f t="shared" si="4"/>
        <v>3624.45</v>
      </c>
      <c r="V13" s="2">
        <f t="shared" si="4"/>
        <v>4673.3999999999996</v>
      </c>
      <c r="W13" s="2">
        <f t="shared" si="4"/>
        <v>1515.94</v>
      </c>
      <c r="X13" s="2">
        <f t="shared" si="4"/>
        <v>2405.79</v>
      </c>
      <c r="Y13" s="2">
        <f t="shared" si="4"/>
        <v>3768.45</v>
      </c>
      <c r="Z13" s="2">
        <f t="shared" si="4"/>
        <v>2328.85</v>
      </c>
      <c r="AA13" s="2">
        <f t="shared" ref="AA13:AA51" si="6">ROUND((AA$10/AA$9),2)</f>
        <v>1891.95</v>
      </c>
      <c r="AB13" s="2"/>
      <c r="AC13" s="2"/>
      <c r="AD13" s="2"/>
      <c r="AE13" s="2"/>
      <c r="AF13" s="2"/>
      <c r="AG13" s="2"/>
      <c r="AH13" s="2"/>
      <c r="AI13" s="2"/>
      <c r="AJ13" s="2">
        <f t="shared" si="5"/>
        <v>107648.63</v>
      </c>
      <c r="AK13" s="2"/>
      <c r="AL13" s="1"/>
      <c r="AM13" s="2"/>
      <c r="AN13" s="2"/>
      <c r="AO13" s="2"/>
      <c r="AP13" s="2"/>
      <c r="AQ13" s="2"/>
      <c r="AR13" s="2"/>
      <c r="AS13" s="2"/>
      <c r="AT13" s="2"/>
    </row>
    <row r="14" spans="1:46" x14ac:dyDescent="0.25">
      <c r="A14" s="8">
        <v>2014</v>
      </c>
      <c r="B14" s="2">
        <f t="shared" si="3"/>
        <v>227.41</v>
      </c>
      <c r="C14" s="2">
        <f t="shared" si="3"/>
        <v>611.83000000000004</v>
      </c>
      <c r="D14" s="2">
        <f t="shared" si="3"/>
        <v>1782.01</v>
      </c>
      <c r="E14" s="2">
        <f t="shared" si="3"/>
        <v>2547.4899999999998</v>
      </c>
      <c r="F14" s="2">
        <f t="shared" si="3"/>
        <v>3348.22</v>
      </c>
      <c r="G14" s="2">
        <f t="shared" si="3"/>
        <v>4087.13</v>
      </c>
      <c r="H14" s="2">
        <f t="shared" si="3"/>
        <v>5763.25</v>
      </c>
      <c r="I14" s="2">
        <f t="shared" si="3"/>
        <v>7169.31</v>
      </c>
      <c r="J14" s="2">
        <f t="shared" si="3"/>
        <v>6513.94</v>
      </c>
      <c r="K14" s="2">
        <f t="shared" si="3"/>
        <v>3693.6</v>
      </c>
      <c r="L14" s="2">
        <f t="shared" si="4"/>
        <v>4504.7700000000004</v>
      </c>
      <c r="M14" s="2">
        <f t="shared" si="4"/>
        <v>4928.6400000000003</v>
      </c>
      <c r="N14" s="2">
        <f t="shared" si="4"/>
        <v>3350.19</v>
      </c>
      <c r="O14" s="2">
        <f t="shared" si="4"/>
        <v>8437.35</v>
      </c>
      <c r="P14" s="2">
        <f t="shared" si="4"/>
        <v>7576.87</v>
      </c>
      <c r="Q14" s="2">
        <f t="shared" si="4"/>
        <v>7441.39</v>
      </c>
      <c r="R14" s="2">
        <f t="shared" si="4"/>
        <v>7054.11</v>
      </c>
      <c r="S14" s="2">
        <f t="shared" si="4"/>
        <v>6121.58</v>
      </c>
      <c r="T14" s="2">
        <f t="shared" si="4"/>
        <v>2280.71</v>
      </c>
      <c r="U14" s="2">
        <f t="shared" si="4"/>
        <v>3624.45</v>
      </c>
      <c r="V14" s="2">
        <f t="shared" si="4"/>
        <v>4673.3999999999996</v>
      </c>
      <c r="W14" s="2">
        <f t="shared" si="4"/>
        <v>1515.94</v>
      </c>
      <c r="X14" s="2">
        <f t="shared" si="4"/>
        <v>2405.79</v>
      </c>
      <c r="Y14" s="2">
        <f t="shared" si="4"/>
        <v>3768.45</v>
      </c>
      <c r="Z14" s="2">
        <f t="shared" si="4"/>
        <v>2328.85</v>
      </c>
      <c r="AA14" s="2">
        <f t="shared" si="6"/>
        <v>1891.95</v>
      </c>
      <c r="AB14" s="2">
        <f t="shared" ref="AB14:AB52" si="7">ROUND((AB$10/AB$9),2)</f>
        <v>2974.03</v>
      </c>
      <c r="AC14" s="2"/>
      <c r="AD14" s="2"/>
      <c r="AE14" s="2"/>
      <c r="AF14" s="2"/>
      <c r="AG14" s="2"/>
      <c r="AH14" s="2"/>
      <c r="AI14" s="2"/>
      <c r="AJ14" s="2">
        <f t="shared" si="5"/>
        <v>110622.66</v>
      </c>
      <c r="AK14" s="2"/>
      <c r="AL14" s="1"/>
      <c r="AM14" s="2"/>
      <c r="AN14" s="2"/>
      <c r="AO14" s="2"/>
      <c r="AP14" s="2"/>
      <c r="AQ14" s="2"/>
      <c r="AR14" s="2"/>
      <c r="AS14" s="2"/>
      <c r="AT14" s="2"/>
    </row>
    <row r="15" spans="1:46" x14ac:dyDescent="0.25">
      <c r="A15" s="8">
        <f>+A14+1</f>
        <v>2015</v>
      </c>
      <c r="B15" s="2">
        <f t="shared" si="3"/>
        <v>227.41</v>
      </c>
      <c r="C15" s="2">
        <f t="shared" si="3"/>
        <v>611.83000000000004</v>
      </c>
      <c r="D15" s="2">
        <f t="shared" si="3"/>
        <v>1782.01</v>
      </c>
      <c r="E15" s="2">
        <f t="shared" si="3"/>
        <v>2547.4899999999998</v>
      </c>
      <c r="F15" s="2">
        <f t="shared" si="3"/>
        <v>3348.22</v>
      </c>
      <c r="G15" s="2">
        <f t="shared" si="3"/>
        <v>4087.13</v>
      </c>
      <c r="H15" s="2">
        <f t="shared" si="3"/>
        <v>5763.25</v>
      </c>
      <c r="I15" s="2">
        <f t="shared" si="3"/>
        <v>7169.31</v>
      </c>
      <c r="J15" s="2">
        <f t="shared" si="3"/>
        <v>6513.94</v>
      </c>
      <c r="K15" s="2">
        <f t="shared" si="3"/>
        <v>3693.6</v>
      </c>
      <c r="L15" s="2">
        <f t="shared" si="4"/>
        <v>4504.7700000000004</v>
      </c>
      <c r="M15" s="2">
        <f t="shared" si="4"/>
        <v>4928.6400000000003</v>
      </c>
      <c r="N15" s="2">
        <f t="shared" si="4"/>
        <v>3350.19</v>
      </c>
      <c r="O15" s="2">
        <f t="shared" si="4"/>
        <v>8437.35</v>
      </c>
      <c r="P15" s="2">
        <f t="shared" si="4"/>
        <v>7576.87</v>
      </c>
      <c r="Q15" s="2">
        <f t="shared" si="4"/>
        <v>7441.39</v>
      </c>
      <c r="R15" s="2">
        <f t="shared" si="4"/>
        <v>7054.11</v>
      </c>
      <c r="S15" s="2">
        <f t="shared" si="4"/>
        <v>6121.58</v>
      </c>
      <c r="T15" s="2">
        <f t="shared" si="4"/>
        <v>2280.71</v>
      </c>
      <c r="U15" s="2">
        <f t="shared" si="4"/>
        <v>3624.45</v>
      </c>
      <c r="V15" s="2">
        <f t="shared" si="4"/>
        <v>4673.3999999999996</v>
      </c>
      <c r="W15" s="2">
        <f t="shared" si="4"/>
        <v>1515.94</v>
      </c>
      <c r="X15" s="2">
        <f t="shared" si="4"/>
        <v>2405.79</v>
      </c>
      <c r="Y15" s="2">
        <f t="shared" si="4"/>
        <v>3768.45</v>
      </c>
      <c r="Z15" s="2">
        <f t="shared" si="4"/>
        <v>2328.85</v>
      </c>
      <c r="AA15" s="2">
        <f t="shared" si="6"/>
        <v>1891.95</v>
      </c>
      <c r="AB15" s="2">
        <f t="shared" si="7"/>
        <v>2974.03</v>
      </c>
      <c r="AC15" s="2">
        <f>ROUND((AC$10/AC$9),2)*0.5</f>
        <v>1440.89</v>
      </c>
      <c r="AD15" s="2"/>
      <c r="AE15" s="2"/>
      <c r="AF15" s="2"/>
      <c r="AG15" s="2"/>
      <c r="AH15" s="2"/>
      <c r="AI15" s="2"/>
      <c r="AJ15" s="2">
        <f t="shared" si="5"/>
        <v>112063.55</v>
      </c>
      <c r="AK15" s="2"/>
      <c r="AL15" s="1"/>
      <c r="AM15" s="2"/>
      <c r="AN15" s="2"/>
      <c r="AO15" s="2"/>
      <c r="AP15" s="2"/>
      <c r="AQ15" s="2"/>
      <c r="AR15" s="2"/>
      <c r="AS15" s="2"/>
      <c r="AT15" s="2"/>
    </row>
    <row r="16" spans="1:46" x14ac:dyDescent="0.25">
      <c r="A16" s="8">
        <f t="shared" ref="A16:A60" si="8">+A15+1</f>
        <v>2016</v>
      </c>
      <c r="B16" s="2">
        <f t="shared" si="3"/>
        <v>227.41</v>
      </c>
      <c r="C16" s="2">
        <f t="shared" si="3"/>
        <v>611.83000000000004</v>
      </c>
      <c r="D16" s="2">
        <f t="shared" si="3"/>
        <v>1782.01</v>
      </c>
      <c r="E16" s="2">
        <f t="shared" si="3"/>
        <v>2547.4899999999998</v>
      </c>
      <c r="F16" s="2">
        <f t="shared" si="3"/>
        <v>3348.22</v>
      </c>
      <c r="G16" s="2">
        <f t="shared" si="3"/>
        <v>4087.13</v>
      </c>
      <c r="H16" s="2">
        <f t="shared" si="3"/>
        <v>5763.25</v>
      </c>
      <c r="I16" s="2">
        <f t="shared" si="3"/>
        <v>7169.31</v>
      </c>
      <c r="J16" s="2">
        <f t="shared" si="3"/>
        <v>6513.94</v>
      </c>
      <c r="K16" s="2">
        <f t="shared" si="3"/>
        <v>3693.6</v>
      </c>
      <c r="L16" s="2">
        <f t="shared" si="4"/>
        <v>4504.7700000000004</v>
      </c>
      <c r="M16" s="2">
        <f t="shared" si="4"/>
        <v>4928.6400000000003</v>
      </c>
      <c r="N16" s="2">
        <f t="shared" si="4"/>
        <v>3350.19</v>
      </c>
      <c r="O16" s="2">
        <f t="shared" si="4"/>
        <v>8437.35</v>
      </c>
      <c r="P16" s="2">
        <f t="shared" si="4"/>
        <v>7576.87</v>
      </c>
      <c r="Q16" s="2">
        <f t="shared" si="4"/>
        <v>7441.39</v>
      </c>
      <c r="R16" s="2">
        <f t="shared" si="4"/>
        <v>7054.11</v>
      </c>
      <c r="S16" s="2">
        <f t="shared" si="4"/>
        <v>6121.58</v>
      </c>
      <c r="T16" s="2">
        <f t="shared" si="4"/>
        <v>2280.71</v>
      </c>
      <c r="U16" s="2">
        <f t="shared" si="4"/>
        <v>3624.45</v>
      </c>
      <c r="V16" s="2">
        <f t="shared" si="4"/>
        <v>4673.3999999999996</v>
      </c>
      <c r="W16" s="2">
        <f t="shared" si="4"/>
        <v>1515.94</v>
      </c>
      <c r="X16" s="2">
        <f t="shared" si="4"/>
        <v>2405.79</v>
      </c>
      <c r="Y16" s="2">
        <f t="shared" si="4"/>
        <v>3768.45</v>
      </c>
      <c r="Z16" s="2">
        <f t="shared" si="4"/>
        <v>2328.85</v>
      </c>
      <c r="AA16" s="2">
        <f t="shared" si="6"/>
        <v>1891.95</v>
      </c>
      <c r="AB16" s="2">
        <f t="shared" si="7"/>
        <v>2974.03</v>
      </c>
      <c r="AC16" s="2">
        <f t="shared" ref="AC16:AC54" si="9">ROUND((AC$10/AC$9),2)</f>
        <v>2881.78</v>
      </c>
      <c r="AD16" s="2">
        <f t="shared" ref="AD16:AD54" si="10">ROUND((AD$10/AD$9),2)</f>
        <v>2955.58</v>
      </c>
      <c r="AE16" s="2"/>
      <c r="AF16" s="2"/>
      <c r="AG16" s="2"/>
      <c r="AH16" s="2"/>
      <c r="AI16" s="2"/>
      <c r="AJ16" s="2">
        <f t="shared" si="5"/>
        <v>116460.02</v>
      </c>
      <c r="AK16" s="2"/>
      <c r="AL16" s="1"/>
      <c r="AM16" s="2"/>
      <c r="AN16" s="2"/>
      <c r="AO16" s="2"/>
      <c r="AP16" s="2"/>
      <c r="AQ16" s="2"/>
      <c r="AR16" s="2"/>
      <c r="AS16" s="2"/>
      <c r="AT16" s="2"/>
    </row>
    <row r="17" spans="1:46" x14ac:dyDescent="0.25">
      <c r="A17" s="8">
        <f t="shared" si="8"/>
        <v>2017</v>
      </c>
      <c r="B17" s="2">
        <f t="shared" si="3"/>
        <v>227.41</v>
      </c>
      <c r="C17" s="2">
        <f t="shared" si="3"/>
        <v>611.83000000000004</v>
      </c>
      <c r="D17" s="2">
        <f t="shared" si="3"/>
        <v>1782.01</v>
      </c>
      <c r="E17" s="2">
        <f t="shared" si="3"/>
        <v>2547.4899999999998</v>
      </c>
      <c r="F17" s="2">
        <f t="shared" si="3"/>
        <v>3348.22</v>
      </c>
      <c r="G17" s="2">
        <f t="shared" si="3"/>
        <v>4087.13</v>
      </c>
      <c r="H17" s="2">
        <f t="shared" si="3"/>
        <v>5763.25</v>
      </c>
      <c r="I17" s="2">
        <f t="shared" si="3"/>
        <v>7169.31</v>
      </c>
      <c r="J17" s="2">
        <f t="shared" si="3"/>
        <v>6513.94</v>
      </c>
      <c r="K17" s="2">
        <f t="shared" si="3"/>
        <v>3693.6</v>
      </c>
      <c r="L17" s="2">
        <f t="shared" si="4"/>
        <v>4504.7700000000004</v>
      </c>
      <c r="M17" s="2">
        <f t="shared" si="4"/>
        <v>4928.6400000000003</v>
      </c>
      <c r="N17" s="2">
        <f t="shared" si="4"/>
        <v>3350.19</v>
      </c>
      <c r="O17" s="2">
        <f t="shared" si="4"/>
        <v>8437.35</v>
      </c>
      <c r="P17" s="2">
        <f t="shared" si="4"/>
        <v>7576.87</v>
      </c>
      <c r="Q17" s="2">
        <f t="shared" si="4"/>
        <v>7441.39</v>
      </c>
      <c r="R17" s="2">
        <f t="shared" si="4"/>
        <v>7054.11</v>
      </c>
      <c r="S17" s="2">
        <f t="shared" si="4"/>
        <v>6121.58</v>
      </c>
      <c r="T17" s="2">
        <f t="shared" si="4"/>
        <v>2280.71</v>
      </c>
      <c r="U17" s="2">
        <f t="shared" si="4"/>
        <v>3624.45</v>
      </c>
      <c r="V17" s="2">
        <f t="shared" si="4"/>
        <v>4673.3999999999996</v>
      </c>
      <c r="W17" s="2">
        <f t="shared" si="4"/>
        <v>1515.94</v>
      </c>
      <c r="X17" s="2">
        <f t="shared" si="4"/>
        <v>2405.79</v>
      </c>
      <c r="Y17" s="2">
        <f t="shared" si="4"/>
        <v>3768.45</v>
      </c>
      <c r="Z17" s="2">
        <f t="shared" si="4"/>
        <v>2328.85</v>
      </c>
      <c r="AA17" s="2">
        <f t="shared" si="6"/>
        <v>1891.95</v>
      </c>
      <c r="AB17" s="2">
        <f t="shared" si="7"/>
        <v>2974.03</v>
      </c>
      <c r="AC17" s="2">
        <f t="shared" si="9"/>
        <v>2881.78</v>
      </c>
      <c r="AD17" s="2">
        <f t="shared" si="10"/>
        <v>2955.58</v>
      </c>
      <c r="AE17" s="2">
        <f t="shared" ref="AE17:AE55" si="11">ROUND((AE$10/AE$9),2)</f>
        <v>2844.9</v>
      </c>
      <c r="AF17" s="2"/>
      <c r="AG17" s="2"/>
      <c r="AH17" s="2"/>
      <c r="AI17" s="2"/>
      <c r="AJ17" s="2">
        <f t="shared" si="5"/>
        <v>119304.92</v>
      </c>
      <c r="AK17" s="2"/>
      <c r="AL17" s="1"/>
      <c r="AM17" s="2"/>
      <c r="AN17" s="2"/>
      <c r="AO17" s="2"/>
      <c r="AP17" s="2"/>
      <c r="AQ17" s="2"/>
      <c r="AR17" s="2"/>
      <c r="AS17" s="2"/>
      <c r="AT17" s="2"/>
    </row>
    <row r="18" spans="1:46" x14ac:dyDescent="0.25">
      <c r="A18" s="8">
        <f t="shared" si="8"/>
        <v>2018</v>
      </c>
      <c r="B18" s="2">
        <f t="shared" si="3"/>
        <v>227.41</v>
      </c>
      <c r="C18" s="2">
        <f t="shared" si="3"/>
        <v>611.83000000000004</v>
      </c>
      <c r="D18" s="2">
        <f t="shared" si="3"/>
        <v>1782.01</v>
      </c>
      <c r="E18" s="2">
        <f t="shared" si="3"/>
        <v>2547.4899999999998</v>
      </c>
      <c r="F18" s="2">
        <f t="shared" si="3"/>
        <v>3348.22</v>
      </c>
      <c r="G18" s="2">
        <f t="shared" si="3"/>
        <v>4087.13</v>
      </c>
      <c r="H18" s="2">
        <f t="shared" si="3"/>
        <v>5763.25</v>
      </c>
      <c r="I18" s="2">
        <f t="shared" si="3"/>
        <v>7169.31</v>
      </c>
      <c r="J18" s="2">
        <f t="shared" si="3"/>
        <v>6513.94</v>
      </c>
      <c r="K18" s="2">
        <f t="shared" si="3"/>
        <v>3693.6</v>
      </c>
      <c r="L18" s="2">
        <f t="shared" si="4"/>
        <v>4504.7700000000004</v>
      </c>
      <c r="M18" s="2">
        <f t="shared" si="4"/>
        <v>4928.6400000000003</v>
      </c>
      <c r="N18" s="2">
        <f t="shared" si="4"/>
        <v>3350.19</v>
      </c>
      <c r="O18" s="2">
        <f t="shared" si="4"/>
        <v>8437.35</v>
      </c>
      <c r="P18" s="2">
        <f t="shared" si="4"/>
        <v>7576.87</v>
      </c>
      <c r="Q18" s="2">
        <f t="shared" si="4"/>
        <v>7441.39</v>
      </c>
      <c r="R18" s="2">
        <f t="shared" si="4"/>
        <v>7054.11</v>
      </c>
      <c r="S18" s="2">
        <f t="shared" si="4"/>
        <v>6121.58</v>
      </c>
      <c r="T18" s="2">
        <f t="shared" si="4"/>
        <v>2280.71</v>
      </c>
      <c r="U18" s="2">
        <f t="shared" si="4"/>
        <v>3624.45</v>
      </c>
      <c r="V18" s="2">
        <f t="shared" si="4"/>
        <v>4673.3999999999996</v>
      </c>
      <c r="W18" s="2">
        <f t="shared" si="4"/>
        <v>1515.94</v>
      </c>
      <c r="X18" s="2">
        <f t="shared" si="4"/>
        <v>2405.79</v>
      </c>
      <c r="Y18" s="2">
        <f t="shared" si="4"/>
        <v>3768.45</v>
      </c>
      <c r="Z18" s="2">
        <f t="shared" si="4"/>
        <v>2328.85</v>
      </c>
      <c r="AA18" s="2">
        <f t="shared" si="6"/>
        <v>1891.95</v>
      </c>
      <c r="AB18" s="2">
        <f t="shared" si="7"/>
        <v>2974.03</v>
      </c>
      <c r="AC18" s="2">
        <f t="shared" si="9"/>
        <v>2881.78</v>
      </c>
      <c r="AD18" s="2">
        <f t="shared" si="10"/>
        <v>2955.58</v>
      </c>
      <c r="AE18" s="2">
        <f t="shared" si="11"/>
        <v>2844.9</v>
      </c>
      <c r="AF18" s="2">
        <f t="shared" ref="AF18:AF56" si="12">ROUND((AF$10/AF$9),2)</f>
        <v>2826.45</v>
      </c>
      <c r="AG18" s="2"/>
      <c r="AH18" s="2"/>
      <c r="AI18" s="2"/>
      <c r="AJ18" s="2">
        <f t="shared" si="5"/>
        <v>122131.37</v>
      </c>
      <c r="AK18" s="2"/>
      <c r="AL18" s="1"/>
      <c r="AM18" s="2"/>
      <c r="AN18" s="2"/>
      <c r="AO18" s="2"/>
      <c r="AP18" s="2"/>
      <c r="AQ18" s="2"/>
      <c r="AR18" s="2"/>
      <c r="AS18" s="2"/>
      <c r="AT18" s="2"/>
    </row>
    <row r="19" spans="1:46" x14ac:dyDescent="0.25">
      <c r="A19" s="8">
        <f t="shared" si="8"/>
        <v>2019</v>
      </c>
      <c r="B19" s="2">
        <f t="shared" si="3"/>
        <v>227.41</v>
      </c>
      <c r="C19" s="2">
        <f t="shared" si="3"/>
        <v>611.83000000000004</v>
      </c>
      <c r="D19" s="2">
        <f t="shared" si="3"/>
        <v>1782.01</v>
      </c>
      <c r="E19" s="2">
        <f t="shared" si="3"/>
        <v>2547.4899999999998</v>
      </c>
      <c r="F19" s="2">
        <f t="shared" si="3"/>
        <v>3348.22</v>
      </c>
      <c r="G19" s="2">
        <f t="shared" si="3"/>
        <v>4087.13</v>
      </c>
      <c r="H19" s="2">
        <f t="shared" si="3"/>
        <v>5763.25</v>
      </c>
      <c r="I19" s="2">
        <f t="shared" si="3"/>
        <v>7169.31</v>
      </c>
      <c r="J19" s="2">
        <f t="shared" si="3"/>
        <v>6513.94</v>
      </c>
      <c r="K19" s="2">
        <f t="shared" si="3"/>
        <v>3693.6</v>
      </c>
      <c r="L19" s="2">
        <f t="shared" si="4"/>
        <v>4504.7700000000004</v>
      </c>
      <c r="M19" s="2">
        <f t="shared" si="4"/>
        <v>4928.6400000000003</v>
      </c>
      <c r="N19" s="2">
        <f t="shared" si="4"/>
        <v>3350.19</v>
      </c>
      <c r="O19" s="2">
        <f t="shared" si="4"/>
        <v>8437.35</v>
      </c>
      <c r="P19" s="2">
        <f t="shared" si="4"/>
        <v>7576.87</v>
      </c>
      <c r="Q19" s="2">
        <f t="shared" si="4"/>
        <v>7441.39</v>
      </c>
      <c r="R19" s="2">
        <f t="shared" si="4"/>
        <v>7054.11</v>
      </c>
      <c r="S19" s="2">
        <f t="shared" si="4"/>
        <v>6121.58</v>
      </c>
      <c r="T19" s="2">
        <f t="shared" si="4"/>
        <v>2280.71</v>
      </c>
      <c r="U19" s="2">
        <f t="shared" si="4"/>
        <v>3624.45</v>
      </c>
      <c r="V19" s="2">
        <f t="shared" si="4"/>
        <v>4673.3999999999996</v>
      </c>
      <c r="W19" s="2">
        <f t="shared" si="4"/>
        <v>1515.94</v>
      </c>
      <c r="X19" s="2">
        <f t="shared" si="4"/>
        <v>2405.79</v>
      </c>
      <c r="Y19" s="2">
        <f t="shared" si="4"/>
        <v>3768.45</v>
      </c>
      <c r="Z19" s="2">
        <f t="shared" si="4"/>
        <v>2328.85</v>
      </c>
      <c r="AA19" s="2">
        <f t="shared" si="6"/>
        <v>1891.95</v>
      </c>
      <c r="AB19" s="2">
        <f t="shared" si="7"/>
        <v>2974.03</v>
      </c>
      <c r="AC19" s="2">
        <f t="shared" si="9"/>
        <v>2881.78</v>
      </c>
      <c r="AD19" s="2">
        <f t="shared" si="10"/>
        <v>2955.58</v>
      </c>
      <c r="AE19" s="2">
        <f t="shared" si="11"/>
        <v>2844.9</v>
      </c>
      <c r="AF19" s="2">
        <f t="shared" si="12"/>
        <v>2826.45</v>
      </c>
      <c r="AG19" s="2">
        <f t="shared" ref="AG19:AG57" si="13">ROUND((AG$10/AG$9),2)</f>
        <v>2900.23</v>
      </c>
      <c r="AH19" s="2"/>
      <c r="AI19" s="2"/>
      <c r="AJ19" s="2">
        <f>SUM(B19:AI19)</f>
        <v>125031.59999999999</v>
      </c>
      <c r="AK19" s="2"/>
      <c r="AL19" s="1"/>
      <c r="AM19" s="2"/>
      <c r="AN19" s="2"/>
      <c r="AO19" s="2"/>
      <c r="AP19" s="2"/>
      <c r="AQ19" s="2"/>
      <c r="AR19" s="2"/>
      <c r="AS19" s="2"/>
      <c r="AT19" s="2"/>
    </row>
    <row r="20" spans="1:46" x14ac:dyDescent="0.25">
      <c r="A20" s="8">
        <f t="shared" si="8"/>
        <v>2020</v>
      </c>
      <c r="B20" s="2">
        <f t="shared" si="3"/>
        <v>227.41</v>
      </c>
      <c r="C20" s="2">
        <f t="shared" si="3"/>
        <v>611.83000000000004</v>
      </c>
      <c r="D20" s="2">
        <f t="shared" si="3"/>
        <v>1782.01</v>
      </c>
      <c r="E20" s="2">
        <f t="shared" si="3"/>
        <v>2547.4899999999998</v>
      </c>
      <c r="F20" s="2">
        <f t="shared" si="3"/>
        <v>3348.22</v>
      </c>
      <c r="G20" s="2">
        <f t="shared" si="3"/>
        <v>4087.13</v>
      </c>
      <c r="H20" s="2">
        <f t="shared" si="3"/>
        <v>5763.25</v>
      </c>
      <c r="I20" s="2">
        <f t="shared" si="3"/>
        <v>7169.31</v>
      </c>
      <c r="J20" s="2">
        <f t="shared" si="3"/>
        <v>6513.94</v>
      </c>
      <c r="K20" s="2">
        <f t="shared" si="3"/>
        <v>3693.6</v>
      </c>
      <c r="L20" s="2">
        <f t="shared" si="4"/>
        <v>4504.7700000000004</v>
      </c>
      <c r="M20" s="2">
        <f t="shared" si="4"/>
        <v>4928.6400000000003</v>
      </c>
      <c r="N20" s="2">
        <f t="shared" si="4"/>
        <v>3350.19</v>
      </c>
      <c r="O20" s="2">
        <f t="shared" si="4"/>
        <v>8437.35</v>
      </c>
      <c r="P20" s="2">
        <f t="shared" si="4"/>
        <v>7576.87</v>
      </c>
      <c r="Q20" s="2">
        <f t="shared" si="4"/>
        <v>7441.39</v>
      </c>
      <c r="R20" s="2">
        <f t="shared" si="4"/>
        <v>7054.11</v>
      </c>
      <c r="S20" s="2">
        <f t="shared" si="4"/>
        <v>6121.58</v>
      </c>
      <c r="T20" s="2">
        <f t="shared" si="4"/>
        <v>2280.71</v>
      </c>
      <c r="U20" s="2">
        <f t="shared" si="4"/>
        <v>3624.45</v>
      </c>
      <c r="V20" s="2">
        <f t="shared" si="4"/>
        <v>4673.3999999999996</v>
      </c>
      <c r="W20" s="2">
        <f t="shared" si="4"/>
        <v>1515.94</v>
      </c>
      <c r="X20" s="2">
        <f t="shared" si="4"/>
        <v>2405.79</v>
      </c>
      <c r="Y20" s="2">
        <f t="shared" si="4"/>
        <v>3768.45</v>
      </c>
      <c r="Z20" s="2">
        <f t="shared" si="4"/>
        <v>2328.85</v>
      </c>
      <c r="AA20" s="2">
        <f t="shared" si="6"/>
        <v>1891.95</v>
      </c>
      <c r="AB20" s="2">
        <f t="shared" si="7"/>
        <v>2974.03</v>
      </c>
      <c r="AC20" s="2">
        <f t="shared" si="9"/>
        <v>2881.78</v>
      </c>
      <c r="AD20" s="2">
        <f t="shared" si="10"/>
        <v>2955.58</v>
      </c>
      <c r="AE20" s="2">
        <f t="shared" si="11"/>
        <v>2844.9</v>
      </c>
      <c r="AF20" s="2">
        <f t="shared" si="12"/>
        <v>2826.45</v>
      </c>
      <c r="AG20" s="2">
        <f t="shared" si="13"/>
        <v>2900.23</v>
      </c>
      <c r="AH20" s="2"/>
      <c r="AI20" s="2"/>
      <c r="AJ20" s="2">
        <f t="shared" si="5"/>
        <v>125031.59999999999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x14ac:dyDescent="0.25">
      <c r="A21" s="8">
        <f t="shared" si="8"/>
        <v>2021</v>
      </c>
      <c r="B21" s="2">
        <f t="shared" si="3"/>
        <v>227.41</v>
      </c>
      <c r="C21" s="2">
        <f t="shared" si="3"/>
        <v>611.83000000000004</v>
      </c>
      <c r="D21" s="2">
        <f t="shared" si="3"/>
        <v>1782.01</v>
      </c>
      <c r="E21" s="2">
        <f t="shared" si="3"/>
        <v>2547.4899999999998</v>
      </c>
      <c r="F21" s="2">
        <f t="shared" si="3"/>
        <v>3348.22</v>
      </c>
      <c r="G21" s="2">
        <f t="shared" si="3"/>
        <v>4087.13</v>
      </c>
      <c r="H21" s="2">
        <f t="shared" si="3"/>
        <v>5763.25</v>
      </c>
      <c r="I21" s="2">
        <f t="shared" si="3"/>
        <v>7169.31</v>
      </c>
      <c r="J21" s="2">
        <f t="shared" si="3"/>
        <v>6513.94</v>
      </c>
      <c r="K21" s="2">
        <f t="shared" si="3"/>
        <v>3693.6</v>
      </c>
      <c r="L21" s="2">
        <f t="shared" si="4"/>
        <v>4504.7700000000004</v>
      </c>
      <c r="M21" s="2">
        <f t="shared" si="4"/>
        <v>4928.6400000000003</v>
      </c>
      <c r="N21" s="2">
        <f t="shared" si="4"/>
        <v>3350.19</v>
      </c>
      <c r="O21" s="2">
        <f t="shared" si="4"/>
        <v>8437.35</v>
      </c>
      <c r="P21" s="2">
        <f t="shared" si="4"/>
        <v>7576.87</v>
      </c>
      <c r="Q21" s="2">
        <f t="shared" si="4"/>
        <v>7441.39</v>
      </c>
      <c r="R21" s="2">
        <f t="shared" si="4"/>
        <v>7054.11</v>
      </c>
      <c r="S21" s="2">
        <f t="shared" si="4"/>
        <v>6121.58</v>
      </c>
      <c r="T21" s="2">
        <f t="shared" si="4"/>
        <v>2280.71</v>
      </c>
      <c r="U21" s="2">
        <f t="shared" si="4"/>
        <v>3624.45</v>
      </c>
      <c r="V21" s="2">
        <f t="shared" si="4"/>
        <v>4673.3999999999996</v>
      </c>
      <c r="W21" s="2">
        <f t="shared" si="4"/>
        <v>1515.94</v>
      </c>
      <c r="X21" s="2">
        <f t="shared" si="4"/>
        <v>2405.79</v>
      </c>
      <c r="Y21" s="2">
        <f t="shared" si="4"/>
        <v>3768.45</v>
      </c>
      <c r="Z21" s="2">
        <f t="shared" si="4"/>
        <v>2328.85</v>
      </c>
      <c r="AA21" s="2">
        <f t="shared" si="6"/>
        <v>1891.95</v>
      </c>
      <c r="AB21" s="2">
        <f t="shared" si="7"/>
        <v>2974.03</v>
      </c>
      <c r="AC21" s="2">
        <f t="shared" si="9"/>
        <v>2881.78</v>
      </c>
      <c r="AD21" s="2">
        <f t="shared" si="10"/>
        <v>2955.58</v>
      </c>
      <c r="AE21" s="2">
        <f t="shared" si="11"/>
        <v>2844.9</v>
      </c>
      <c r="AF21" s="2">
        <f t="shared" si="12"/>
        <v>2826.45</v>
      </c>
      <c r="AG21" s="2">
        <f t="shared" si="13"/>
        <v>2900.23</v>
      </c>
      <c r="AH21" s="2"/>
      <c r="AI21" s="2"/>
      <c r="AJ21" s="2">
        <f t="shared" si="5"/>
        <v>125031.59999999999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x14ac:dyDescent="0.25">
      <c r="A22" s="8">
        <f t="shared" si="8"/>
        <v>2022</v>
      </c>
      <c r="B22" s="2">
        <f t="shared" si="3"/>
        <v>227.41</v>
      </c>
      <c r="C22" s="2">
        <f t="shared" si="3"/>
        <v>611.83000000000004</v>
      </c>
      <c r="D22" s="2">
        <f t="shared" si="3"/>
        <v>1782.01</v>
      </c>
      <c r="E22" s="2">
        <f t="shared" si="3"/>
        <v>2547.4899999999998</v>
      </c>
      <c r="F22" s="2">
        <f t="shared" si="3"/>
        <v>3348.22</v>
      </c>
      <c r="G22" s="2">
        <f t="shared" si="3"/>
        <v>4087.13</v>
      </c>
      <c r="H22" s="2">
        <f t="shared" si="3"/>
        <v>5763.25</v>
      </c>
      <c r="I22" s="2">
        <f t="shared" si="3"/>
        <v>7169.31</v>
      </c>
      <c r="J22" s="2">
        <f t="shared" si="3"/>
        <v>6513.94</v>
      </c>
      <c r="K22" s="2">
        <f t="shared" si="3"/>
        <v>3693.6</v>
      </c>
      <c r="L22" s="2">
        <f t="shared" si="4"/>
        <v>4504.7700000000004</v>
      </c>
      <c r="M22" s="2">
        <f t="shared" si="4"/>
        <v>4928.6400000000003</v>
      </c>
      <c r="N22" s="2">
        <f t="shared" si="4"/>
        <v>3350.19</v>
      </c>
      <c r="O22" s="2">
        <f t="shared" si="4"/>
        <v>8437.35</v>
      </c>
      <c r="P22" s="2">
        <f t="shared" si="4"/>
        <v>7576.87</v>
      </c>
      <c r="Q22" s="2">
        <f t="shared" si="4"/>
        <v>7441.39</v>
      </c>
      <c r="R22" s="2">
        <f t="shared" si="4"/>
        <v>7054.11</v>
      </c>
      <c r="S22" s="2">
        <f t="shared" si="4"/>
        <v>6121.58</v>
      </c>
      <c r="T22" s="2">
        <f t="shared" si="4"/>
        <v>2280.71</v>
      </c>
      <c r="U22" s="2">
        <f t="shared" si="4"/>
        <v>3624.45</v>
      </c>
      <c r="V22" s="2">
        <f t="shared" si="4"/>
        <v>4673.3999999999996</v>
      </c>
      <c r="W22" s="2">
        <f t="shared" si="4"/>
        <v>1515.94</v>
      </c>
      <c r="X22" s="2">
        <f t="shared" si="4"/>
        <v>2405.79</v>
      </c>
      <c r="Y22" s="2">
        <f t="shared" si="4"/>
        <v>3768.45</v>
      </c>
      <c r="Z22" s="2">
        <f t="shared" si="4"/>
        <v>2328.85</v>
      </c>
      <c r="AA22" s="2">
        <f t="shared" si="6"/>
        <v>1891.95</v>
      </c>
      <c r="AB22" s="2">
        <f t="shared" si="7"/>
        <v>2974.03</v>
      </c>
      <c r="AC22" s="2">
        <f t="shared" si="9"/>
        <v>2881.78</v>
      </c>
      <c r="AD22" s="2">
        <f t="shared" si="10"/>
        <v>2955.58</v>
      </c>
      <c r="AE22" s="2">
        <f t="shared" si="11"/>
        <v>2844.9</v>
      </c>
      <c r="AF22" s="2">
        <f t="shared" si="12"/>
        <v>2826.45</v>
      </c>
      <c r="AG22" s="2">
        <f t="shared" si="13"/>
        <v>2900.23</v>
      </c>
      <c r="AH22" s="2"/>
      <c r="AI22" s="2"/>
      <c r="AJ22" s="2">
        <f t="shared" si="5"/>
        <v>125031.59999999999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x14ac:dyDescent="0.25">
      <c r="A23" s="8">
        <f t="shared" si="8"/>
        <v>2023</v>
      </c>
      <c r="B23" s="2">
        <f t="shared" si="3"/>
        <v>227.41</v>
      </c>
      <c r="C23" s="2">
        <f t="shared" si="3"/>
        <v>611.83000000000004</v>
      </c>
      <c r="D23" s="2">
        <f t="shared" si="3"/>
        <v>1782.01</v>
      </c>
      <c r="E23" s="2">
        <f t="shared" si="3"/>
        <v>2547.4899999999998</v>
      </c>
      <c r="F23" s="2">
        <f t="shared" si="3"/>
        <v>3348.22</v>
      </c>
      <c r="G23" s="2">
        <f t="shared" si="3"/>
        <v>4087.13</v>
      </c>
      <c r="H23" s="2">
        <f t="shared" si="3"/>
        <v>5763.25</v>
      </c>
      <c r="I23" s="2">
        <f t="shared" si="3"/>
        <v>7169.31</v>
      </c>
      <c r="J23" s="2">
        <f t="shared" si="3"/>
        <v>6513.94</v>
      </c>
      <c r="K23" s="2">
        <f t="shared" si="3"/>
        <v>3693.6</v>
      </c>
      <c r="L23" s="2">
        <f t="shared" si="4"/>
        <v>4504.7700000000004</v>
      </c>
      <c r="M23" s="2">
        <f t="shared" si="4"/>
        <v>4928.6400000000003</v>
      </c>
      <c r="N23" s="2">
        <f t="shared" si="4"/>
        <v>3350.19</v>
      </c>
      <c r="O23" s="2">
        <f t="shared" si="4"/>
        <v>8437.35</v>
      </c>
      <c r="P23" s="2">
        <f t="shared" si="4"/>
        <v>7576.87</v>
      </c>
      <c r="Q23" s="2">
        <f t="shared" si="4"/>
        <v>7441.39</v>
      </c>
      <c r="R23" s="2">
        <f t="shared" si="4"/>
        <v>7054.11</v>
      </c>
      <c r="S23" s="2">
        <f t="shared" si="4"/>
        <v>6121.58</v>
      </c>
      <c r="T23" s="2">
        <f t="shared" si="4"/>
        <v>2280.71</v>
      </c>
      <c r="U23" s="2">
        <f t="shared" si="4"/>
        <v>3624.45</v>
      </c>
      <c r="V23" s="2">
        <f t="shared" si="4"/>
        <v>4673.3999999999996</v>
      </c>
      <c r="W23" s="2">
        <f t="shared" si="4"/>
        <v>1515.94</v>
      </c>
      <c r="X23" s="2">
        <f t="shared" si="4"/>
        <v>2405.79</v>
      </c>
      <c r="Y23" s="2">
        <f t="shared" si="4"/>
        <v>3768.45</v>
      </c>
      <c r="Z23" s="2">
        <f t="shared" si="4"/>
        <v>2328.85</v>
      </c>
      <c r="AA23" s="2">
        <f t="shared" si="6"/>
        <v>1891.95</v>
      </c>
      <c r="AB23" s="2">
        <f t="shared" si="7"/>
        <v>2974.03</v>
      </c>
      <c r="AC23" s="2">
        <f t="shared" si="9"/>
        <v>2881.78</v>
      </c>
      <c r="AD23" s="2">
        <f t="shared" si="10"/>
        <v>2955.58</v>
      </c>
      <c r="AE23" s="2">
        <f t="shared" si="11"/>
        <v>2844.9</v>
      </c>
      <c r="AF23" s="2">
        <f t="shared" si="12"/>
        <v>2826.45</v>
      </c>
      <c r="AG23" s="2">
        <f t="shared" si="13"/>
        <v>2900.23</v>
      </c>
      <c r="AH23" s="2"/>
      <c r="AI23" s="2"/>
      <c r="AJ23" s="2">
        <f t="shared" si="5"/>
        <v>125031.59999999999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x14ac:dyDescent="0.25">
      <c r="A24" s="8">
        <f t="shared" si="8"/>
        <v>2024</v>
      </c>
      <c r="B24" s="2">
        <f t="shared" si="3"/>
        <v>227.41</v>
      </c>
      <c r="C24" s="2">
        <f t="shared" si="3"/>
        <v>611.83000000000004</v>
      </c>
      <c r="D24" s="2">
        <f t="shared" si="3"/>
        <v>1782.01</v>
      </c>
      <c r="E24" s="2">
        <f t="shared" si="3"/>
        <v>2547.4899999999998</v>
      </c>
      <c r="F24" s="2">
        <f t="shared" si="3"/>
        <v>3348.22</v>
      </c>
      <c r="G24" s="2">
        <f t="shared" si="3"/>
        <v>4087.13</v>
      </c>
      <c r="H24" s="2">
        <f t="shared" si="3"/>
        <v>5763.25</v>
      </c>
      <c r="I24" s="2">
        <f t="shared" si="3"/>
        <v>7169.31</v>
      </c>
      <c r="J24" s="2">
        <f t="shared" si="3"/>
        <v>6513.94</v>
      </c>
      <c r="K24" s="2">
        <f t="shared" si="3"/>
        <v>3693.6</v>
      </c>
      <c r="L24" s="2">
        <f t="shared" si="4"/>
        <v>4504.7700000000004</v>
      </c>
      <c r="M24" s="2">
        <f t="shared" si="4"/>
        <v>4928.6400000000003</v>
      </c>
      <c r="N24" s="2">
        <f t="shared" si="4"/>
        <v>3350.19</v>
      </c>
      <c r="O24" s="2">
        <f t="shared" si="4"/>
        <v>8437.35</v>
      </c>
      <c r="P24" s="2">
        <f t="shared" si="4"/>
        <v>7576.87</v>
      </c>
      <c r="Q24" s="2">
        <f t="shared" si="4"/>
        <v>7441.39</v>
      </c>
      <c r="R24" s="2">
        <f t="shared" si="4"/>
        <v>7054.11</v>
      </c>
      <c r="S24" s="2">
        <f t="shared" si="4"/>
        <v>6121.58</v>
      </c>
      <c r="T24" s="2">
        <f t="shared" si="4"/>
        <v>2280.71</v>
      </c>
      <c r="U24" s="2">
        <f t="shared" si="4"/>
        <v>3624.45</v>
      </c>
      <c r="V24" s="2">
        <f t="shared" si="4"/>
        <v>4673.3999999999996</v>
      </c>
      <c r="W24" s="2">
        <f t="shared" si="4"/>
        <v>1515.94</v>
      </c>
      <c r="X24" s="2">
        <f t="shared" si="4"/>
        <v>2405.79</v>
      </c>
      <c r="Y24" s="2">
        <f t="shared" si="4"/>
        <v>3768.45</v>
      </c>
      <c r="Z24" s="2">
        <f t="shared" si="4"/>
        <v>2328.85</v>
      </c>
      <c r="AA24" s="2">
        <f t="shared" si="6"/>
        <v>1891.95</v>
      </c>
      <c r="AB24" s="2">
        <f t="shared" si="7"/>
        <v>2974.03</v>
      </c>
      <c r="AC24" s="2">
        <f t="shared" si="9"/>
        <v>2881.78</v>
      </c>
      <c r="AD24" s="2">
        <f t="shared" si="10"/>
        <v>2955.58</v>
      </c>
      <c r="AE24" s="2">
        <f t="shared" si="11"/>
        <v>2844.9</v>
      </c>
      <c r="AF24" s="2">
        <f t="shared" si="12"/>
        <v>2826.45</v>
      </c>
      <c r="AG24" s="2">
        <f t="shared" si="13"/>
        <v>2900.23</v>
      </c>
      <c r="AH24" s="2"/>
      <c r="AI24" s="2"/>
      <c r="AJ24" s="2">
        <f t="shared" si="5"/>
        <v>125031.59999999999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x14ac:dyDescent="0.25">
      <c r="A25" s="8">
        <f t="shared" si="8"/>
        <v>2025</v>
      </c>
      <c r="B25" s="2">
        <f t="shared" si="3"/>
        <v>227.41</v>
      </c>
      <c r="C25" s="2">
        <f t="shared" si="3"/>
        <v>611.83000000000004</v>
      </c>
      <c r="D25" s="2">
        <f t="shared" si="3"/>
        <v>1782.01</v>
      </c>
      <c r="E25" s="2">
        <f t="shared" si="3"/>
        <v>2547.4899999999998</v>
      </c>
      <c r="F25" s="2">
        <f t="shared" si="3"/>
        <v>3348.22</v>
      </c>
      <c r="G25" s="2">
        <f t="shared" si="3"/>
        <v>4087.13</v>
      </c>
      <c r="H25" s="2">
        <f t="shared" si="3"/>
        <v>5763.25</v>
      </c>
      <c r="I25" s="2">
        <f t="shared" si="3"/>
        <v>7169.31</v>
      </c>
      <c r="J25" s="2">
        <f t="shared" si="3"/>
        <v>6513.94</v>
      </c>
      <c r="K25" s="2">
        <f t="shared" si="3"/>
        <v>3693.6</v>
      </c>
      <c r="L25" s="2">
        <f t="shared" si="4"/>
        <v>4504.7700000000004</v>
      </c>
      <c r="M25" s="2">
        <f t="shared" si="4"/>
        <v>4928.6400000000003</v>
      </c>
      <c r="N25" s="2">
        <f t="shared" si="4"/>
        <v>3350.19</v>
      </c>
      <c r="O25" s="2">
        <f t="shared" si="4"/>
        <v>8437.35</v>
      </c>
      <c r="P25" s="2">
        <f t="shared" si="4"/>
        <v>7576.87</v>
      </c>
      <c r="Q25" s="2">
        <f t="shared" si="4"/>
        <v>7441.39</v>
      </c>
      <c r="R25" s="2">
        <f t="shared" si="4"/>
        <v>7054.11</v>
      </c>
      <c r="S25" s="2">
        <f t="shared" si="4"/>
        <v>6121.58</v>
      </c>
      <c r="T25" s="2">
        <f t="shared" si="4"/>
        <v>2280.71</v>
      </c>
      <c r="U25" s="2">
        <f t="shared" si="4"/>
        <v>3624.45</v>
      </c>
      <c r="V25" s="2">
        <f t="shared" si="4"/>
        <v>4673.3999999999996</v>
      </c>
      <c r="W25" s="2">
        <f t="shared" si="4"/>
        <v>1515.94</v>
      </c>
      <c r="X25" s="2">
        <f t="shared" si="4"/>
        <v>2405.79</v>
      </c>
      <c r="Y25" s="2">
        <f t="shared" si="4"/>
        <v>3768.45</v>
      </c>
      <c r="Z25" s="2">
        <f t="shared" si="4"/>
        <v>2328.85</v>
      </c>
      <c r="AA25" s="2">
        <f t="shared" si="6"/>
        <v>1891.95</v>
      </c>
      <c r="AB25" s="2">
        <f t="shared" si="7"/>
        <v>2974.03</v>
      </c>
      <c r="AC25" s="2">
        <f t="shared" si="9"/>
        <v>2881.78</v>
      </c>
      <c r="AD25" s="2">
        <f t="shared" si="10"/>
        <v>2955.58</v>
      </c>
      <c r="AE25" s="2">
        <f t="shared" si="11"/>
        <v>2844.9</v>
      </c>
      <c r="AF25" s="2">
        <f t="shared" si="12"/>
        <v>2826.45</v>
      </c>
      <c r="AG25" s="2">
        <f t="shared" si="13"/>
        <v>2900.23</v>
      </c>
      <c r="AH25" s="2"/>
      <c r="AI25" s="2"/>
      <c r="AJ25" s="2">
        <f t="shared" si="5"/>
        <v>125031.59999999999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x14ac:dyDescent="0.25">
      <c r="A26" s="8">
        <f t="shared" si="8"/>
        <v>2026</v>
      </c>
      <c r="B26" s="2">
        <f t="shared" si="3"/>
        <v>227.41</v>
      </c>
      <c r="C26" s="2">
        <f t="shared" si="3"/>
        <v>611.83000000000004</v>
      </c>
      <c r="D26" s="2">
        <f t="shared" si="3"/>
        <v>1782.01</v>
      </c>
      <c r="E26" s="2">
        <f t="shared" si="3"/>
        <v>2547.4899999999998</v>
      </c>
      <c r="F26" s="2">
        <f t="shared" si="3"/>
        <v>3348.22</v>
      </c>
      <c r="G26" s="2">
        <f t="shared" si="3"/>
        <v>4087.13</v>
      </c>
      <c r="H26" s="2">
        <f t="shared" si="3"/>
        <v>5763.25</v>
      </c>
      <c r="I26" s="2">
        <f t="shared" si="3"/>
        <v>7169.31</v>
      </c>
      <c r="J26" s="2">
        <f t="shared" si="3"/>
        <v>6513.94</v>
      </c>
      <c r="K26" s="2">
        <f t="shared" si="3"/>
        <v>3693.6</v>
      </c>
      <c r="L26" s="2">
        <f t="shared" si="4"/>
        <v>4504.7700000000004</v>
      </c>
      <c r="M26" s="2">
        <f t="shared" si="4"/>
        <v>4928.6400000000003</v>
      </c>
      <c r="N26" s="2">
        <f t="shared" si="4"/>
        <v>3350.19</v>
      </c>
      <c r="O26" s="2">
        <f t="shared" si="4"/>
        <v>8437.35</v>
      </c>
      <c r="P26" s="2">
        <f t="shared" si="4"/>
        <v>7576.87</v>
      </c>
      <c r="Q26" s="2">
        <f t="shared" si="4"/>
        <v>7441.39</v>
      </c>
      <c r="R26" s="2">
        <f t="shared" si="4"/>
        <v>7054.11</v>
      </c>
      <c r="S26" s="2">
        <f t="shared" si="4"/>
        <v>6121.58</v>
      </c>
      <c r="T26" s="2">
        <f t="shared" si="4"/>
        <v>2280.71</v>
      </c>
      <c r="U26" s="2">
        <f t="shared" si="4"/>
        <v>3624.45</v>
      </c>
      <c r="V26" s="2">
        <f t="shared" si="4"/>
        <v>4673.3999999999996</v>
      </c>
      <c r="W26" s="2">
        <f t="shared" si="4"/>
        <v>1515.94</v>
      </c>
      <c r="X26" s="2">
        <f t="shared" si="4"/>
        <v>2405.79</v>
      </c>
      <c r="Y26" s="2">
        <f t="shared" si="4"/>
        <v>3768.45</v>
      </c>
      <c r="Z26" s="2">
        <f t="shared" si="4"/>
        <v>2328.85</v>
      </c>
      <c r="AA26" s="2">
        <f t="shared" si="6"/>
        <v>1891.95</v>
      </c>
      <c r="AB26" s="2">
        <f t="shared" si="7"/>
        <v>2974.03</v>
      </c>
      <c r="AC26" s="2">
        <f t="shared" si="9"/>
        <v>2881.78</v>
      </c>
      <c r="AD26" s="2">
        <f t="shared" si="10"/>
        <v>2955.58</v>
      </c>
      <c r="AE26" s="2">
        <f t="shared" si="11"/>
        <v>2844.9</v>
      </c>
      <c r="AF26" s="2">
        <f t="shared" si="12"/>
        <v>2826.45</v>
      </c>
      <c r="AG26" s="2">
        <f t="shared" si="13"/>
        <v>2900.23</v>
      </c>
      <c r="AH26" s="2"/>
      <c r="AI26" s="2"/>
      <c r="AJ26" s="2">
        <f t="shared" si="5"/>
        <v>125031.59999999999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x14ac:dyDescent="0.25">
      <c r="A27" s="8">
        <f t="shared" si="8"/>
        <v>2027</v>
      </c>
      <c r="B27" s="2">
        <f>B10-SUM(B12:B26)</f>
        <v>227.46000000000049</v>
      </c>
      <c r="C27" s="2">
        <f t="shared" ref="C27:Z27" si="14">ROUND((C$10/C$9),2)</f>
        <v>611.83000000000004</v>
      </c>
      <c r="D27" s="2">
        <f t="shared" si="14"/>
        <v>1782.01</v>
      </c>
      <c r="E27" s="2">
        <f t="shared" si="14"/>
        <v>2547.4899999999998</v>
      </c>
      <c r="F27" s="2">
        <f t="shared" si="14"/>
        <v>3348.22</v>
      </c>
      <c r="G27" s="2">
        <f t="shared" si="14"/>
        <v>4087.13</v>
      </c>
      <c r="H27" s="2">
        <f t="shared" si="14"/>
        <v>5763.25</v>
      </c>
      <c r="I27" s="2">
        <f t="shared" si="14"/>
        <v>7169.31</v>
      </c>
      <c r="J27" s="2">
        <f t="shared" si="14"/>
        <v>6513.94</v>
      </c>
      <c r="K27" s="2">
        <f t="shared" si="14"/>
        <v>3693.6</v>
      </c>
      <c r="L27" s="2">
        <f t="shared" si="14"/>
        <v>4504.7700000000004</v>
      </c>
      <c r="M27" s="2">
        <f t="shared" si="14"/>
        <v>4928.6400000000003</v>
      </c>
      <c r="N27" s="2">
        <f t="shared" si="14"/>
        <v>3350.19</v>
      </c>
      <c r="O27" s="2">
        <f t="shared" si="14"/>
        <v>8437.35</v>
      </c>
      <c r="P27" s="2">
        <f t="shared" si="14"/>
        <v>7576.87</v>
      </c>
      <c r="Q27" s="2">
        <f t="shared" si="14"/>
        <v>7441.39</v>
      </c>
      <c r="R27" s="2">
        <f t="shared" si="14"/>
        <v>7054.11</v>
      </c>
      <c r="S27" s="2">
        <f t="shared" si="14"/>
        <v>6121.58</v>
      </c>
      <c r="T27" s="2">
        <f t="shared" si="14"/>
        <v>2280.71</v>
      </c>
      <c r="U27" s="2">
        <f t="shared" si="14"/>
        <v>3624.45</v>
      </c>
      <c r="V27" s="2">
        <f t="shared" si="14"/>
        <v>4673.3999999999996</v>
      </c>
      <c r="W27" s="2">
        <f t="shared" si="14"/>
        <v>1515.94</v>
      </c>
      <c r="X27" s="2">
        <f t="shared" si="14"/>
        <v>2405.79</v>
      </c>
      <c r="Y27" s="2">
        <f t="shared" si="14"/>
        <v>3768.45</v>
      </c>
      <c r="Z27" s="2">
        <f t="shared" si="14"/>
        <v>2328.85</v>
      </c>
      <c r="AA27" s="2">
        <f t="shared" si="6"/>
        <v>1891.95</v>
      </c>
      <c r="AB27" s="2">
        <f t="shared" si="7"/>
        <v>2974.03</v>
      </c>
      <c r="AC27" s="2">
        <f t="shared" si="9"/>
        <v>2881.78</v>
      </c>
      <c r="AD27" s="2">
        <f t="shared" si="10"/>
        <v>2955.58</v>
      </c>
      <c r="AE27" s="2">
        <f t="shared" si="11"/>
        <v>2844.9</v>
      </c>
      <c r="AF27" s="2">
        <f t="shared" si="12"/>
        <v>2826.45</v>
      </c>
      <c r="AG27" s="2">
        <f t="shared" si="13"/>
        <v>2900.23</v>
      </c>
      <c r="AH27" s="2"/>
      <c r="AI27" s="2"/>
      <c r="AJ27" s="2">
        <f t="shared" si="5"/>
        <v>125031.64999999998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x14ac:dyDescent="0.25">
      <c r="A28" s="8">
        <f t="shared" si="8"/>
        <v>2028</v>
      </c>
      <c r="B28" s="2"/>
      <c r="C28" s="2">
        <f>C10-SUM(C12:C27)</f>
        <v>611.84999999999854</v>
      </c>
      <c r="D28" s="2">
        <f t="shared" ref="D28:Z28" si="15">ROUND((D$10/D$9),2)</f>
        <v>1782.01</v>
      </c>
      <c r="E28" s="2">
        <f t="shared" si="15"/>
        <v>2547.4899999999998</v>
      </c>
      <c r="F28" s="2">
        <f t="shared" si="15"/>
        <v>3348.22</v>
      </c>
      <c r="G28" s="2">
        <f t="shared" si="15"/>
        <v>4087.13</v>
      </c>
      <c r="H28" s="2">
        <f t="shared" si="15"/>
        <v>5763.25</v>
      </c>
      <c r="I28" s="2">
        <f t="shared" si="15"/>
        <v>7169.31</v>
      </c>
      <c r="J28" s="2">
        <f t="shared" si="15"/>
        <v>6513.94</v>
      </c>
      <c r="K28" s="2">
        <f t="shared" si="15"/>
        <v>3693.6</v>
      </c>
      <c r="L28" s="2">
        <f t="shared" si="15"/>
        <v>4504.7700000000004</v>
      </c>
      <c r="M28" s="2">
        <f t="shared" si="15"/>
        <v>4928.6400000000003</v>
      </c>
      <c r="N28" s="2">
        <f t="shared" si="15"/>
        <v>3350.19</v>
      </c>
      <c r="O28" s="2">
        <f t="shared" si="15"/>
        <v>8437.35</v>
      </c>
      <c r="P28" s="2">
        <f t="shared" si="15"/>
        <v>7576.87</v>
      </c>
      <c r="Q28" s="2">
        <f t="shared" si="15"/>
        <v>7441.39</v>
      </c>
      <c r="R28" s="2">
        <f t="shared" si="15"/>
        <v>7054.11</v>
      </c>
      <c r="S28" s="2">
        <f t="shared" si="15"/>
        <v>6121.58</v>
      </c>
      <c r="T28" s="2">
        <f t="shared" si="15"/>
        <v>2280.71</v>
      </c>
      <c r="U28" s="2">
        <f t="shared" si="15"/>
        <v>3624.45</v>
      </c>
      <c r="V28" s="2">
        <f t="shared" si="15"/>
        <v>4673.3999999999996</v>
      </c>
      <c r="W28" s="2">
        <f t="shared" si="15"/>
        <v>1515.94</v>
      </c>
      <c r="X28" s="2">
        <f t="shared" si="15"/>
        <v>2405.79</v>
      </c>
      <c r="Y28" s="2">
        <f t="shared" si="15"/>
        <v>3768.45</v>
      </c>
      <c r="Z28" s="2">
        <f t="shared" si="15"/>
        <v>2328.85</v>
      </c>
      <c r="AA28" s="2">
        <f t="shared" si="6"/>
        <v>1891.95</v>
      </c>
      <c r="AB28" s="2">
        <f t="shared" si="7"/>
        <v>2974.03</v>
      </c>
      <c r="AC28" s="2">
        <f t="shared" si="9"/>
        <v>2881.78</v>
      </c>
      <c r="AD28" s="2">
        <f t="shared" si="10"/>
        <v>2955.58</v>
      </c>
      <c r="AE28" s="2">
        <f t="shared" si="11"/>
        <v>2844.9</v>
      </c>
      <c r="AF28" s="2">
        <f t="shared" si="12"/>
        <v>2826.45</v>
      </c>
      <c r="AG28" s="2">
        <f t="shared" si="13"/>
        <v>2900.23</v>
      </c>
      <c r="AH28" s="2"/>
      <c r="AI28" s="2"/>
      <c r="AJ28" s="2">
        <f t="shared" si="5"/>
        <v>124804.20999999998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x14ac:dyDescent="0.25">
      <c r="A29" s="8">
        <f t="shared" si="8"/>
        <v>2029</v>
      </c>
      <c r="B29" s="2"/>
      <c r="C29" s="2"/>
      <c r="D29" s="2">
        <f>D10-SUM(D12:D28)</f>
        <v>1782.0900000000111</v>
      </c>
      <c r="E29" s="2">
        <f t="shared" ref="E29:Z29" si="16">ROUND((E$10/E$9),2)</f>
        <v>2547.4899999999998</v>
      </c>
      <c r="F29" s="2">
        <f t="shared" si="16"/>
        <v>3348.22</v>
      </c>
      <c r="G29" s="2">
        <f t="shared" si="16"/>
        <v>4087.13</v>
      </c>
      <c r="H29" s="2">
        <f t="shared" si="16"/>
        <v>5763.25</v>
      </c>
      <c r="I29" s="2">
        <f t="shared" si="16"/>
        <v>7169.31</v>
      </c>
      <c r="J29" s="2">
        <f t="shared" si="16"/>
        <v>6513.94</v>
      </c>
      <c r="K29" s="2">
        <f t="shared" si="16"/>
        <v>3693.6</v>
      </c>
      <c r="L29" s="2">
        <f t="shared" si="16"/>
        <v>4504.7700000000004</v>
      </c>
      <c r="M29" s="2">
        <f t="shared" si="16"/>
        <v>4928.6400000000003</v>
      </c>
      <c r="N29" s="2">
        <f t="shared" si="16"/>
        <v>3350.19</v>
      </c>
      <c r="O29" s="2">
        <f t="shared" si="16"/>
        <v>8437.35</v>
      </c>
      <c r="P29" s="2">
        <f t="shared" si="16"/>
        <v>7576.87</v>
      </c>
      <c r="Q29" s="2">
        <f t="shared" si="16"/>
        <v>7441.39</v>
      </c>
      <c r="R29" s="2">
        <f t="shared" si="16"/>
        <v>7054.11</v>
      </c>
      <c r="S29" s="2">
        <f t="shared" si="16"/>
        <v>6121.58</v>
      </c>
      <c r="T29" s="2">
        <f t="shared" si="16"/>
        <v>2280.71</v>
      </c>
      <c r="U29" s="2">
        <f t="shared" si="16"/>
        <v>3624.45</v>
      </c>
      <c r="V29" s="2">
        <f t="shared" si="16"/>
        <v>4673.3999999999996</v>
      </c>
      <c r="W29" s="2">
        <f t="shared" si="16"/>
        <v>1515.94</v>
      </c>
      <c r="X29" s="2">
        <f t="shared" si="16"/>
        <v>2405.79</v>
      </c>
      <c r="Y29" s="2">
        <f t="shared" si="16"/>
        <v>3768.45</v>
      </c>
      <c r="Z29" s="2">
        <f t="shared" si="16"/>
        <v>2328.85</v>
      </c>
      <c r="AA29" s="2">
        <f t="shared" si="6"/>
        <v>1891.95</v>
      </c>
      <c r="AB29" s="2">
        <f t="shared" si="7"/>
        <v>2974.03</v>
      </c>
      <c r="AC29" s="2">
        <f t="shared" si="9"/>
        <v>2881.78</v>
      </c>
      <c r="AD29" s="2">
        <f t="shared" si="10"/>
        <v>2955.58</v>
      </c>
      <c r="AE29" s="2">
        <f t="shared" si="11"/>
        <v>2844.9</v>
      </c>
      <c r="AF29" s="2">
        <f t="shared" si="12"/>
        <v>2826.45</v>
      </c>
      <c r="AG29" s="2">
        <f t="shared" si="13"/>
        <v>2900.23</v>
      </c>
      <c r="AH29" s="2"/>
      <c r="AI29" s="2"/>
      <c r="AJ29" s="2">
        <f t="shared" si="5"/>
        <v>124192.44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x14ac:dyDescent="0.25">
      <c r="A30" s="8">
        <f t="shared" si="8"/>
        <v>2030</v>
      </c>
      <c r="B30" s="2"/>
      <c r="C30" s="2"/>
      <c r="D30" s="2"/>
      <c r="E30" s="2">
        <f>E10-SUM(E12:E29)</f>
        <v>2547.4000000000233</v>
      </c>
      <c r="F30" s="2">
        <f t="shared" ref="F30:Z30" si="17">ROUND((F$10/F$9),2)</f>
        <v>3348.22</v>
      </c>
      <c r="G30" s="2">
        <f t="shared" si="17"/>
        <v>4087.13</v>
      </c>
      <c r="H30" s="2">
        <f t="shared" si="17"/>
        <v>5763.25</v>
      </c>
      <c r="I30" s="2">
        <f t="shared" si="17"/>
        <v>7169.31</v>
      </c>
      <c r="J30" s="2">
        <f t="shared" si="17"/>
        <v>6513.94</v>
      </c>
      <c r="K30" s="2">
        <f t="shared" si="17"/>
        <v>3693.6</v>
      </c>
      <c r="L30" s="2">
        <f t="shared" si="17"/>
        <v>4504.7700000000004</v>
      </c>
      <c r="M30" s="2">
        <f t="shared" si="17"/>
        <v>4928.6400000000003</v>
      </c>
      <c r="N30" s="2">
        <f t="shared" si="17"/>
        <v>3350.19</v>
      </c>
      <c r="O30" s="2">
        <f t="shared" si="17"/>
        <v>8437.35</v>
      </c>
      <c r="P30" s="2">
        <f t="shared" si="17"/>
        <v>7576.87</v>
      </c>
      <c r="Q30" s="2">
        <f t="shared" si="17"/>
        <v>7441.39</v>
      </c>
      <c r="R30" s="2">
        <f t="shared" si="17"/>
        <v>7054.11</v>
      </c>
      <c r="S30" s="2">
        <f t="shared" si="17"/>
        <v>6121.58</v>
      </c>
      <c r="T30" s="2">
        <f t="shared" si="17"/>
        <v>2280.71</v>
      </c>
      <c r="U30" s="2">
        <f t="shared" si="17"/>
        <v>3624.45</v>
      </c>
      <c r="V30" s="2">
        <f t="shared" si="17"/>
        <v>4673.3999999999996</v>
      </c>
      <c r="W30" s="2">
        <f t="shared" si="17"/>
        <v>1515.94</v>
      </c>
      <c r="X30" s="2">
        <f t="shared" si="17"/>
        <v>2405.79</v>
      </c>
      <c r="Y30" s="2">
        <f t="shared" si="17"/>
        <v>3768.45</v>
      </c>
      <c r="Z30" s="2">
        <f t="shared" si="17"/>
        <v>2328.85</v>
      </c>
      <c r="AA30" s="2">
        <f t="shared" si="6"/>
        <v>1891.95</v>
      </c>
      <c r="AB30" s="2">
        <f t="shared" si="7"/>
        <v>2974.03</v>
      </c>
      <c r="AC30" s="2">
        <f t="shared" si="9"/>
        <v>2881.78</v>
      </c>
      <c r="AD30" s="2">
        <f t="shared" si="10"/>
        <v>2955.58</v>
      </c>
      <c r="AE30" s="2">
        <f t="shared" si="11"/>
        <v>2844.9</v>
      </c>
      <c r="AF30" s="2">
        <f t="shared" si="12"/>
        <v>2826.45</v>
      </c>
      <c r="AG30" s="2">
        <f t="shared" si="13"/>
        <v>2900.23</v>
      </c>
      <c r="AH30" s="2"/>
      <c r="AI30" s="2"/>
      <c r="AJ30" s="2">
        <f t="shared" si="5"/>
        <v>122410.26000000001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x14ac:dyDescent="0.25">
      <c r="A31" s="8">
        <f t="shared" si="8"/>
        <v>2031</v>
      </c>
      <c r="B31" s="2"/>
      <c r="C31" s="2"/>
      <c r="D31" s="2"/>
      <c r="E31" s="2"/>
      <c r="F31" s="2">
        <f>F10-SUM(F12:F30)</f>
        <v>3348.2699999999822</v>
      </c>
      <c r="G31" s="2">
        <f t="shared" ref="G31:Z31" si="18">ROUND((G$10/G$9),2)</f>
        <v>4087.13</v>
      </c>
      <c r="H31" s="2">
        <f t="shared" si="18"/>
        <v>5763.25</v>
      </c>
      <c r="I31" s="2">
        <f t="shared" si="18"/>
        <v>7169.31</v>
      </c>
      <c r="J31" s="2">
        <f t="shared" si="18"/>
        <v>6513.94</v>
      </c>
      <c r="K31" s="2">
        <f t="shared" si="18"/>
        <v>3693.6</v>
      </c>
      <c r="L31" s="2">
        <f t="shared" si="18"/>
        <v>4504.7700000000004</v>
      </c>
      <c r="M31" s="2">
        <f t="shared" si="18"/>
        <v>4928.6400000000003</v>
      </c>
      <c r="N31" s="2">
        <f t="shared" si="18"/>
        <v>3350.19</v>
      </c>
      <c r="O31" s="2">
        <f t="shared" si="18"/>
        <v>8437.35</v>
      </c>
      <c r="P31" s="2">
        <f t="shared" si="18"/>
        <v>7576.87</v>
      </c>
      <c r="Q31" s="2">
        <f t="shared" si="18"/>
        <v>7441.39</v>
      </c>
      <c r="R31" s="2">
        <f t="shared" si="18"/>
        <v>7054.11</v>
      </c>
      <c r="S31" s="2">
        <f t="shared" si="18"/>
        <v>6121.58</v>
      </c>
      <c r="T31" s="2">
        <f t="shared" si="18"/>
        <v>2280.71</v>
      </c>
      <c r="U31" s="2">
        <f t="shared" si="18"/>
        <v>3624.45</v>
      </c>
      <c r="V31" s="2">
        <f t="shared" si="18"/>
        <v>4673.3999999999996</v>
      </c>
      <c r="W31" s="2">
        <f t="shared" si="18"/>
        <v>1515.94</v>
      </c>
      <c r="X31" s="2">
        <f t="shared" si="18"/>
        <v>2405.79</v>
      </c>
      <c r="Y31" s="2">
        <f t="shared" si="18"/>
        <v>3768.45</v>
      </c>
      <c r="Z31" s="2">
        <f t="shared" si="18"/>
        <v>2328.85</v>
      </c>
      <c r="AA31" s="2">
        <f t="shared" si="6"/>
        <v>1891.95</v>
      </c>
      <c r="AB31" s="2">
        <f t="shared" si="7"/>
        <v>2974.03</v>
      </c>
      <c r="AC31" s="2">
        <f t="shared" si="9"/>
        <v>2881.78</v>
      </c>
      <c r="AD31" s="2">
        <f t="shared" si="10"/>
        <v>2955.58</v>
      </c>
      <c r="AE31" s="2">
        <f t="shared" si="11"/>
        <v>2844.9</v>
      </c>
      <c r="AF31" s="2">
        <f t="shared" si="12"/>
        <v>2826.45</v>
      </c>
      <c r="AG31" s="2">
        <f t="shared" si="13"/>
        <v>2900.23</v>
      </c>
      <c r="AH31" s="2"/>
      <c r="AI31" s="2"/>
      <c r="AJ31" s="2">
        <f t="shared" si="5"/>
        <v>119862.90999999997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x14ac:dyDescent="0.25">
      <c r="A32" s="8">
        <f t="shared" si="8"/>
        <v>2032</v>
      </c>
      <c r="B32" s="2"/>
      <c r="C32" s="2"/>
      <c r="D32" s="2"/>
      <c r="E32" s="2"/>
      <c r="F32" s="2"/>
      <c r="G32" s="2">
        <f>G10-SUM(G12:G31)</f>
        <v>4087.0399999999936</v>
      </c>
      <c r="H32" s="2">
        <f t="shared" ref="H32:Z32" si="19">ROUND((H$10/H$9),2)</f>
        <v>5763.25</v>
      </c>
      <c r="I32" s="2">
        <f t="shared" si="19"/>
        <v>7169.31</v>
      </c>
      <c r="J32" s="2">
        <f t="shared" si="19"/>
        <v>6513.94</v>
      </c>
      <c r="K32" s="2">
        <f t="shared" si="19"/>
        <v>3693.6</v>
      </c>
      <c r="L32" s="2">
        <f t="shared" si="19"/>
        <v>4504.7700000000004</v>
      </c>
      <c r="M32" s="2">
        <f t="shared" si="19"/>
        <v>4928.6400000000003</v>
      </c>
      <c r="N32" s="2">
        <f t="shared" si="19"/>
        <v>3350.19</v>
      </c>
      <c r="O32" s="2">
        <f t="shared" si="19"/>
        <v>8437.35</v>
      </c>
      <c r="P32" s="2">
        <f t="shared" si="19"/>
        <v>7576.87</v>
      </c>
      <c r="Q32" s="2">
        <f t="shared" si="19"/>
        <v>7441.39</v>
      </c>
      <c r="R32" s="2">
        <f t="shared" si="19"/>
        <v>7054.11</v>
      </c>
      <c r="S32" s="2">
        <f t="shared" si="19"/>
        <v>6121.58</v>
      </c>
      <c r="T32" s="2">
        <f t="shared" si="19"/>
        <v>2280.71</v>
      </c>
      <c r="U32" s="2">
        <f t="shared" si="19"/>
        <v>3624.45</v>
      </c>
      <c r="V32" s="2">
        <f t="shared" si="19"/>
        <v>4673.3999999999996</v>
      </c>
      <c r="W32" s="2">
        <f t="shared" si="19"/>
        <v>1515.94</v>
      </c>
      <c r="X32" s="2">
        <f t="shared" si="19"/>
        <v>2405.79</v>
      </c>
      <c r="Y32" s="2">
        <f t="shared" si="19"/>
        <v>3768.45</v>
      </c>
      <c r="Z32" s="2">
        <f t="shared" si="19"/>
        <v>2328.85</v>
      </c>
      <c r="AA32" s="2">
        <f t="shared" si="6"/>
        <v>1891.95</v>
      </c>
      <c r="AB32" s="2">
        <f t="shared" si="7"/>
        <v>2974.03</v>
      </c>
      <c r="AC32" s="2">
        <f t="shared" si="9"/>
        <v>2881.78</v>
      </c>
      <c r="AD32" s="2">
        <f t="shared" si="10"/>
        <v>2955.58</v>
      </c>
      <c r="AE32" s="2">
        <f t="shared" si="11"/>
        <v>2844.9</v>
      </c>
      <c r="AF32" s="2">
        <f t="shared" si="12"/>
        <v>2826.45</v>
      </c>
      <c r="AG32" s="2">
        <f t="shared" si="13"/>
        <v>2900.23</v>
      </c>
      <c r="AH32" s="2"/>
      <c r="AI32" s="2"/>
      <c r="AJ32" s="2">
        <f t="shared" si="5"/>
        <v>116514.54999999997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x14ac:dyDescent="0.25">
      <c r="A33" s="8">
        <f t="shared" si="8"/>
        <v>2033</v>
      </c>
      <c r="B33" s="2"/>
      <c r="C33" s="2"/>
      <c r="D33" s="2"/>
      <c r="E33" s="2"/>
      <c r="F33" s="2"/>
      <c r="G33" s="2"/>
      <c r="H33" s="2">
        <f>H10-SUM(H12:H32)</f>
        <v>5763.3500000000058</v>
      </c>
      <c r="I33" s="2">
        <f t="shared" ref="I33:Z33" si="20">ROUND((I$10/I$9),2)</f>
        <v>7169.31</v>
      </c>
      <c r="J33" s="2">
        <f t="shared" si="20"/>
        <v>6513.94</v>
      </c>
      <c r="K33" s="2">
        <f t="shared" si="20"/>
        <v>3693.6</v>
      </c>
      <c r="L33" s="2">
        <f t="shared" si="20"/>
        <v>4504.7700000000004</v>
      </c>
      <c r="M33" s="2">
        <f t="shared" si="20"/>
        <v>4928.6400000000003</v>
      </c>
      <c r="N33" s="2">
        <f t="shared" si="20"/>
        <v>3350.19</v>
      </c>
      <c r="O33" s="2">
        <f t="shared" si="20"/>
        <v>8437.35</v>
      </c>
      <c r="P33" s="2">
        <f t="shared" si="20"/>
        <v>7576.87</v>
      </c>
      <c r="Q33" s="2">
        <f t="shared" si="20"/>
        <v>7441.39</v>
      </c>
      <c r="R33" s="2">
        <f t="shared" si="20"/>
        <v>7054.11</v>
      </c>
      <c r="S33" s="2">
        <f t="shared" si="20"/>
        <v>6121.58</v>
      </c>
      <c r="T33" s="2">
        <f t="shared" si="20"/>
        <v>2280.71</v>
      </c>
      <c r="U33" s="2">
        <f t="shared" si="20"/>
        <v>3624.45</v>
      </c>
      <c r="V33" s="2">
        <f t="shared" si="20"/>
        <v>4673.3999999999996</v>
      </c>
      <c r="W33" s="2">
        <f t="shared" si="20"/>
        <v>1515.94</v>
      </c>
      <c r="X33" s="2">
        <f t="shared" si="20"/>
        <v>2405.79</v>
      </c>
      <c r="Y33" s="2">
        <f t="shared" si="20"/>
        <v>3768.45</v>
      </c>
      <c r="Z33" s="2">
        <f t="shared" si="20"/>
        <v>2328.85</v>
      </c>
      <c r="AA33" s="2">
        <f t="shared" si="6"/>
        <v>1891.95</v>
      </c>
      <c r="AB33" s="2">
        <f t="shared" si="7"/>
        <v>2974.03</v>
      </c>
      <c r="AC33" s="2">
        <f t="shared" si="9"/>
        <v>2881.78</v>
      </c>
      <c r="AD33" s="2">
        <f t="shared" si="10"/>
        <v>2955.58</v>
      </c>
      <c r="AE33" s="2">
        <f t="shared" si="11"/>
        <v>2844.9</v>
      </c>
      <c r="AF33" s="2">
        <f t="shared" si="12"/>
        <v>2826.45</v>
      </c>
      <c r="AG33" s="2">
        <f t="shared" si="13"/>
        <v>2900.23</v>
      </c>
      <c r="AH33" s="2"/>
      <c r="AI33" s="2"/>
      <c r="AJ33" s="2">
        <f t="shared" si="5"/>
        <v>112427.60999999999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x14ac:dyDescent="0.25">
      <c r="A34" s="8">
        <f t="shared" si="8"/>
        <v>2034</v>
      </c>
      <c r="B34" s="2"/>
      <c r="C34" s="2"/>
      <c r="D34" s="2"/>
      <c r="E34" s="2"/>
      <c r="F34" s="2"/>
      <c r="G34" s="2"/>
      <c r="H34" s="2"/>
      <c r="I34" s="2">
        <f>I10-SUM(I12:I33)</f>
        <v>7169.2200000000303</v>
      </c>
      <c r="J34" s="2">
        <f t="shared" ref="J34:Z34" si="21">ROUND((J$10/J$9),2)</f>
        <v>6513.94</v>
      </c>
      <c r="K34" s="2">
        <f t="shared" si="21"/>
        <v>3693.6</v>
      </c>
      <c r="L34" s="2">
        <f t="shared" si="21"/>
        <v>4504.7700000000004</v>
      </c>
      <c r="M34" s="2">
        <f t="shared" si="21"/>
        <v>4928.6400000000003</v>
      </c>
      <c r="N34" s="2">
        <f t="shared" si="21"/>
        <v>3350.19</v>
      </c>
      <c r="O34" s="2">
        <f t="shared" si="21"/>
        <v>8437.35</v>
      </c>
      <c r="P34" s="2">
        <f t="shared" si="21"/>
        <v>7576.87</v>
      </c>
      <c r="Q34" s="2">
        <f t="shared" si="21"/>
        <v>7441.39</v>
      </c>
      <c r="R34" s="2">
        <f t="shared" si="21"/>
        <v>7054.11</v>
      </c>
      <c r="S34" s="2">
        <f t="shared" si="21"/>
        <v>6121.58</v>
      </c>
      <c r="T34" s="2">
        <f t="shared" si="21"/>
        <v>2280.71</v>
      </c>
      <c r="U34" s="2">
        <f t="shared" si="21"/>
        <v>3624.45</v>
      </c>
      <c r="V34" s="2">
        <f t="shared" si="21"/>
        <v>4673.3999999999996</v>
      </c>
      <c r="W34" s="2">
        <f t="shared" si="21"/>
        <v>1515.94</v>
      </c>
      <c r="X34" s="2">
        <f t="shared" si="21"/>
        <v>2405.79</v>
      </c>
      <c r="Y34" s="2">
        <f t="shared" si="21"/>
        <v>3768.45</v>
      </c>
      <c r="Z34" s="2">
        <f t="shared" si="21"/>
        <v>2328.85</v>
      </c>
      <c r="AA34" s="2">
        <f t="shared" si="6"/>
        <v>1891.95</v>
      </c>
      <c r="AB34" s="2">
        <f t="shared" si="7"/>
        <v>2974.03</v>
      </c>
      <c r="AC34" s="2">
        <f t="shared" si="9"/>
        <v>2881.78</v>
      </c>
      <c r="AD34" s="2">
        <f t="shared" si="10"/>
        <v>2955.58</v>
      </c>
      <c r="AE34" s="2">
        <f t="shared" si="11"/>
        <v>2844.9</v>
      </c>
      <c r="AF34" s="2">
        <f t="shared" si="12"/>
        <v>2826.45</v>
      </c>
      <c r="AG34" s="2">
        <f t="shared" si="13"/>
        <v>2900.23</v>
      </c>
      <c r="AH34" s="2"/>
      <c r="AI34" s="2"/>
      <c r="AJ34" s="2">
        <f t="shared" si="5"/>
        <v>106664.17000000001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x14ac:dyDescent="0.25">
      <c r="A35" s="8">
        <f t="shared" si="8"/>
        <v>2035</v>
      </c>
      <c r="B35" s="2"/>
      <c r="C35" s="2"/>
      <c r="D35" s="2"/>
      <c r="E35" s="2"/>
      <c r="F35" s="2"/>
      <c r="G35" s="2"/>
      <c r="H35" s="2"/>
      <c r="I35" s="2"/>
      <c r="J35" s="2">
        <f>J10-SUM(J12:J34)</f>
        <v>6513.8399999999674</v>
      </c>
      <c r="K35" s="2">
        <f t="shared" ref="K35:Z35" si="22">ROUND((K$10/K$9),2)</f>
        <v>3693.6</v>
      </c>
      <c r="L35" s="2">
        <f t="shared" si="22"/>
        <v>4504.7700000000004</v>
      </c>
      <c r="M35" s="2">
        <f t="shared" si="22"/>
        <v>4928.6400000000003</v>
      </c>
      <c r="N35" s="2">
        <f t="shared" si="22"/>
        <v>3350.19</v>
      </c>
      <c r="O35" s="2">
        <f t="shared" si="22"/>
        <v>8437.35</v>
      </c>
      <c r="P35" s="2">
        <f t="shared" si="22"/>
        <v>7576.87</v>
      </c>
      <c r="Q35" s="2">
        <f t="shared" si="22"/>
        <v>7441.39</v>
      </c>
      <c r="R35" s="2">
        <f t="shared" si="22"/>
        <v>7054.11</v>
      </c>
      <c r="S35" s="2">
        <f t="shared" si="22"/>
        <v>6121.58</v>
      </c>
      <c r="T35" s="2">
        <f t="shared" si="22"/>
        <v>2280.71</v>
      </c>
      <c r="U35" s="2">
        <f t="shared" si="22"/>
        <v>3624.45</v>
      </c>
      <c r="V35" s="2">
        <f t="shared" si="22"/>
        <v>4673.3999999999996</v>
      </c>
      <c r="W35" s="2">
        <f t="shared" si="22"/>
        <v>1515.94</v>
      </c>
      <c r="X35" s="2">
        <f t="shared" si="22"/>
        <v>2405.79</v>
      </c>
      <c r="Y35" s="2">
        <f t="shared" si="22"/>
        <v>3768.45</v>
      </c>
      <c r="Z35" s="2">
        <f t="shared" si="22"/>
        <v>2328.85</v>
      </c>
      <c r="AA35" s="2">
        <f t="shared" si="6"/>
        <v>1891.95</v>
      </c>
      <c r="AB35" s="2">
        <f t="shared" si="7"/>
        <v>2974.03</v>
      </c>
      <c r="AC35" s="2">
        <f t="shared" si="9"/>
        <v>2881.78</v>
      </c>
      <c r="AD35" s="2">
        <f t="shared" si="10"/>
        <v>2955.58</v>
      </c>
      <c r="AE35" s="2">
        <f t="shared" si="11"/>
        <v>2844.9</v>
      </c>
      <c r="AF35" s="2">
        <f t="shared" si="12"/>
        <v>2826.45</v>
      </c>
      <c r="AG35" s="2">
        <f t="shared" si="13"/>
        <v>2900.23</v>
      </c>
      <c r="AH35" s="2"/>
      <c r="AI35" s="2"/>
      <c r="AJ35" s="2">
        <f t="shared" si="5"/>
        <v>99494.849999999948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x14ac:dyDescent="0.25">
      <c r="A36" s="8">
        <f t="shared" si="8"/>
        <v>2036</v>
      </c>
      <c r="B36" s="2"/>
      <c r="C36" s="2"/>
      <c r="D36" s="2"/>
      <c r="E36" s="2"/>
      <c r="F36" s="2"/>
      <c r="G36" s="2"/>
      <c r="H36" s="2"/>
      <c r="I36" s="2"/>
      <c r="J36" s="2"/>
      <c r="K36" s="2">
        <f>K10-SUM(K12:K35)</f>
        <v>3693.5999999999767</v>
      </c>
      <c r="L36" s="2">
        <f t="shared" ref="L36:Z36" si="23">ROUND((L$10/L$9),2)</f>
        <v>4504.7700000000004</v>
      </c>
      <c r="M36" s="2">
        <f t="shared" si="23"/>
        <v>4928.6400000000003</v>
      </c>
      <c r="N36" s="2">
        <f t="shared" si="23"/>
        <v>3350.19</v>
      </c>
      <c r="O36" s="2">
        <f t="shared" si="23"/>
        <v>8437.35</v>
      </c>
      <c r="P36" s="2">
        <f t="shared" si="23"/>
        <v>7576.87</v>
      </c>
      <c r="Q36" s="2">
        <f t="shared" si="23"/>
        <v>7441.39</v>
      </c>
      <c r="R36" s="2">
        <f t="shared" si="23"/>
        <v>7054.11</v>
      </c>
      <c r="S36" s="2">
        <f t="shared" si="23"/>
        <v>6121.58</v>
      </c>
      <c r="T36" s="2">
        <f t="shared" si="23"/>
        <v>2280.71</v>
      </c>
      <c r="U36" s="2">
        <f t="shared" si="23"/>
        <v>3624.45</v>
      </c>
      <c r="V36" s="2">
        <f t="shared" si="23"/>
        <v>4673.3999999999996</v>
      </c>
      <c r="W36" s="2">
        <f t="shared" si="23"/>
        <v>1515.94</v>
      </c>
      <c r="X36" s="2">
        <f t="shared" si="23"/>
        <v>2405.79</v>
      </c>
      <c r="Y36" s="2">
        <f t="shared" si="23"/>
        <v>3768.45</v>
      </c>
      <c r="Z36" s="2">
        <f t="shared" si="23"/>
        <v>2328.85</v>
      </c>
      <c r="AA36" s="2">
        <f t="shared" si="6"/>
        <v>1891.95</v>
      </c>
      <c r="AB36" s="2">
        <f t="shared" si="7"/>
        <v>2974.03</v>
      </c>
      <c r="AC36" s="2">
        <f t="shared" si="9"/>
        <v>2881.78</v>
      </c>
      <c r="AD36" s="2">
        <f t="shared" si="10"/>
        <v>2955.58</v>
      </c>
      <c r="AE36" s="2">
        <f t="shared" si="11"/>
        <v>2844.9</v>
      </c>
      <c r="AF36" s="2">
        <f t="shared" si="12"/>
        <v>2826.45</v>
      </c>
      <c r="AG36" s="2">
        <f t="shared" si="13"/>
        <v>2900.23</v>
      </c>
      <c r="AH36" s="2"/>
      <c r="AI36" s="2"/>
      <c r="AJ36" s="2">
        <f t="shared" si="5"/>
        <v>92981.009999999966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x14ac:dyDescent="0.25">
      <c r="A37" s="8">
        <f t="shared" si="8"/>
        <v>2037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>L10-SUM(L12:L36)</f>
        <v>4504.7899999999208</v>
      </c>
      <c r="M37" s="2">
        <f t="shared" ref="M37:Z37" si="24">ROUND((M$10/M$9),2)</f>
        <v>4928.6400000000003</v>
      </c>
      <c r="N37" s="2">
        <f t="shared" si="24"/>
        <v>3350.19</v>
      </c>
      <c r="O37" s="2">
        <f t="shared" si="24"/>
        <v>8437.35</v>
      </c>
      <c r="P37" s="2">
        <f t="shared" si="24"/>
        <v>7576.87</v>
      </c>
      <c r="Q37" s="2">
        <f t="shared" si="24"/>
        <v>7441.39</v>
      </c>
      <c r="R37" s="2">
        <f t="shared" si="24"/>
        <v>7054.11</v>
      </c>
      <c r="S37" s="2">
        <f t="shared" si="24"/>
        <v>6121.58</v>
      </c>
      <c r="T37" s="2">
        <f t="shared" si="24"/>
        <v>2280.71</v>
      </c>
      <c r="U37" s="2">
        <f t="shared" si="24"/>
        <v>3624.45</v>
      </c>
      <c r="V37" s="2">
        <f t="shared" si="24"/>
        <v>4673.3999999999996</v>
      </c>
      <c r="W37" s="2">
        <f t="shared" si="24"/>
        <v>1515.94</v>
      </c>
      <c r="X37" s="2">
        <f t="shared" si="24"/>
        <v>2405.79</v>
      </c>
      <c r="Y37" s="2">
        <f t="shared" si="24"/>
        <v>3768.45</v>
      </c>
      <c r="Z37" s="2">
        <f t="shared" si="24"/>
        <v>2328.85</v>
      </c>
      <c r="AA37" s="2">
        <f t="shared" si="6"/>
        <v>1891.95</v>
      </c>
      <c r="AB37" s="2">
        <f t="shared" si="7"/>
        <v>2974.03</v>
      </c>
      <c r="AC37" s="2">
        <f t="shared" si="9"/>
        <v>2881.78</v>
      </c>
      <c r="AD37" s="2">
        <f t="shared" si="10"/>
        <v>2955.58</v>
      </c>
      <c r="AE37" s="2">
        <f t="shared" si="11"/>
        <v>2844.9</v>
      </c>
      <c r="AF37" s="2">
        <f t="shared" si="12"/>
        <v>2826.45</v>
      </c>
      <c r="AG37" s="2">
        <f t="shared" si="13"/>
        <v>2900.23</v>
      </c>
      <c r="AH37" s="2"/>
      <c r="AI37" s="2"/>
      <c r="AJ37" s="2">
        <f t="shared" si="5"/>
        <v>89287.42999999992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x14ac:dyDescent="0.25">
      <c r="A38" s="8">
        <f t="shared" si="8"/>
        <v>2038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f>M10-SUM(M12:M37)</f>
        <v>4928.5200000000041</v>
      </c>
      <c r="N38" s="2">
        <f t="shared" ref="N38:Z38" si="25">ROUND((N$10/N$9),2)</f>
        <v>3350.19</v>
      </c>
      <c r="O38" s="2">
        <f t="shared" si="25"/>
        <v>8437.35</v>
      </c>
      <c r="P38" s="2">
        <f t="shared" si="25"/>
        <v>7576.87</v>
      </c>
      <c r="Q38" s="2">
        <f t="shared" si="25"/>
        <v>7441.39</v>
      </c>
      <c r="R38" s="2">
        <f t="shared" si="25"/>
        <v>7054.11</v>
      </c>
      <c r="S38" s="2">
        <f t="shared" si="25"/>
        <v>6121.58</v>
      </c>
      <c r="T38" s="2">
        <f t="shared" si="25"/>
        <v>2280.71</v>
      </c>
      <c r="U38" s="2">
        <f t="shared" si="25"/>
        <v>3624.45</v>
      </c>
      <c r="V38" s="2">
        <f t="shared" si="25"/>
        <v>4673.3999999999996</v>
      </c>
      <c r="W38" s="2">
        <f t="shared" si="25"/>
        <v>1515.94</v>
      </c>
      <c r="X38" s="2">
        <f t="shared" si="25"/>
        <v>2405.79</v>
      </c>
      <c r="Y38" s="2">
        <f t="shared" si="25"/>
        <v>3768.45</v>
      </c>
      <c r="Z38" s="2">
        <f t="shared" si="25"/>
        <v>2328.85</v>
      </c>
      <c r="AA38" s="2">
        <f t="shared" si="6"/>
        <v>1891.95</v>
      </c>
      <c r="AB38" s="2">
        <f t="shared" si="7"/>
        <v>2974.03</v>
      </c>
      <c r="AC38" s="2">
        <f t="shared" si="9"/>
        <v>2881.78</v>
      </c>
      <c r="AD38" s="2">
        <f t="shared" si="10"/>
        <v>2955.58</v>
      </c>
      <c r="AE38" s="2">
        <f t="shared" si="11"/>
        <v>2844.9</v>
      </c>
      <c r="AF38" s="2">
        <f t="shared" si="12"/>
        <v>2826.45</v>
      </c>
      <c r="AG38" s="2">
        <f t="shared" si="13"/>
        <v>2900.23</v>
      </c>
      <c r="AH38" s="2"/>
      <c r="AJ38" s="2">
        <f t="shared" si="5"/>
        <v>84782.51999999999</v>
      </c>
    </row>
    <row r="39" spans="1:46" x14ac:dyDescent="0.25">
      <c r="A39" s="8">
        <f t="shared" si="8"/>
        <v>2039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>
        <f>N10-SUM(N12:N38)</f>
        <v>3350.1899999999732</v>
      </c>
      <c r="O39" s="2">
        <f t="shared" ref="O39:Z39" si="26">ROUND((O$10/O$9),2)</f>
        <v>8437.35</v>
      </c>
      <c r="P39" s="2">
        <f t="shared" si="26"/>
        <v>7576.87</v>
      </c>
      <c r="Q39" s="2">
        <f t="shared" si="26"/>
        <v>7441.39</v>
      </c>
      <c r="R39" s="2">
        <f t="shared" si="26"/>
        <v>7054.11</v>
      </c>
      <c r="S39" s="2">
        <f t="shared" si="26"/>
        <v>6121.58</v>
      </c>
      <c r="T39" s="2">
        <f t="shared" si="26"/>
        <v>2280.71</v>
      </c>
      <c r="U39" s="2">
        <f t="shared" si="26"/>
        <v>3624.45</v>
      </c>
      <c r="V39" s="2">
        <f t="shared" si="26"/>
        <v>4673.3999999999996</v>
      </c>
      <c r="W39" s="2">
        <f t="shared" si="26"/>
        <v>1515.94</v>
      </c>
      <c r="X39" s="2">
        <f t="shared" si="26"/>
        <v>2405.79</v>
      </c>
      <c r="Y39" s="2">
        <f t="shared" si="26"/>
        <v>3768.45</v>
      </c>
      <c r="Z39" s="2">
        <f t="shared" si="26"/>
        <v>2328.85</v>
      </c>
      <c r="AA39" s="2">
        <f t="shared" si="6"/>
        <v>1891.95</v>
      </c>
      <c r="AB39" s="2">
        <f t="shared" si="7"/>
        <v>2974.03</v>
      </c>
      <c r="AC39" s="2">
        <f t="shared" si="9"/>
        <v>2881.78</v>
      </c>
      <c r="AD39" s="2">
        <f t="shared" si="10"/>
        <v>2955.58</v>
      </c>
      <c r="AE39" s="2">
        <f t="shared" si="11"/>
        <v>2844.9</v>
      </c>
      <c r="AF39" s="2">
        <f t="shared" si="12"/>
        <v>2826.45</v>
      </c>
      <c r="AG39" s="2">
        <f t="shared" si="13"/>
        <v>2900.23</v>
      </c>
      <c r="AH39" s="2"/>
      <c r="AJ39" s="2">
        <f t="shared" si="5"/>
        <v>79853.999999999956</v>
      </c>
    </row>
    <row r="40" spans="1:46" x14ac:dyDescent="0.25">
      <c r="A40" s="8">
        <f t="shared" si="8"/>
        <v>2040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f>O10-SUM(O12:O39)</f>
        <v>8437.2099999999045</v>
      </c>
      <c r="P40" s="2">
        <f t="shared" ref="P40:Z40" si="27">ROUND((P$10/P$9),2)</f>
        <v>7576.87</v>
      </c>
      <c r="Q40" s="2">
        <f t="shared" si="27"/>
        <v>7441.39</v>
      </c>
      <c r="R40" s="2">
        <f t="shared" si="27"/>
        <v>7054.11</v>
      </c>
      <c r="S40" s="2">
        <f t="shared" si="27"/>
        <v>6121.58</v>
      </c>
      <c r="T40" s="2">
        <f t="shared" si="27"/>
        <v>2280.71</v>
      </c>
      <c r="U40" s="2">
        <f t="shared" si="27"/>
        <v>3624.45</v>
      </c>
      <c r="V40" s="2">
        <f t="shared" si="27"/>
        <v>4673.3999999999996</v>
      </c>
      <c r="W40" s="2">
        <f t="shared" si="27"/>
        <v>1515.94</v>
      </c>
      <c r="X40" s="2">
        <f t="shared" si="27"/>
        <v>2405.79</v>
      </c>
      <c r="Y40" s="2">
        <f t="shared" si="27"/>
        <v>3768.45</v>
      </c>
      <c r="Z40" s="2">
        <f t="shared" si="27"/>
        <v>2328.85</v>
      </c>
      <c r="AA40" s="2">
        <f t="shared" si="6"/>
        <v>1891.95</v>
      </c>
      <c r="AB40" s="2">
        <f t="shared" si="7"/>
        <v>2974.03</v>
      </c>
      <c r="AC40" s="2">
        <f t="shared" si="9"/>
        <v>2881.78</v>
      </c>
      <c r="AD40" s="2">
        <f t="shared" si="10"/>
        <v>2955.58</v>
      </c>
      <c r="AE40" s="2">
        <f t="shared" si="11"/>
        <v>2844.9</v>
      </c>
      <c r="AF40" s="2">
        <f t="shared" si="12"/>
        <v>2826.45</v>
      </c>
      <c r="AG40" s="2">
        <f t="shared" si="13"/>
        <v>2900.23</v>
      </c>
      <c r="AH40" s="2"/>
      <c r="AJ40" s="2">
        <f t="shared" si="5"/>
        <v>76503.669999999882</v>
      </c>
    </row>
    <row r="41" spans="1:46" x14ac:dyDescent="0.25">
      <c r="A41" s="8">
        <f t="shared" si="8"/>
        <v>2041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>
        <f>P10-SUM(P12:P40)</f>
        <v>7576.9700000000885</v>
      </c>
      <c r="Q41" s="2">
        <f t="shared" ref="Q41:Z41" si="28">ROUND((Q$10/Q$9),2)</f>
        <v>7441.39</v>
      </c>
      <c r="R41" s="2">
        <f t="shared" si="28"/>
        <v>7054.11</v>
      </c>
      <c r="S41" s="2">
        <f t="shared" si="28"/>
        <v>6121.58</v>
      </c>
      <c r="T41" s="2">
        <f t="shared" si="28"/>
        <v>2280.71</v>
      </c>
      <c r="U41" s="2">
        <f t="shared" si="28"/>
        <v>3624.45</v>
      </c>
      <c r="V41" s="2">
        <f t="shared" si="28"/>
        <v>4673.3999999999996</v>
      </c>
      <c r="W41" s="2">
        <f t="shared" si="28"/>
        <v>1515.94</v>
      </c>
      <c r="X41" s="2">
        <f t="shared" si="28"/>
        <v>2405.79</v>
      </c>
      <c r="Y41" s="2">
        <f t="shared" si="28"/>
        <v>3768.45</v>
      </c>
      <c r="Z41" s="2">
        <f t="shared" si="28"/>
        <v>2328.85</v>
      </c>
      <c r="AA41" s="2">
        <f t="shared" si="6"/>
        <v>1891.95</v>
      </c>
      <c r="AB41" s="2">
        <f t="shared" si="7"/>
        <v>2974.03</v>
      </c>
      <c r="AC41" s="2">
        <f t="shared" si="9"/>
        <v>2881.78</v>
      </c>
      <c r="AD41" s="2">
        <f t="shared" si="10"/>
        <v>2955.58</v>
      </c>
      <c r="AE41" s="2">
        <f t="shared" si="11"/>
        <v>2844.9</v>
      </c>
      <c r="AF41" s="2">
        <f t="shared" si="12"/>
        <v>2826.45</v>
      </c>
      <c r="AG41" s="2">
        <f t="shared" si="13"/>
        <v>2900.23</v>
      </c>
      <c r="AH41" s="2"/>
      <c r="AJ41" s="2">
        <f t="shared" si="5"/>
        <v>68066.560000000085</v>
      </c>
    </row>
    <row r="42" spans="1:46" x14ac:dyDescent="0.25">
      <c r="A42" s="8">
        <f t="shared" si="8"/>
        <v>2042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>Q10-SUM(Q12:Q41)</f>
        <v>7441.3899999998102</v>
      </c>
      <c r="R42" s="2">
        <f t="shared" ref="R42:Z42" si="29">ROUND((R$10/R$9),2)</f>
        <v>7054.11</v>
      </c>
      <c r="S42" s="2">
        <f t="shared" si="29"/>
        <v>6121.58</v>
      </c>
      <c r="T42" s="2">
        <f t="shared" si="29"/>
        <v>2280.71</v>
      </c>
      <c r="U42" s="2">
        <f t="shared" si="29"/>
        <v>3624.45</v>
      </c>
      <c r="V42" s="2">
        <f t="shared" si="29"/>
        <v>4673.3999999999996</v>
      </c>
      <c r="W42" s="2">
        <f t="shared" si="29"/>
        <v>1515.94</v>
      </c>
      <c r="X42" s="2">
        <f t="shared" si="29"/>
        <v>2405.79</v>
      </c>
      <c r="Y42" s="2">
        <f t="shared" si="29"/>
        <v>3768.45</v>
      </c>
      <c r="Z42" s="2">
        <f t="shared" si="29"/>
        <v>2328.85</v>
      </c>
      <c r="AA42" s="2">
        <f t="shared" si="6"/>
        <v>1891.95</v>
      </c>
      <c r="AB42" s="2">
        <f t="shared" si="7"/>
        <v>2974.03</v>
      </c>
      <c r="AC42" s="2">
        <f t="shared" si="9"/>
        <v>2881.78</v>
      </c>
      <c r="AD42" s="2">
        <f t="shared" si="10"/>
        <v>2955.58</v>
      </c>
      <c r="AE42" s="2">
        <f t="shared" si="11"/>
        <v>2844.9</v>
      </c>
      <c r="AF42" s="2">
        <f t="shared" si="12"/>
        <v>2826.45</v>
      </c>
      <c r="AG42" s="2">
        <f t="shared" si="13"/>
        <v>2900.23</v>
      </c>
      <c r="AH42" s="2"/>
      <c r="AJ42" s="2">
        <f t="shared" si="5"/>
        <v>60489.5899999998</v>
      </c>
    </row>
    <row r="43" spans="1:46" x14ac:dyDescent="0.25">
      <c r="A43" s="8">
        <f t="shared" si="8"/>
        <v>2043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f>R10-SUM(R12:R42)</f>
        <v>7054.2600000001839</v>
      </c>
      <c r="S43" s="2">
        <f t="shared" ref="S43:Z43" si="30">ROUND((S$10/S$9),2)</f>
        <v>6121.58</v>
      </c>
      <c r="T43" s="2">
        <f t="shared" si="30"/>
        <v>2280.71</v>
      </c>
      <c r="U43" s="2">
        <f t="shared" si="30"/>
        <v>3624.45</v>
      </c>
      <c r="V43" s="2">
        <f t="shared" si="30"/>
        <v>4673.3999999999996</v>
      </c>
      <c r="W43" s="2">
        <f t="shared" si="30"/>
        <v>1515.94</v>
      </c>
      <c r="X43" s="2">
        <f t="shared" si="30"/>
        <v>2405.79</v>
      </c>
      <c r="Y43" s="2">
        <f t="shared" si="30"/>
        <v>3768.45</v>
      </c>
      <c r="Z43" s="2">
        <f t="shared" si="30"/>
        <v>2328.85</v>
      </c>
      <c r="AA43" s="2">
        <f t="shared" si="6"/>
        <v>1891.95</v>
      </c>
      <c r="AB43" s="2">
        <f t="shared" si="7"/>
        <v>2974.03</v>
      </c>
      <c r="AC43" s="2">
        <f t="shared" si="9"/>
        <v>2881.78</v>
      </c>
      <c r="AD43" s="2">
        <f t="shared" si="10"/>
        <v>2955.58</v>
      </c>
      <c r="AE43" s="2">
        <f t="shared" si="11"/>
        <v>2844.9</v>
      </c>
      <c r="AF43" s="2">
        <f t="shared" si="12"/>
        <v>2826.45</v>
      </c>
      <c r="AG43" s="2">
        <f t="shared" si="13"/>
        <v>2900.23</v>
      </c>
      <c r="AH43" s="2"/>
      <c r="AJ43" s="2">
        <f t="shared" si="5"/>
        <v>53048.35000000018</v>
      </c>
    </row>
    <row r="44" spans="1:46" x14ac:dyDescent="0.25">
      <c r="A44" s="8">
        <f t="shared" si="8"/>
        <v>2044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f>S10-SUM(S12:S43)</f>
        <v>6121.6400000001304</v>
      </c>
      <c r="T44" s="2">
        <f t="shared" ref="T44:Z44" si="31">ROUND((T$10/T$9),2)</f>
        <v>2280.71</v>
      </c>
      <c r="U44" s="2">
        <f t="shared" si="31"/>
        <v>3624.45</v>
      </c>
      <c r="V44" s="2">
        <f t="shared" si="31"/>
        <v>4673.3999999999996</v>
      </c>
      <c r="W44" s="2">
        <f t="shared" si="31"/>
        <v>1515.94</v>
      </c>
      <c r="X44" s="2">
        <f t="shared" si="31"/>
        <v>2405.79</v>
      </c>
      <c r="Y44" s="2">
        <f t="shared" si="31"/>
        <v>3768.45</v>
      </c>
      <c r="Z44" s="2">
        <f t="shared" si="31"/>
        <v>2328.85</v>
      </c>
      <c r="AA44" s="2">
        <f t="shared" si="6"/>
        <v>1891.95</v>
      </c>
      <c r="AB44" s="2">
        <f t="shared" si="7"/>
        <v>2974.03</v>
      </c>
      <c r="AC44" s="2">
        <f t="shared" si="9"/>
        <v>2881.78</v>
      </c>
      <c r="AD44" s="2">
        <f t="shared" si="10"/>
        <v>2955.58</v>
      </c>
      <c r="AE44" s="2">
        <f t="shared" si="11"/>
        <v>2844.9</v>
      </c>
      <c r="AF44" s="2">
        <f t="shared" si="12"/>
        <v>2826.45</v>
      </c>
      <c r="AG44" s="2">
        <f t="shared" si="13"/>
        <v>2900.23</v>
      </c>
      <c r="AH44" s="2"/>
      <c r="AJ44" s="2">
        <f t="shared" ref="AJ44:AJ60" si="32">SUM(B44:AI44)</f>
        <v>45994.150000000132</v>
      </c>
    </row>
    <row r="45" spans="1:46" x14ac:dyDescent="0.25">
      <c r="A45" s="8">
        <f t="shared" si="8"/>
        <v>2045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f>T10-SUM(T12:T44)</f>
        <v>2280.609999999986</v>
      </c>
      <c r="U45" s="2">
        <f t="shared" ref="U45:Z45" si="33">ROUND((U$10/U$9),2)</f>
        <v>3624.45</v>
      </c>
      <c r="V45" s="2">
        <f t="shared" si="33"/>
        <v>4673.3999999999996</v>
      </c>
      <c r="W45" s="2">
        <f t="shared" si="33"/>
        <v>1515.94</v>
      </c>
      <c r="X45" s="2">
        <f t="shared" si="33"/>
        <v>2405.79</v>
      </c>
      <c r="Y45" s="2">
        <f t="shared" si="33"/>
        <v>3768.45</v>
      </c>
      <c r="Z45" s="2">
        <f t="shared" si="33"/>
        <v>2328.85</v>
      </c>
      <c r="AA45" s="2">
        <f t="shared" si="6"/>
        <v>1891.95</v>
      </c>
      <c r="AB45" s="2">
        <f t="shared" si="7"/>
        <v>2974.03</v>
      </c>
      <c r="AC45" s="2">
        <f t="shared" si="9"/>
        <v>2881.78</v>
      </c>
      <c r="AD45" s="2">
        <f t="shared" si="10"/>
        <v>2955.58</v>
      </c>
      <c r="AE45" s="2">
        <f t="shared" si="11"/>
        <v>2844.9</v>
      </c>
      <c r="AF45" s="2">
        <f t="shared" si="12"/>
        <v>2826.45</v>
      </c>
      <c r="AG45" s="2">
        <f t="shared" si="13"/>
        <v>2900.23</v>
      </c>
      <c r="AH45" s="2"/>
      <c r="AJ45" s="2">
        <f t="shared" si="32"/>
        <v>39872.409999999982</v>
      </c>
    </row>
    <row r="46" spans="1:46" x14ac:dyDescent="0.25">
      <c r="A46" s="8">
        <f t="shared" si="8"/>
        <v>2046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>
        <f>U10-SUM(U12:U45)</f>
        <v>3624.420000000071</v>
      </c>
      <c r="V46" s="2">
        <f>ROUND((V$10/V$9),2)</f>
        <v>4673.3999999999996</v>
      </c>
      <c r="W46" s="2">
        <f>ROUND((W$10/W$9),2)</f>
        <v>1515.94</v>
      </c>
      <c r="X46" s="2">
        <f>ROUND((X$10/X$9),2)</f>
        <v>2405.79</v>
      </c>
      <c r="Y46" s="2">
        <f>ROUND((Y$10/Y$9),2)</f>
        <v>3768.45</v>
      </c>
      <c r="Z46" s="2">
        <f>ROUND((Z$10/Z$9),2)</f>
        <v>2328.85</v>
      </c>
      <c r="AA46" s="2">
        <f t="shared" si="6"/>
        <v>1891.95</v>
      </c>
      <c r="AB46" s="2">
        <f t="shared" si="7"/>
        <v>2974.03</v>
      </c>
      <c r="AC46" s="2">
        <f t="shared" si="9"/>
        <v>2881.78</v>
      </c>
      <c r="AD46" s="2">
        <f t="shared" si="10"/>
        <v>2955.58</v>
      </c>
      <c r="AE46" s="2">
        <f t="shared" si="11"/>
        <v>2844.9</v>
      </c>
      <c r="AF46" s="2">
        <f t="shared" si="12"/>
        <v>2826.45</v>
      </c>
      <c r="AG46" s="2">
        <f t="shared" si="13"/>
        <v>2900.23</v>
      </c>
      <c r="AH46" s="2"/>
      <c r="AJ46" s="2">
        <f t="shared" si="32"/>
        <v>37591.77000000007</v>
      </c>
    </row>
    <row r="47" spans="1:46" x14ac:dyDescent="0.25">
      <c r="A47" s="8">
        <f t="shared" si="8"/>
        <v>2047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>
        <f>V10-SUM(V12:V46)</f>
        <v>4673.4200000001001</v>
      </c>
      <c r="W47" s="2">
        <f>ROUND((W$10/W$9),2)</f>
        <v>1515.94</v>
      </c>
      <c r="X47" s="2">
        <f>ROUND((X$10/X$9),2)</f>
        <v>2405.79</v>
      </c>
      <c r="Y47" s="2">
        <f>ROUND((Y$10/Y$9),2)</f>
        <v>3768.45</v>
      </c>
      <c r="Z47" s="2">
        <f>ROUND((Z$10/Z$9),2)</f>
        <v>2328.85</v>
      </c>
      <c r="AA47" s="2">
        <f t="shared" si="6"/>
        <v>1891.95</v>
      </c>
      <c r="AB47" s="2">
        <f t="shared" si="7"/>
        <v>2974.03</v>
      </c>
      <c r="AC47" s="2">
        <f t="shared" si="9"/>
        <v>2881.78</v>
      </c>
      <c r="AD47" s="2">
        <f t="shared" si="10"/>
        <v>2955.58</v>
      </c>
      <c r="AE47" s="2">
        <f t="shared" si="11"/>
        <v>2844.9</v>
      </c>
      <c r="AF47" s="2">
        <f t="shared" si="12"/>
        <v>2826.45</v>
      </c>
      <c r="AG47" s="2">
        <f t="shared" si="13"/>
        <v>2900.23</v>
      </c>
      <c r="AH47" s="2"/>
      <c r="AJ47" s="2">
        <f t="shared" si="32"/>
        <v>33967.370000000097</v>
      </c>
    </row>
    <row r="48" spans="1:46" x14ac:dyDescent="0.25">
      <c r="A48" s="8">
        <f t="shared" si="8"/>
        <v>2048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>
        <f>W10-SUM(W12:W47)</f>
        <v>1516.1199999999735</v>
      </c>
      <c r="X48" s="2">
        <f>ROUND((X$10/X$9),2)</f>
        <v>2405.79</v>
      </c>
      <c r="Y48" s="2">
        <f>ROUND((Y$10/Y$9),2)</f>
        <v>3768.45</v>
      </c>
      <c r="Z48" s="2">
        <f>ROUND((Z$10/Z$9),2)</f>
        <v>2328.85</v>
      </c>
      <c r="AA48" s="2">
        <f t="shared" si="6"/>
        <v>1891.95</v>
      </c>
      <c r="AB48" s="2">
        <f t="shared" si="7"/>
        <v>2974.03</v>
      </c>
      <c r="AC48" s="2">
        <f t="shared" si="9"/>
        <v>2881.78</v>
      </c>
      <c r="AD48" s="2">
        <f t="shared" si="10"/>
        <v>2955.58</v>
      </c>
      <c r="AE48" s="2">
        <f t="shared" si="11"/>
        <v>2844.9</v>
      </c>
      <c r="AF48" s="2">
        <f t="shared" si="12"/>
        <v>2826.45</v>
      </c>
      <c r="AG48" s="2">
        <f t="shared" si="13"/>
        <v>2900.23</v>
      </c>
      <c r="AH48" s="2"/>
      <c r="AJ48" s="2">
        <f t="shared" si="32"/>
        <v>29294.129999999976</v>
      </c>
    </row>
    <row r="49" spans="1:36" x14ac:dyDescent="0.25">
      <c r="A49" s="8">
        <f t="shared" si="8"/>
        <v>2049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f>X10-SUM(X12:X48)</f>
        <v>2405.9700000000448</v>
      </c>
      <c r="Y49" s="2">
        <f>ROUND((Y$10/Y$9),2)</f>
        <v>3768.45</v>
      </c>
      <c r="Z49" s="2">
        <f>ROUND((Z$10/Z$9),2)</f>
        <v>2328.85</v>
      </c>
      <c r="AA49" s="2">
        <f t="shared" si="6"/>
        <v>1891.95</v>
      </c>
      <c r="AB49" s="2">
        <f t="shared" si="7"/>
        <v>2974.03</v>
      </c>
      <c r="AC49" s="2">
        <f t="shared" si="9"/>
        <v>2881.78</v>
      </c>
      <c r="AD49" s="2">
        <f t="shared" si="10"/>
        <v>2955.58</v>
      </c>
      <c r="AE49" s="2">
        <f t="shared" si="11"/>
        <v>2844.9</v>
      </c>
      <c r="AF49" s="2">
        <f t="shared" si="12"/>
        <v>2826.45</v>
      </c>
      <c r="AG49" s="2">
        <f t="shared" si="13"/>
        <v>2900.23</v>
      </c>
      <c r="AH49" s="2"/>
      <c r="AJ49" s="2">
        <f t="shared" si="32"/>
        <v>27778.190000000046</v>
      </c>
    </row>
    <row r="50" spans="1:36" x14ac:dyDescent="0.25">
      <c r="A50" s="8">
        <f t="shared" si="8"/>
        <v>2050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f>Y10-SUM(Y12:Y49)</f>
        <v>3768.3100000000268</v>
      </c>
      <c r="Z50" s="2">
        <f>ROUND((Z$10/Z$9),2)</f>
        <v>2328.85</v>
      </c>
      <c r="AA50" s="2">
        <f t="shared" si="6"/>
        <v>1891.95</v>
      </c>
      <c r="AB50" s="2">
        <f t="shared" si="7"/>
        <v>2974.03</v>
      </c>
      <c r="AC50" s="2">
        <f t="shared" si="9"/>
        <v>2881.78</v>
      </c>
      <c r="AD50" s="2">
        <f t="shared" si="10"/>
        <v>2955.58</v>
      </c>
      <c r="AE50" s="2">
        <f t="shared" si="11"/>
        <v>2844.9</v>
      </c>
      <c r="AF50" s="2">
        <f t="shared" si="12"/>
        <v>2826.45</v>
      </c>
      <c r="AG50" s="2">
        <f t="shared" si="13"/>
        <v>2900.23</v>
      </c>
      <c r="AH50" s="2"/>
      <c r="AJ50" s="2">
        <f t="shared" si="32"/>
        <v>25372.080000000031</v>
      </c>
    </row>
    <row r="51" spans="1:36" x14ac:dyDescent="0.25">
      <c r="A51" s="8">
        <f t="shared" si="8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f>Z10-SUM(Z12:Z50)</f>
        <v>2328.9099999999598</v>
      </c>
      <c r="AA51" s="2">
        <f t="shared" si="6"/>
        <v>1891.95</v>
      </c>
      <c r="AB51" s="2">
        <f t="shared" si="7"/>
        <v>2974.03</v>
      </c>
      <c r="AC51" s="2">
        <f t="shared" si="9"/>
        <v>2881.78</v>
      </c>
      <c r="AD51" s="2">
        <f t="shared" si="10"/>
        <v>2955.58</v>
      </c>
      <c r="AE51" s="2">
        <f t="shared" si="11"/>
        <v>2844.9</v>
      </c>
      <c r="AF51" s="2">
        <f t="shared" si="12"/>
        <v>2826.45</v>
      </c>
      <c r="AG51" s="2">
        <f t="shared" si="13"/>
        <v>2900.23</v>
      </c>
      <c r="AH51" s="2"/>
      <c r="AJ51" s="2">
        <f t="shared" si="32"/>
        <v>21603.829999999958</v>
      </c>
    </row>
    <row r="52" spans="1:36" x14ac:dyDescent="0.25">
      <c r="A52" s="8">
        <f t="shared" si="8"/>
        <v>2052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AA52" s="2">
        <f>AA$10-SUM(AA13:AA51)</f>
        <v>1892.1100000000588</v>
      </c>
      <c r="AB52" s="2">
        <f t="shared" si="7"/>
        <v>2974.03</v>
      </c>
      <c r="AC52" s="2">
        <f t="shared" si="9"/>
        <v>2881.78</v>
      </c>
      <c r="AD52" s="2">
        <f t="shared" si="10"/>
        <v>2955.58</v>
      </c>
      <c r="AE52" s="2">
        <f t="shared" si="11"/>
        <v>2844.9</v>
      </c>
      <c r="AF52" s="2">
        <f t="shared" si="12"/>
        <v>2826.45</v>
      </c>
      <c r="AG52" s="2">
        <f t="shared" si="13"/>
        <v>2900.23</v>
      </c>
      <c r="AH52" s="2"/>
      <c r="AJ52" s="2">
        <f t="shared" si="32"/>
        <v>19275.08000000006</v>
      </c>
    </row>
    <row r="53" spans="1:36" x14ac:dyDescent="0.25">
      <c r="A53" s="8">
        <f t="shared" si="8"/>
        <v>2053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AB53" s="2">
        <f>AB$10-SUM(AB14:AB52)</f>
        <v>2973.8300000000309</v>
      </c>
      <c r="AC53" s="2">
        <f t="shared" si="9"/>
        <v>2881.78</v>
      </c>
      <c r="AD53" s="2">
        <f t="shared" si="10"/>
        <v>2955.58</v>
      </c>
      <c r="AE53" s="2">
        <f t="shared" si="11"/>
        <v>2844.9</v>
      </c>
      <c r="AF53" s="2">
        <f t="shared" si="12"/>
        <v>2826.45</v>
      </c>
      <c r="AG53" s="2">
        <f t="shared" si="13"/>
        <v>2900.23</v>
      </c>
      <c r="AH53" s="2"/>
      <c r="AJ53" s="2">
        <f t="shared" si="32"/>
        <v>17382.77000000003</v>
      </c>
    </row>
    <row r="54" spans="1:36" x14ac:dyDescent="0.25">
      <c r="A54" s="8">
        <f t="shared" si="8"/>
        <v>2054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AC54" s="2">
        <f t="shared" si="9"/>
        <v>2881.78</v>
      </c>
      <c r="AD54" s="2">
        <f t="shared" si="10"/>
        <v>2955.58</v>
      </c>
      <c r="AE54" s="2">
        <f t="shared" si="11"/>
        <v>2844.9</v>
      </c>
      <c r="AF54" s="2">
        <f t="shared" si="12"/>
        <v>2826.45</v>
      </c>
      <c r="AG54" s="2">
        <f t="shared" si="13"/>
        <v>2900.23</v>
      </c>
      <c r="AH54" s="2"/>
      <c r="AJ54" s="2">
        <f t="shared" si="32"/>
        <v>14408.939999999999</v>
      </c>
    </row>
    <row r="55" spans="1:36" x14ac:dyDescent="0.25">
      <c r="A55" s="8">
        <f t="shared" si="8"/>
        <v>2055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AC55" s="2">
        <f>AC$10-SUM(AC15:AC54)</f>
        <v>1440.6900000000314</v>
      </c>
      <c r="AD55" s="2">
        <f>AD$10-SUM(AD16:AD54)</f>
        <v>2955.3799999999464</v>
      </c>
      <c r="AE55" s="2">
        <f t="shared" si="11"/>
        <v>2844.9</v>
      </c>
      <c r="AF55" s="2">
        <f t="shared" si="12"/>
        <v>2826.45</v>
      </c>
      <c r="AG55" s="2">
        <f t="shared" si="13"/>
        <v>2900.23</v>
      </c>
      <c r="AH55" s="2"/>
      <c r="AJ55" s="2">
        <f t="shared" si="32"/>
        <v>12967.649999999976</v>
      </c>
    </row>
    <row r="56" spans="1:36" x14ac:dyDescent="0.25">
      <c r="A56" s="8">
        <f t="shared" si="8"/>
        <v>2056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E56" s="2">
        <f>AE$10-SUM(AE17:AE55)</f>
        <v>2844.9000000000669</v>
      </c>
      <c r="AF56" s="2">
        <f t="shared" si="12"/>
        <v>2826.45</v>
      </c>
      <c r="AG56" s="2">
        <f t="shared" si="13"/>
        <v>2900.23</v>
      </c>
      <c r="AJ56" s="2">
        <f t="shared" si="32"/>
        <v>8571.5800000000672</v>
      </c>
    </row>
    <row r="57" spans="1:36" x14ac:dyDescent="0.25">
      <c r="A57" s="8">
        <f t="shared" si="8"/>
        <v>2057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AF57" s="2">
        <f>AF$10-SUM(AF18:AF56)</f>
        <v>2826.4500000000698</v>
      </c>
      <c r="AG57" s="2">
        <f t="shared" si="13"/>
        <v>2900.23</v>
      </c>
      <c r="AJ57" s="2">
        <f t="shared" si="32"/>
        <v>5726.6800000000694</v>
      </c>
    </row>
    <row r="58" spans="1:36" x14ac:dyDescent="0.25">
      <c r="A58" s="8">
        <f t="shared" si="8"/>
        <v>2058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AG58" s="2">
        <f>AG$10-SUM(AG19:AG57)</f>
        <v>2900.0300000000279</v>
      </c>
      <c r="AJ58" s="2">
        <f t="shared" si="32"/>
        <v>2900.0300000000279</v>
      </c>
    </row>
    <row r="59" spans="1:36" x14ac:dyDescent="0.25">
      <c r="A59" s="8">
        <f t="shared" si="8"/>
        <v>2059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AJ59" s="2">
        <f t="shared" si="32"/>
        <v>0</v>
      </c>
    </row>
    <row r="60" spans="1:36" x14ac:dyDescent="0.25">
      <c r="A60" s="8">
        <f t="shared" si="8"/>
        <v>2060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AJ60" s="2">
        <f t="shared" si="32"/>
        <v>0</v>
      </c>
    </row>
    <row r="65" spans="1:35" x14ac:dyDescent="0.25">
      <c r="A65" s="8" t="s">
        <v>11</v>
      </c>
      <c r="B65" s="4">
        <f>+B10-SUM(B12:B64)</f>
        <v>0</v>
      </c>
      <c r="C65" s="4">
        <f t="shared" ref="C65:AI65" si="34">+C10-SUM(C12:C64)</f>
        <v>0</v>
      </c>
      <c r="D65" s="4">
        <f t="shared" si="34"/>
        <v>0</v>
      </c>
      <c r="E65" s="4">
        <f t="shared" si="34"/>
        <v>0</v>
      </c>
      <c r="F65" s="4">
        <f t="shared" si="34"/>
        <v>0</v>
      </c>
      <c r="G65" s="4">
        <f t="shared" si="34"/>
        <v>0</v>
      </c>
      <c r="H65" s="4">
        <f t="shared" si="34"/>
        <v>0</v>
      </c>
      <c r="I65" s="4">
        <f t="shared" si="34"/>
        <v>0</v>
      </c>
      <c r="J65" s="4">
        <f t="shared" si="34"/>
        <v>0</v>
      </c>
      <c r="K65" s="4">
        <f t="shared" si="34"/>
        <v>0</v>
      </c>
      <c r="L65" s="4">
        <f t="shared" si="34"/>
        <v>0</v>
      </c>
      <c r="M65" s="4">
        <f t="shared" si="34"/>
        <v>0</v>
      </c>
      <c r="N65" s="4">
        <f t="shared" si="34"/>
        <v>0</v>
      </c>
      <c r="O65" s="4">
        <f t="shared" si="34"/>
        <v>0</v>
      </c>
      <c r="P65" s="4">
        <f t="shared" si="34"/>
        <v>0</v>
      </c>
      <c r="Q65" s="4">
        <f t="shared" si="34"/>
        <v>0</v>
      </c>
      <c r="R65" s="4">
        <f t="shared" si="34"/>
        <v>0</v>
      </c>
      <c r="S65" s="4">
        <f t="shared" si="34"/>
        <v>0</v>
      </c>
      <c r="T65" s="4">
        <f t="shared" si="34"/>
        <v>0</v>
      </c>
      <c r="U65" s="4">
        <f t="shared" si="34"/>
        <v>0</v>
      </c>
      <c r="V65" s="4">
        <f t="shared" si="34"/>
        <v>0</v>
      </c>
      <c r="W65" s="4">
        <f t="shared" si="34"/>
        <v>0</v>
      </c>
      <c r="X65" s="4">
        <f t="shared" si="34"/>
        <v>0</v>
      </c>
      <c r="Y65" s="4">
        <f t="shared" si="34"/>
        <v>0</v>
      </c>
      <c r="Z65" s="4">
        <f t="shared" si="34"/>
        <v>0</v>
      </c>
      <c r="AA65" s="4"/>
      <c r="AB65" s="4"/>
      <c r="AC65" s="4"/>
      <c r="AD65" s="4"/>
      <c r="AE65" s="4"/>
      <c r="AF65" s="4"/>
      <c r="AG65" s="4"/>
      <c r="AH65" s="4"/>
      <c r="AI65" s="4">
        <f t="shared" si="34"/>
        <v>0</v>
      </c>
    </row>
  </sheetData>
  <mergeCells count="1">
    <mergeCell ref="AC6:AG6"/>
  </mergeCells>
  <pageMargins left="0.70866141732283472" right="0.70866141732283472" top="0.74803149606299213" bottom="0.74803149606299213" header="0.31496062992125984" footer="0.31496062992125984"/>
  <pageSetup scale="55" fitToWidth="2" orientation="landscape" verticalDpi="0" r:id="rId1"/>
  <headerFooter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65"/>
  <sheetViews>
    <sheetView workbookViewId="0">
      <selection activeCell="Q6" sqref="Q6:U6"/>
    </sheetView>
  </sheetViews>
  <sheetFormatPr defaultRowHeight="15" x14ac:dyDescent="0.25"/>
  <cols>
    <col min="1" max="1" width="9.140625" style="8"/>
    <col min="2" max="2" width="11.28515625" bestFit="1" customWidth="1"/>
    <col min="3" max="3" width="13.28515625" bestFit="1" customWidth="1"/>
    <col min="4" max="12" width="11.5703125" customWidth="1"/>
    <col min="13" max="13" width="11.5703125" bestFit="1" customWidth="1"/>
    <col min="14" max="14" width="10.5703125" bestFit="1" customWidth="1"/>
    <col min="15" max="16" width="11.5703125" bestFit="1" customWidth="1"/>
    <col min="17" max="21" width="11.5703125" customWidth="1"/>
    <col min="22" max="22" width="4.140625" customWidth="1"/>
    <col min="23" max="24" width="13.28515625" bestFit="1" customWidth="1"/>
    <col min="25" max="25" width="11.5703125" bestFit="1" customWidth="1"/>
  </cols>
  <sheetData>
    <row r="1" spans="1:32" x14ac:dyDescent="0.25">
      <c r="A1" s="8" t="s">
        <v>17</v>
      </c>
      <c r="B1" s="5"/>
    </row>
    <row r="2" spans="1:32" x14ac:dyDescent="0.25">
      <c r="A2" s="8" t="s">
        <v>1</v>
      </c>
      <c r="B2" s="27" t="s">
        <v>32</v>
      </c>
    </row>
    <row r="4" spans="1:32" x14ac:dyDescent="0.25">
      <c r="A4" s="8">
        <v>2011</v>
      </c>
      <c r="B4" t="s">
        <v>2</v>
      </c>
      <c r="C4" s="2">
        <v>1948362.27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8">
        <v>2011</v>
      </c>
      <c r="B5" t="s">
        <v>3</v>
      </c>
      <c r="C5" s="2">
        <v>432590</v>
      </c>
      <c r="D5" s="2" t="s">
        <v>9</v>
      </c>
      <c r="E5" s="3">
        <v>40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7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8" t="s">
        <v>4</v>
      </c>
      <c r="C6" s="2">
        <f>+C4-C5</f>
        <v>1515772.27</v>
      </c>
      <c r="D6" s="2" t="s">
        <v>8</v>
      </c>
      <c r="E6" s="3">
        <v>34</v>
      </c>
      <c r="F6" s="2">
        <f>+C6/E6</f>
        <v>44581.537352941174</v>
      </c>
      <c r="G6" s="2"/>
      <c r="H6" s="2"/>
      <c r="I6" s="2"/>
      <c r="J6" s="2"/>
      <c r="K6" s="2"/>
      <c r="L6" s="2"/>
      <c r="M6" s="2"/>
      <c r="N6" s="2"/>
      <c r="O6" s="2"/>
      <c r="P6" s="2"/>
      <c r="Q6" s="61" t="s">
        <v>111</v>
      </c>
      <c r="R6" s="61"/>
      <c r="S6" s="61"/>
      <c r="T6" s="61"/>
      <c r="U6" s="61"/>
      <c r="V6" s="2"/>
      <c r="W6" s="2"/>
      <c r="X6" s="7"/>
      <c r="Y6" s="2"/>
      <c r="Z6" s="2"/>
      <c r="AA6" s="2"/>
      <c r="AB6" s="2"/>
      <c r="AC6" s="2"/>
      <c r="AD6" s="2"/>
      <c r="AE6" s="2"/>
      <c r="AF6" s="2"/>
    </row>
    <row r="7" spans="1:32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7"/>
      <c r="Y7" s="2"/>
      <c r="Z7" s="2"/>
      <c r="AA7" s="2"/>
      <c r="AB7" s="2"/>
      <c r="AC7" s="2"/>
      <c r="AD7" s="2"/>
      <c r="AE7" s="2"/>
      <c r="AF7" s="2"/>
    </row>
    <row r="8" spans="1:32" x14ac:dyDescent="0.25">
      <c r="A8" s="8" t="s">
        <v>6</v>
      </c>
      <c r="B8" s="3">
        <v>2000</v>
      </c>
      <c r="C8" s="3">
        <f>+B8+1</f>
        <v>2001</v>
      </c>
      <c r="D8" s="3">
        <f t="shared" ref="D8:P9" si="0">+C8+1</f>
        <v>2002</v>
      </c>
      <c r="E8" s="3">
        <f t="shared" si="0"/>
        <v>2003</v>
      </c>
      <c r="F8" s="3">
        <f t="shared" si="0"/>
        <v>2004</v>
      </c>
      <c r="G8" s="3">
        <f t="shared" si="0"/>
        <v>2005</v>
      </c>
      <c r="H8" s="3">
        <f t="shared" si="0"/>
        <v>2006</v>
      </c>
      <c r="I8" s="3">
        <f t="shared" si="0"/>
        <v>2007</v>
      </c>
      <c r="J8" s="3">
        <f t="shared" si="0"/>
        <v>2008</v>
      </c>
      <c r="K8" s="3">
        <f t="shared" si="0"/>
        <v>2009</v>
      </c>
      <c r="L8" s="3">
        <f t="shared" si="0"/>
        <v>2010</v>
      </c>
      <c r="M8" s="3">
        <f t="shared" si="0"/>
        <v>2011</v>
      </c>
      <c r="N8" s="3">
        <f t="shared" si="0"/>
        <v>2012</v>
      </c>
      <c r="O8" s="3">
        <f t="shared" si="0"/>
        <v>2013</v>
      </c>
      <c r="P8" s="3">
        <f t="shared" si="0"/>
        <v>2014</v>
      </c>
      <c r="Q8" s="3">
        <f>+P8+1</f>
        <v>2015</v>
      </c>
      <c r="R8" s="3">
        <f>+Q8+1</f>
        <v>2016</v>
      </c>
      <c r="S8" s="3">
        <f>+R8+1</f>
        <v>2017</v>
      </c>
      <c r="T8" s="3">
        <f t="shared" ref="T8:U8" si="1">+S8+1</f>
        <v>2018</v>
      </c>
      <c r="U8" s="3">
        <f t="shared" si="1"/>
        <v>2019</v>
      </c>
      <c r="V8" s="3"/>
      <c r="W8" s="31" t="s">
        <v>5</v>
      </c>
      <c r="X8" s="7"/>
      <c r="Y8" s="3"/>
      <c r="Z8" s="3"/>
      <c r="AA8" s="3"/>
      <c r="AB8" s="3"/>
      <c r="AC8" s="2"/>
      <c r="AD8" s="2"/>
      <c r="AE8" s="2"/>
      <c r="AF8" s="2"/>
    </row>
    <row r="9" spans="1:32" x14ac:dyDescent="0.25">
      <c r="A9" s="8" t="s">
        <v>7</v>
      </c>
      <c r="B9" s="3">
        <v>28</v>
      </c>
      <c r="C9" s="3">
        <f>+B9+1</f>
        <v>29</v>
      </c>
      <c r="D9" s="3">
        <f t="shared" si="0"/>
        <v>30</v>
      </c>
      <c r="E9" s="3">
        <f t="shared" si="0"/>
        <v>31</v>
      </c>
      <c r="F9" s="3">
        <f t="shared" si="0"/>
        <v>32</v>
      </c>
      <c r="G9" s="3">
        <f t="shared" si="0"/>
        <v>33</v>
      </c>
      <c r="H9" s="3">
        <f t="shared" si="0"/>
        <v>34</v>
      </c>
      <c r="I9" s="3">
        <f t="shared" si="0"/>
        <v>35</v>
      </c>
      <c r="J9" s="3">
        <f t="shared" si="0"/>
        <v>36</v>
      </c>
      <c r="K9" s="3">
        <f t="shared" si="0"/>
        <v>37</v>
      </c>
      <c r="L9" s="3">
        <f t="shared" si="0"/>
        <v>38</v>
      </c>
      <c r="M9" s="3">
        <f t="shared" si="0"/>
        <v>39</v>
      </c>
      <c r="N9" s="3">
        <f>+E5</f>
        <v>40</v>
      </c>
      <c r="O9" s="3">
        <f>+N9</f>
        <v>40</v>
      </c>
      <c r="P9" s="3">
        <f>+O9</f>
        <v>40</v>
      </c>
      <c r="Q9" s="3">
        <f>+P9</f>
        <v>40</v>
      </c>
      <c r="R9" s="3">
        <f>+Q9</f>
        <v>40</v>
      </c>
      <c r="S9" s="3">
        <f>+R9</f>
        <v>40</v>
      </c>
      <c r="T9" s="3">
        <f t="shared" ref="T9:U9" si="2">+S9</f>
        <v>40</v>
      </c>
      <c r="U9" s="3">
        <f t="shared" si="2"/>
        <v>40</v>
      </c>
      <c r="V9" s="3"/>
      <c r="W9" s="3"/>
      <c r="X9" s="7"/>
      <c r="Y9" s="3"/>
      <c r="Z9" s="3"/>
      <c r="AA9" s="3"/>
      <c r="AB9" s="3"/>
      <c r="AC9" s="2"/>
      <c r="AD9" s="2"/>
      <c r="AE9" s="2"/>
      <c r="AF9" s="2"/>
    </row>
    <row r="10" spans="1:32" x14ac:dyDescent="0.25">
      <c r="A10" s="8" t="s">
        <v>5</v>
      </c>
      <c r="B10" s="2">
        <v>46625.1</v>
      </c>
      <c r="C10" s="2">
        <v>123499.87</v>
      </c>
      <c r="D10" s="2">
        <v>145191.82999999999</v>
      </c>
      <c r="E10" s="2">
        <v>167612.01</v>
      </c>
      <c r="F10" s="2">
        <v>157637.19</v>
      </c>
      <c r="G10" s="2">
        <v>107699.07</v>
      </c>
      <c r="H10" s="2">
        <f>960208.22-449968.55+112335.96</f>
        <v>622575.63</v>
      </c>
      <c r="I10" s="2">
        <v>82619.28</v>
      </c>
      <c r="J10" s="2">
        <v>138068.06</v>
      </c>
      <c r="K10" s="2">
        <v>108096.71</v>
      </c>
      <c r="L10" s="2">
        <v>137281.57999999999</v>
      </c>
      <c r="M10" s="2">
        <v>111455.94</v>
      </c>
      <c r="N10" s="21">
        <v>82538.825795964789</v>
      </c>
      <c r="O10" s="21">
        <v>92393.69</v>
      </c>
      <c r="P10" s="21">
        <v>114977</v>
      </c>
      <c r="Q10" s="21">
        <v>111533</v>
      </c>
      <c r="R10" s="21">
        <v>114288</v>
      </c>
      <c r="S10" s="21">
        <v>110156</v>
      </c>
      <c r="T10" s="21">
        <v>109467</v>
      </c>
      <c r="U10" s="21">
        <v>112222</v>
      </c>
      <c r="V10" s="2"/>
      <c r="W10" s="2">
        <f>SUM(B10:V10)</f>
        <v>2795937.7857959652</v>
      </c>
      <c r="X10" s="1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8">
        <v>2012</v>
      </c>
      <c r="B12" s="2">
        <f>ROUND((B$10/B$9),2)</f>
        <v>1665.18</v>
      </c>
      <c r="C12" s="2">
        <f t="shared" ref="C12:Q27" si="3">ROUND((C$10/C$9),2)</f>
        <v>4258.62</v>
      </c>
      <c r="D12" s="2">
        <f t="shared" si="3"/>
        <v>4839.7299999999996</v>
      </c>
      <c r="E12" s="2">
        <f t="shared" si="3"/>
        <v>5406.84</v>
      </c>
      <c r="F12" s="2">
        <f t="shared" si="3"/>
        <v>4926.16</v>
      </c>
      <c r="G12" s="2">
        <f t="shared" si="3"/>
        <v>3263.61</v>
      </c>
      <c r="H12" s="2">
        <f t="shared" si="3"/>
        <v>18311.05</v>
      </c>
      <c r="I12" s="2">
        <f t="shared" si="3"/>
        <v>2360.5500000000002</v>
      </c>
      <c r="J12" s="2">
        <f t="shared" si="3"/>
        <v>3835.22</v>
      </c>
      <c r="K12" s="2">
        <f t="shared" si="3"/>
        <v>2921.53</v>
      </c>
      <c r="L12" s="2">
        <f t="shared" si="3"/>
        <v>3612.67</v>
      </c>
      <c r="M12" s="2">
        <f t="shared" si="3"/>
        <v>2857.84</v>
      </c>
      <c r="N12" s="2">
        <f t="shared" si="3"/>
        <v>2063.4699999999998</v>
      </c>
      <c r="O12" s="2"/>
      <c r="P12" s="2"/>
      <c r="Q12" s="2"/>
      <c r="R12" s="2"/>
      <c r="S12" s="2"/>
      <c r="T12" s="2"/>
      <c r="U12" s="2"/>
      <c r="V12" s="2"/>
      <c r="W12" s="2">
        <f t="shared" ref="W12:W43" si="4">SUM(B12:V12)</f>
        <v>60322.47</v>
      </c>
      <c r="X12" s="1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8">
        <v>2013</v>
      </c>
      <c r="B13" s="2">
        <f t="shared" ref="B13:M38" si="5">ROUND((B$10/B$9),2)</f>
        <v>1665.18</v>
      </c>
      <c r="C13" s="2">
        <f t="shared" si="3"/>
        <v>4258.62</v>
      </c>
      <c r="D13" s="2">
        <f t="shared" si="3"/>
        <v>4839.7299999999996</v>
      </c>
      <c r="E13" s="2">
        <f t="shared" si="3"/>
        <v>5406.84</v>
      </c>
      <c r="F13" s="2">
        <f t="shared" si="3"/>
        <v>4926.16</v>
      </c>
      <c r="G13" s="2">
        <f t="shared" si="3"/>
        <v>3263.61</v>
      </c>
      <c r="H13" s="2">
        <f t="shared" si="3"/>
        <v>18311.05</v>
      </c>
      <c r="I13" s="2">
        <f t="shared" si="3"/>
        <v>2360.5500000000002</v>
      </c>
      <c r="J13" s="2">
        <f t="shared" si="3"/>
        <v>3835.22</v>
      </c>
      <c r="K13" s="2">
        <f t="shared" si="3"/>
        <v>2921.53</v>
      </c>
      <c r="L13" s="2">
        <f t="shared" si="3"/>
        <v>3612.67</v>
      </c>
      <c r="M13" s="2">
        <f t="shared" si="3"/>
        <v>2857.84</v>
      </c>
      <c r="N13" s="2">
        <f t="shared" si="3"/>
        <v>2063.4699999999998</v>
      </c>
      <c r="O13" s="2">
        <f t="shared" si="3"/>
        <v>2309.84</v>
      </c>
      <c r="P13" s="2"/>
      <c r="Q13" s="2"/>
      <c r="R13" s="2"/>
      <c r="S13" s="2"/>
      <c r="T13" s="2"/>
      <c r="U13" s="2"/>
      <c r="V13" s="2"/>
      <c r="W13" s="2">
        <f t="shared" si="4"/>
        <v>62632.31</v>
      </c>
      <c r="X13" s="1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8">
        <v>2014</v>
      </c>
      <c r="B14" s="2">
        <f t="shared" si="5"/>
        <v>1665.18</v>
      </c>
      <c r="C14" s="2">
        <f t="shared" si="3"/>
        <v>4258.62</v>
      </c>
      <c r="D14" s="2">
        <f t="shared" si="3"/>
        <v>4839.7299999999996</v>
      </c>
      <c r="E14" s="2">
        <f t="shared" si="3"/>
        <v>5406.84</v>
      </c>
      <c r="F14" s="2">
        <f t="shared" si="3"/>
        <v>4926.16</v>
      </c>
      <c r="G14" s="2">
        <f t="shared" si="3"/>
        <v>3263.61</v>
      </c>
      <c r="H14" s="2">
        <f t="shared" si="3"/>
        <v>18311.05</v>
      </c>
      <c r="I14" s="2">
        <f t="shared" si="3"/>
        <v>2360.5500000000002</v>
      </c>
      <c r="J14" s="2">
        <f t="shared" si="3"/>
        <v>3835.22</v>
      </c>
      <c r="K14" s="2">
        <f t="shared" si="3"/>
        <v>2921.53</v>
      </c>
      <c r="L14" s="2">
        <f t="shared" si="3"/>
        <v>3612.67</v>
      </c>
      <c r="M14" s="2">
        <f t="shared" si="3"/>
        <v>2857.84</v>
      </c>
      <c r="N14" s="2">
        <f t="shared" si="3"/>
        <v>2063.4699999999998</v>
      </c>
      <c r="O14" s="2">
        <f t="shared" si="3"/>
        <v>2309.84</v>
      </c>
      <c r="P14" s="2">
        <f t="shared" si="3"/>
        <v>2874.43</v>
      </c>
      <c r="Q14" s="2"/>
      <c r="R14" s="2"/>
      <c r="S14" s="2"/>
      <c r="T14" s="2"/>
      <c r="U14" s="2"/>
      <c r="V14" s="2"/>
      <c r="W14" s="2">
        <f t="shared" si="4"/>
        <v>65506.74</v>
      </c>
      <c r="X14" s="1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8">
        <f>+A14+1</f>
        <v>2015</v>
      </c>
      <c r="B15" s="2">
        <f t="shared" si="5"/>
        <v>1665.18</v>
      </c>
      <c r="C15" s="2">
        <f t="shared" si="3"/>
        <v>4258.62</v>
      </c>
      <c r="D15" s="2">
        <f t="shared" si="3"/>
        <v>4839.7299999999996</v>
      </c>
      <c r="E15" s="2">
        <f t="shared" si="3"/>
        <v>5406.84</v>
      </c>
      <c r="F15" s="2">
        <f t="shared" si="3"/>
        <v>4926.16</v>
      </c>
      <c r="G15" s="2">
        <f t="shared" si="3"/>
        <v>3263.61</v>
      </c>
      <c r="H15" s="2">
        <f t="shared" si="3"/>
        <v>18311.05</v>
      </c>
      <c r="I15" s="2">
        <f t="shared" si="3"/>
        <v>2360.5500000000002</v>
      </c>
      <c r="J15" s="2">
        <f t="shared" si="3"/>
        <v>3835.22</v>
      </c>
      <c r="K15" s="2">
        <f t="shared" si="3"/>
        <v>2921.53</v>
      </c>
      <c r="L15" s="2">
        <f t="shared" si="3"/>
        <v>3612.67</v>
      </c>
      <c r="M15" s="2">
        <f t="shared" si="3"/>
        <v>2857.84</v>
      </c>
      <c r="N15" s="2">
        <f t="shared" si="3"/>
        <v>2063.4699999999998</v>
      </c>
      <c r="O15" s="2">
        <f t="shared" si="3"/>
        <v>2309.84</v>
      </c>
      <c r="P15" s="2">
        <f t="shared" si="3"/>
        <v>2874.43</v>
      </c>
      <c r="Q15" s="2">
        <f>ROUND((Q$10/Q$9),2)*0.5</f>
        <v>1394.165</v>
      </c>
      <c r="R15" s="2"/>
      <c r="S15" s="2"/>
      <c r="T15" s="2"/>
      <c r="U15" s="2"/>
      <c r="V15" s="2"/>
      <c r="W15" s="2">
        <f t="shared" si="4"/>
        <v>66900.904999999999</v>
      </c>
      <c r="X15" s="1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8">
        <f t="shared" ref="A16:A60" si="6">+A15+1</f>
        <v>2016</v>
      </c>
      <c r="B16" s="2">
        <f t="shared" si="5"/>
        <v>1665.18</v>
      </c>
      <c r="C16" s="2">
        <f t="shared" si="3"/>
        <v>4258.62</v>
      </c>
      <c r="D16" s="2">
        <f t="shared" si="3"/>
        <v>4839.7299999999996</v>
      </c>
      <c r="E16" s="2">
        <f t="shared" si="3"/>
        <v>5406.84</v>
      </c>
      <c r="F16" s="2">
        <f t="shared" si="3"/>
        <v>4926.16</v>
      </c>
      <c r="G16" s="2">
        <f t="shared" si="3"/>
        <v>3263.61</v>
      </c>
      <c r="H16" s="2">
        <f t="shared" si="3"/>
        <v>18311.05</v>
      </c>
      <c r="I16" s="2">
        <f t="shared" si="3"/>
        <v>2360.5500000000002</v>
      </c>
      <c r="J16" s="2">
        <f t="shared" si="3"/>
        <v>3835.22</v>
      </c>
      <c r="K16" s="2">
        <f t="shared" si="3"/>
        <v>2921.53</v>
      </c>
      <c r="L16" s="2">
        <f t="shared" si="3"/>
        <v>3612.67</v>
      </c>
      <c r="M16" s="2">
        <f t="shared" si="3"/>
        <v>2857.84</v>
      </c>
      <c r="N16" s="2">
        <f t="shared" si="3"/>
        <v>2063.4699999999998</v>
      </c>
      <c r="O16" s="2">
        <f t="shared" si="3"/>
        <v>2309.84</v>
      </c>
      <c r="P16" s="2">
        <f t="shared" si="3"/>
        <v>2874.43</v>
      </c>
      <c r="Q16" s="2">
        <f t="shared" si="3"/>
        <v>2788.33</v>
      </c>
      <c r="R16" s="2">
        <f>ROUND((R$10/R$9),2)*0.5</f>
        <v>1428.6</v>
      </c>
      <c r="S16" s="2"/>
      <c r="T16" s="2"/>
      <c r="U16" s="2"/>
      <c r="V16" s="2"/>
      <c r="W16" s="2">
        <f t="shared" si="4"/>
        <v>69723.67</v>
      </c>
      <c r="X16" s="1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8">
        <f t="shared" si="6"/>
        <v>2017</v>
      </c>
      <c r="B17" s="2">
        <f t="shared" si="5"/>
        <v>1665.18</v>
      </c>
      <c r="C17" s="2">
        <f t="shared" si="3"/>
        <v>4258.62</v>
      </c>
      <c r="D17" s="2">
        <f t="shared" si="3"/>
        <v>4839.7299999999996</v>
      </c>
      <c r="E17" s="2">
        <f t="shared" si="3"/>
        <v>5406.84</v>
      </c>
      <c r="F17" s="2">
        <f t="shared" si="3"/>
        <v>4926.16</v>
      </c>
      <c r="G17" s="2">
        <f t="shared" si="3"/>
        <v>3263.61</v>
      </c>
      <c r="H17" s="2">
        <f t="shared" si="3"/>
        <v>18311.05</v>
      </c>
      <c r="I17" s="2">
        <f t="shared" si="3"/>
        <v>2360.5500000000002</v>
      </c>
      <c r="J17" s="2">
        <f t="shared" si="3"/>
        <v>3835.22</v>
      </c>
      <c r="K17" s="2">
        <f t="shared" si="3"/>
        <v>2921.53</v>
      </c>
      <c r="L17" s="2">
        <f t="shared" si="3"/>
        <v>3612.67</v>
      </c>
      <c r="M17" s="2">
        <f t="shared" si="3"/>
        <v>2857.84</v>
      </c>
      <c r="N17" s="2">
        <f t="shared" si="3"/>
        <v>2063.4699999999998</v>
      </c>
      <c r="O17" s="2">
        <f t="shared" si="3"/>
        <v>2309.84</v>
      </c>
      <c r="P17" s="2">
        <f t="shared" si="3"/>
        <v>2874.43</v>
      </c>
      <c r="Q17" s="2">
        <f t="shared" si="3"/>
        <v>2788.33</v>
      </c>
      <c r="R17" s="2">
        <f t="shared" ref="R17:U31" si="7">ROUND((R$10/R$9),2)</f>
        <v>2857.2</v>
      </c>
      <c r="S17" s="2">
        <f>ROUND((S$10/S$9),2)*0.5</f>
        <v>1376.95</v>
      </c>
      <c r="T17" s="2"/>
      <c r="U17" s="2"/>
      <c r="V17" s="2"/>
      <c r="W17" s="2">
        <f t="shared" si="4"/>
        <v>72529.219999999987</v>
      </c>
      <c r="X17" s="1"/>
      <c r="Y17" s="2"/>
      <c r="Z17" s="2"/>
      <c r="AA17" s="2"/>
      <c r="AB17" s="2"/>
      <c r="AC17" s="2"/>
      <c r="AD17" s="2"/>
      <c r="AE17" s="2"/>
      <c r="AF17" s="2"/>
    </row>
    <row r="18" spans="1:32" x14ac:dyDescent="0.25">
      <c r="A18" s="8">
        <f t="shared" si="6"/>
        <v>2018</v>
      </c>
      <c r="B18" s="2">
        <f t="shared" si="5"/>
        <v>1665.18</v>
      </c>
      <c r="C18" s="2">
        <f t="shared" si="3"/>
        <v>4258.62</v>
      </c>
      <c r="D18" s="2">
        <f t="shared" si="3"/>
        <v>4839.7299999999996</v>
      </c>
      <c r="E18" s="2">
        <f t="shared" si="3"/>
        <v>5406.84</v>
      </c>
      <c r="F18" s="2">
        <f t="shared" si="3"/>
        <v>4926.16</v>
      </c>
      <c r="G18" s="2">
        <f t="shared" si="3"/>
        <v>3263.61</v>
      </c>
      <c r="H18" s="2">
        <f t="shared" si="3"/>
        <v>18311.05</v>
      </c>
      <c r="I18" s="2">
        <f t="shared" si="3"/>
        <v>2360.5500000000002</v>
      </c>
      <c r="J18" s="2">
        <f t="shared" si="3"/>
        <v>3835.22</v>
      </c>
      <c r="K18" s="2">
        <f t="shared" si="3"/>
        <v>2921.53</v>
      </c>
      <c r="L18" s="2">
        <f t="shared" si="3"/>
        <v>3612.67</v>
      </c>
      <c r="M18" s="2">
        <f t="shared" si="3"/>
        <v>2857.84</v>
      </c>
      <c r="N18" s="2">
        <f t="shared" si="3"/>
        <v>2063.4699999999998</v>
      </c>
      <c r="O18" s="2">
        <f t="shared" si="3"/>
        <v>2309.84</v>
      </c>
      <c r="P18" s="2">
        <f t="shared" si="3"/>
        <v>2874.43</v>
      </c>
      <c r="Q18" s="2">
        <f t="shared" si="3"/>
        <v>2788.33</v>
      </c>
      <c r="R18" s="2">
        <f t="shared" si="7"/>
        <v>2857.2</v>
      </c>
      <c r="S18" s="2">
        <f t="shared" si="7"/>
        <v>2753.9</v>
      </c>
      <c r="T18" s="2">
        <f>ROUND((T$10/T$9),2)*0.5</f>
        <v>1368.34</v>
      </c>
      <c r="U18" s="2"/>
      <c r="V18" s="2"/>
      <c r="W18" s="2">
        <f t="shared" si="4"/>
        <v>75274.50999999998</v>
      </c>
      <c r="X18" s="1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8">
        <f t="shared" si="6"/>
        <v>2019</v>
      </c>
      <c r="B19" s="2">
        <f t="shared" si="5"/>
        <v>1665.18</v>
      </c>
      <c r="C19" s="2">
        <f t="shared" si="3"/>
        <v>4258.62</v>
      </c>
      <c r="D19" s="2">
        <f t="shared" si="3"/>
        <v>4839.7299999999996</v>
      </c>
      <c r="E19" s="2">
        <f t="shared" si="3"/>
        <v>5406.84</v>
      </c>
      <c r="F19" s="2">
        <f t="shared" si="3"/>
        <v>4926.16</v>
      </c>
      <c r="G19" s="2">
        <f t="shared" si="3"/>
        <v>3263.61</v>
      </c>
      <c r="H19" s="2">
        <f t="shared" si="3"/>
        <v>18311.05</v>
      </c>
      <c r="I19" s="2">
        <f t="shared" si="3"/>
        <v>2360.5500000000002</v>
      </c>
      <c r="J19" s="2">
        <f t="shared" si="3"/>
        <v>3835.22</v>
      </c>
      <c r="K19" s="2">
        <f t="shared" si="3"/>
        <v>2921.53</v>
      </c>
      <c r="L19" s="2">
        <f t="shared" si="3"/>
        <v>3612.67</v>
      </c>
      <c r="M19" s="2">
        <f t="shared" si="3"/>
        <v>2857.84</v>
      </c>
      <c r="N19" s="2">
        <f t="shared" si="3"/>
        <v>2063.4699999999998</v>
      </c>
      <c r="O19" s="2">
        <f t="shared" si="3"/>
        <v>2309.84</v>
      </c>
      <c r="P19" s="2">
        <f t="shared" si="3"/>
        <v>2874.43</v>
      </c>
      <c r="Q19" s="2">
        <f t="shared" si="3"/>
        <v>2788.33</v>
      </c>
      <c r="R19" s="2">
        <f t="shared" si="7"/>
        <v>2857.2</v>
      </c>
      <c r="S19" s="2">
        <f t="shared" si="7"/>
        <v>2753.9</v>
      </c>
      <c r="T19" s="2">
        <f t="shared" si="7"/>
        <v>2736.68</v>
      </c>
      <c r="U19" s="2">
        <f>ROUND((U$10/U$9),2)*0.5</f>
        <v>1402.7750000000001</v>
      </c>
      <c r="V19" s="2"/>
      <c r="W19" s="2">
        <f t="shared" si="4"/>
        <v>78045.624999999971</v>
      </c>
      <c r="X19" s="1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8">
        <f t="shared" si="6"/>
        <v>2020</v>
      </c>
      <c r="B20" s="2">
        <f t="shared" si="5"/>
        <v>1665.18</v>
      </c>
      <c r="C20" s="2">
        <f t="shared" si="3"/>
        <v>4258.62</v>
      </c>
      <c r="D20" s="2">
        <f t="shared" si="3"/>
        <v>4839.7299999999996</v>
      </c>
      <c r="E20" s="2">
        <f t="shared" si="3"/>
        <v>5406.84</v>
      </c>
      <c r="F20" s="2">
        <f t="shared" si="3"/>
        <v>4926.16</v>
      </c>
      <c r="G20" s="2">
        <f t="shared" si="3"/>
        <v>3263.61</v>
      </c>
      <c r="H20" s="2">
        <f t="shared" si="3"/>
        <v>18311.05</v>
      </c>
      <c r="I20" s="2">
        <f t="shared" si="3"/>
        <v>2360.5500000000002</v>
      </c>
      <c r="J20" s="2">
        <f t="shared" si="3"/>
        <v>3835.22</v>
      </c>
      <c r="K20" s="2">
        <f t="shared" si="3"/>
        <v>2921.53</v>
      </c>
      <c r="L20" s="2">
        <f t="shared" si="3"/>
        <v>3612.67</v>
      </c>
      <c r="M20" s="2">
        <f t="shared" si="3"/>
        <v>2857.84</v>
      </c>
      <c r="N20" s="2">
        <f t="shared" si="3"/>
        <v>2063.4699999999998</v>
      </c>
      <c r="O20" s="2">
        <f t="shared" si="3"/>
        <v>2309.84</v>
      </c>
      <c r="P20" s="2">
        <f t="shared" si="3"/>
        <v>2874.43</v>
      </c>
      <c r="Q20" s="2">
        <f t="shared" si="3"/>
        <v>2788.33</v>
      </c>
      <c r="R20" s="2">
        <f t="shared" si="7"/>
        <v>2857.2</v>
      </c>
      <c r="S20" s="2">
        <f t="shared" si="7"/>
        <v>2753.9</v>
      </c>
      <c r="T20" s="2">
        <f t="shared" si="7"/>
        <v>2736.68</v>
      </c>
      <c r="U20" s="2">
        <f t="shared" si="7"/>
        <v>2805.55</v>
      </c>
      <c r="V20" s="2"/>
      <c r="W20" s="2">
        <f t="shared" si="4"/>
        <v>79448.39999999998</v>
      </c>
      <c r="X20" s="1"/>
      <c r="Y20" s="2"/>
      <c r="Z20" s="2"/>
      <c r="AA20" s="2"/>
      <c r="AB20" s="2"/>
      <c r="AC20" s="2"/>
      <c r="AD20" s="2"/>
      <c r="AE20" s="2"/>
      <c r="AF20" s="2"/>
    </row>
    <row r="21" spans="1:32" x14ac:dyDescent="0.25">
      <c r="A21" s="8">
        <f t="shared" si="6"/>
        <v>2021</v>
      </c>
      <c r="B21" s="2">
        <f t="shared" si="5"/>
        <v>1665.18</v>
      </c>
      <c r="C21" s="2">
        <f t="shared" si="3"/>
        <v>4258.62</v>
      </c>
      <c r="D21" s="2">
        <f t="shared" si="3"/>
        <v>4839.7299999999996</v>
      </c>
      <c r="E21" s="2">
        <f t="shared" si="3"/>
        <v>5406.84</v>
      </c>
      <c r="F21" s="2">
        <f t="shared" si="3"/>
        <v>4926.16</v>
      </c>
      <c r="G21" s="2">
        <f t="shared" si="3"/>
        <v>3263.61</v>
      </c>
      <c r="H21" s="2">
        <f t="shared" si="3"/>
        <v>18311.05</v>
      </c>
      <c r="I21" s="2">
        <f t="shared" si="3"/>
        <v>2360.5500000000002</v>
      </c>
      <c r="J21" s="2">
        <f t="shared" si="3"/>
        <v>3835.22</v>
      </c>
      <c r="K21" s="2">
        <f t="shared" si="3"/>
        <v>2921.53</v>
      </c>
      <c r="L21" s="2">
        <f t="shared" si="3"/>
        <v>3612.67</v>
      </c>
      <c r="M21" s="2">
        <f t="shared" si="3"/>
        <v>2857.84</v>
      </c>
      <c r="N21" s="2">
        <f t="shared" si="3"/>
        <v>2063.4699999999998</v>
      </c>
      <c r="O21" s="2">
        <f t="shared" si="3"/>
        <v>2309.84</v>
      </c>
      <c r="P21" s="2">
        <f t="shared" si="3"/>
        <v>2874.43</v>
      </c>
      <c r="Q21" s="2">
        <f t="shared" si="3"/>
        <v>2788.33</v>
      </c>
      <c r="R21" s="2">
        <f t="shared" si="7"/>
        <v>2857.2</v>
      </c>
      <c r="S21" s="2">
        <f t="shared" si="7"/>
        <v>2753.9</v>
      </c>
      <c r="T21" s="2">
        <f t="shared" si="7"/>
        <v>2736.68</v>
      </c>
      <c r="U21" s="2">
        <f t="shared" si="7"/>
        <v>2805.55</v>
      </c>
      <c r="V21" s="2"/>
      <c r="W21" s="2">
        <f t="shared" si="4"/>
        <v>79448.39999999998</v>
      </c>
      <c r="X21" s="1"/>
      <c r="Y21" s="2"/>
      <c r="Z21" s="2"/>
      <c r="AA21" s="2"/>
      <c r="AB21" s="2"/>
      <c r="AC21" s="2"/>
      <c r="AD21" s="2"/>
      <c r="AE21" s="2"/>
      <c r="AF21" s="2"/>
    </row>
    <row r="22" spans="1:32" x14ac:dyDescent="0.25">
      <c r="A22" s="8">
        <f t="shared" si="6"/>
        <v>2022</v>
      </c>
      <c r="B22" s="2">
        <f t="shared" si="5"/>
        <v>1665.18</v>
      </c>
      <c r="C22" s="2">
        <f t="shared" si="3"/>
        <v>4258.62</v>
      </c>
      <c r="D22" s="2">
        <f t="shared" si="3"/>
        <v>4839.7299999999996</v>
      </c>
      <c r="E22" s="2">
        <f t="shared" si="3"/>
        <v>5406.84</v>
      </c>
      <c r="F22" s="2">
        <f t="shared" si="3"/>
        <v>4926.16</v>
      </c>
      <c r="G22" s="2">
        <f t="shared" si="3"/>
        <v>3263.61</v>
      </c>
      <c r="H22" s="2">
        <f t="shared" si="3"/>
        <v>18311.05</v>
      </c>
      <c r="I22" s="2">
        <f t="shared" si="3"/>
        <v>2360.5500000000002</v>
      </c>
      <c r="J22" s="2">
        <f t="shared" si="3"/>
        <v>3835.22</v>
      </c>
      <c r="K22" s="2">
        <f t="shared" si="3"/>
        <v>2921.53</v>
      </c>
      <c r="L22" s="2">
        <f t="shared" si="3"/>
        <v>3612.67</v>
      </c>
      <c r="M22" s="2">
        <f t="shared" si="3"/>
        <v>2857.84</v>
      </c>
      <c r="N22" s="2">
        <f t="shared" si="3"/>
        <v>2063.4699999999998</v>
      </c>
      <c r="O22" s="2">
        <f t="shared" si="3"/>
        <v>2309.84</v>
      </c>
      <c r="P22" s="2">
        <f t="shared" si="3"/>
        <v>2874.43</v>
      </c>
      <c r="Q22" s="2">
        <f t="shared" si="3"/>
        <v>2788.33</v>
      </c>
      <c r="R22" s="2">
        <f t="shared" si="7"/>
        <v>2857.2</v>
      </c>
      <c r="S22" s="2">
        <f t="shared" si="7"/>
        <v>2753.9</v>
      </c>
      <c r="T22" s="2">
        <f t="shared" si="7"/>
        <v>2736.68</v>
      </c>
      <c r="U22" s="2">
        <f t="shared" si="7"/>
        <v>2805.55</v>
      </c>
      <c r="V22" s="2"/>
      <c r="W22" s="2">
        <f t="shared" si="4"/>
        <v>79448.39999999998</v>
      </c>
      <c r="X22" s="1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8">
        <f t="shared" si="6"/>
        <v>2023</v>
      </c>
      <c r="B23" s="2">
        <f t="shared" si="5"/>
        <v>1665.18</v>
      </c>
      <c r="C23" s="2">
        <f t="shared" si="3"/>
        <v>4258.62</v>
      </c>
      <c r="D23" s="2">
        <f t="shared" si="3"/>
        <v>4839.7299999999996</v>
      </c>
      <c r="E23" s="2">
        <f t="shared" si="3"/>
        <v>5406.84</v>
      </c>
      <c r="F23" s="2">
        <f t="shared" si="3"/>
        <v>4926.16</v>
      </c>
      <c r="G23" s="2">
        <f t="shared" si="3"/>
        <v>3263.61</v>
      </c>
      <c r="H23" s="2">
        <f t="shared" si="3"/>
        <v>18311.05</v>
      </c>
      <c r="I23" s="2">
        <f t="shared" si="3"/>
        <v>2360.5500000000002</v>
      </c>
      <c r="J23" s="2">
        <f t="shared" si="3"/>
        <v>3835.22</v>
      </c>
      <c r="K23" s="2">
        <f t="shared" si="3"/>
        <v>2921.53</v>
      </c>
      <c r="L23" s="2">
        <f t="shared" si="3"/>
        <v>3612.67</v>
      </c>
      <c r="M23" s="2">
        <f t="shared" si="3"/>
        <v>2857.84</v>
      </c>
      <c r="N23" s="2">
        <f t="shared" si="3"/>
        <v>2063.4699999999998</v>
      </c>
      <c r="O23" s="2">
        <f t="shared" si="3"/>
        <v>2309.84</v>
      </c>
      <c r="P23" s="2">
        <f t="shared" si="3"/>
        <v>2874.43</v>
      </c>
      <c r="Q23" s="2">
        <f t="shared" si="3"/>
        <v>2788.33</v>
      </c>
      <c r="R23" s="2">
        <f t="shared" si="7"/>
        <v>2857.2</v>
      </c>
      <c r="S23" s="2">
        <f t="shared" si="7"/>
        <v>2753.9</v>
      </c>
      <c r="T23" s="2">
        <f t="shared" si="7"/>
        <v>2736.68</v>
      </c>
      <c r="U23" s="2">
        <f t="shared" si="7"/>
        <v>2805.55</v>
      </c>
      <c r="V23" s="2"/>
      <c r="W23" s="2">
        <f t="shared" si="4"/>
        <v>79448.39999999998</v>
      </c>
      <c r="X23" s="1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8">
        <f t="shared" si="6"/>
        <v>2024</v>
      </c>
      <c r="B24" s="2">
        <f t="shared" si="5"/>
        <v>1665.18</v>
      </c>
      <c r="C24" s="2">
        <f t="shared" si="3"/>
        <v>4258.62</v>
      </c>
      <c r="D24" s="2">
        <f t="shared" si="3"/>
        <v>4839.7299999999996</v>
      </c>
      <c r="E24" s="2">
        <f t="shared" si="3"/>
        <v>5406.84</v>
      </c>
      <c r="F24" s="2">
        <f t="shared" si="3"/>
        <v>4926.16</v>
      </c>
      <c r="G24" s="2">
        <f t="shared" si="3"/>
        <v>3263.61</v>
      </c>
      <c r="H24" s="2">
        <f t="shared" si="3"/>
        <v>18311.05</v>
      </c>
      <c r="I24" s="2">
        <f t="shared" si="3"/>
        <v>2360.5500000000002</v>
      </c>
      <c r="J24" s="2">
        <f t="shared" si="3"/>
        <v>3835.22</v>
      </c>
      <c r="K24" s="2">
        <f t="shared" si="3"/>
        <v>2921.53</v>
      </c>
      <c r="L24" s="2">
        <f t="shared" si="3"/>
        <v>3612.67</v>
      </c>
      <c r="M24" s="2">
        <f t="shared" si="3"/>
        <v>2857.84</v>
      </c>
      <c r="N24" s="2">
        <f t="shared" si="3"/>
        <v>2063.4699999999998</v>
      </c>
      <c r="O24" s="2">
        <f t="shared" si="3"/>
        <v>2309.84</v>
      </c>
      <c r="P24" s="2">
        <f t="shared" si="3"/>
        <v>2874.43</v>
      </c>
      <c r="Q24" s="2">
        <f t="shared" si="3"/>
        <v>2788.33</v>
      </c>
      <c r="R24" s="2">
        <f t="shared" si="7"/>
        <v>2857.2</v>
      </c>
      <c r="S24" s="2">
        <f t="shared" si="7"/>
        <v>2753.9</v>
      </c>
      <c r="T24" s="2">
        <f t="shared" si="7"/>
        <v>2736.68</v>
      </c>
      <c r="U24" s="2">
        <f t="shared" si="7"/>
        <v>2805.55</v>
      </c>
      <c r="V24" s="2"/>
      <c r="W24" s="2">
        <f t="shared" si="4"/>
        <v>79448.39999999998</v>
      </c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8">
        <f t="shared" si="6"/>
        <v>2025</v>
      </c>
      <c r="B25" s="2">
        <f t="shared" si="5"/>
        <v>1665.18</v>
      </c>
      <c r="C25" s="2">
        <f t="shared" si="3"/>
        <v>4258.62</v>
      </c>
      <c r="D25" s="2">
        <f t="shared" si="3"/>
        <v>4839.7299999999996</v>
      </c>
      <c r="E25" s="2">
        <f t="shared" si="3"/>
        <v>5406.84</v>
      </c>
      <c r="F25" s="2">
        <f t="shared" si="3"/>
        <v>4926.16</v>
      </c>
      <c r="G25" s="2">
        <f t="shared" si="3"/>
        <v>3263.61</v>
      </c>
      <c r="H25" s="2">
        <f t="shared" si="3"/>
        <v>18311.05</v>
      </c>
      <c r="I25" s="2">
        <f t="shared" si="3"/>
        <v>2360.5500000000002</v>
      </c>
      <c r="J25" s="2">
        <f t="shared" si="3"/>
        <v>3835.22</v>
      </c>
      <c r="K25" s="2">
        <f t="shared" si="3"/>
        <v>2921.53</v>
      </c>
      <c r="L25" s="2">
        <f t="shared" si="3"/>
        <v>3612.67</v>
      </c>
      <c r="M25" s="2">
        <f t="shared" si="3"/>
        <v>2857.84</v>
      </c>
      <c r="N25" s="2">
        <f t="shared" si="3"/>
        <v>2063.4699999999998</v>
      </c>
      <c r="O25" s="2">
        <f t="shared" si="3"/>
        <v>2309.84</v>
      </c>
      <c r="P25" s="2">
        <f t="shared" si="3"/>
        <v>2874.43</v>
      </c>
      <c r="Q25" s="2">
        <f t="shared" si="3"/>
        <v>2788.33</v>
      </c>
      <c r="R25" s="2">
        <f t="shared" si="7"/>
        <v>2857.2</v>
      </c>
      <c r="S25" s="2">
        <f t="shared" si="7"/>
        <v>2753.9</v>
      </c>
      <c r="T25" s="2">
        <f t="shared" si="7"/>
        <v>2736.68</v>
      </c>
      <c r="U25" s="2">
        <f t="shared" si="7"/>
        <v>2805.55</v>
      </c>
      <c r="V25" s="2"/>
      <c r="W25" s="2">
        <f t="shared" si="4"/>
        <v>79448.39999999998</v>
      </c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8">
        <f t="shared" si="6"/>
        <v>2026</v>
      </c>
      <c r="B26" s="2">
        <f t="shared" si="5"/>
        <v>1665.18</v>
      </c>
      <c r="C26" s="2">
        <f t="shared" si="3"/>
        <v>4258.62</v>
      </c>
      <c r="D26" s="2">
        <f t="shared" si="3"/>
        <v>4839.7299999999996</v>
      </c>
      <c r="E26" s="2">
        <f t="shared" si="3"/>
        <v>5406.84</v>
      </c>
      <c r="F26" s="2">
        <f t="shared" si="3"/>
        <v>4926.16</v>
      </c>
      <c r="G26" s="2">
        <f t="shared" si="3"/>
        <v>3263.61</v>
      </c>
      <c r="H26" s="2">
        <f t="shared" si="3"/>
        <v>18311.05</v>
      </c>
      <c r="I26" s="2">
        <f t="shared" si="3"/>
        <v>2360.5500000000002</v>
      </c>
      <c r="J26" s="2">
        <f t="shared" si="3"/>
        <v>3835.22</v>
      </c>
      <c r="K26" s="2">
        <f t="shared" si="3"/>
        <v>2921.53</v>
      </c>
      <c r="L26" s="2">
        <f t="shared" si="3"/>
        <v>3612.67</v>
      </c>
      <c r="M26" s="2">
        <f t="shared" si="3"/>
        <v>2857.84</v>
      </c>
      <c r="N26" s="2">
        <f t="shared" si="3"/>
        <v>2063.4699999999998</v>
      </c>
      <c r="O26" s="2">
        <f t="shared" si="3"/>
        <v>2309.84</v>
      </c>
      <c r="P26" s="2">
        <f t="shared" si="3"/>
        <v>2874.43</v>
      </c>
      <c r="Q26" s="2">
        <f t="shared" si="3"/>
        <v>2788.33</v>
      </c>
      <c r="R26" s="2">
        <f t="shared" si="7"/>
        <v>2857.2</v>
      </c>
      <c r="S26" s="2">
        <f t="shared" si="7"/>
        <v>2753.9</v>
      </c>
      <c r="T26" s="2">
        <f t="shared" si="7"/>
        <v>2736.68</v>
      </c>
      <c r="U26" s="2">
        <f t="shared" si="7"/>
        <v>2805.55</v>
      </c>
      <c r="V26" s="2"/>
      <c r="W26" s="2">
        <f t="shared" si="4"/>
        <v>79448.39999999998</v>
      </c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5">
      <c r="A27" s="8">
        <f t="shared" si="6"/>
        <v>2027</v>
      </c>
      <c r="B27" s="2">
        <f t="shared" si="5"/>
        <v>1665.18</v>
      </c>
      <c r="C27" s="2">
        <f t="shared" si="3"/>
        <v>4258.62</v>
      </c>
      <c r="D27" s="2">
        <f t="shared" si="3"/>
        <v>4839.7299999999996</v>
      </c>
      <c r="E27" s="2">
        <f t="shared" si="3"/>
        <v>5406.84</v>
      </c>
      <c r="F27" s="2">
        <f t="shared" si="3"/>
        <v>4926.16</v>
      </c>
      <c r="G27" s="2">
        <f t="shared" si="3"/>
        <v>3263.61</v>
      </c>
      <c r="H27" s="2">
        <f t="shared" si="3"/>
        <v>18311.05</v>
      </c>
      <c r="I27" s="2">
        <f t="shared" si="3"/>
        <v>2360.5500000000002</v>
      </c>
      <c r="J27" s="2">
        <f t="shared" si="3"/>
        <v>3835.22</v>
      </c>
      <c r="K27" s="2">
        <f t="shared" si="3"/>
        <v>2921.53</v>
      </c>
      <c r="L27" s="2">
        <f t="shared" si="3"/>
        <v>3612.67</v>
      </c>
      <c r="M27" s="2">
        <f t="shared" si="3"/>
        <v>2857.84</v>
      </c>
      <c r="N27" s="2">
        <f t="shared" si="3"/>
        <v>2063.4699999999998</v>
      </c>
      <c r="O27" s="2">
        <f t="shared" si="3"/>
        <v>2309.84</v>
      </c>
      <c r="P27" s="2">
        <f t="shared" si="3"/>
        <v>2874.43</v>
      </c>
      <c r="Q27" s="2">
        <f t="shared" si="3"/>
        <v>2788.33</v>
      </c>
      <c r="R27" s="2">
        <f t="shared" si="7"/>
        <v>2857.2</v>
      </c>
      <c r="S27" s="2">
        <f t="shared" si="7"/>
        <v>2753.9</v>
      </c>
      <c r="T27" s="2">
        <f t="shared" si="7"/>
        <v>2736.68</v>
      </c>
      <c r="U27" s="2">
        <f t="shared" si="7"/>
        <v>2805.55</v>
      </c>
      <c r="V27" s="2"/>
      <c r="W27" s="2">
        <f t="shared" si="4"/>
        <v>79448.39999999998</v>
      </c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5">
      <c r="A28" s="8">
        <f t="shared" si="6"/>
        <v>2028</v>
      </c>
      <c r="B28" s="2">
        <f t="shared" si="5"/>
        <v>1665.18</v>
      </c>
      <c r="C28" s="2">
        <f t="shared" si="5"/>
        <v>4258.62</v>
      </c>
      <c r="D28" s="2">
        <f t="shared" si="5"/>
        <v>4839.7299999999996</v>
      </c>
      <c r="E28" s="2">
        <f t="shared" si="5"/>
        <v>5406.84</v>
      </c>
      <c r="F28" s="2">
        <f t="shared" si="5"/>
        <v>4926.16</v>
      </c>
      <c r="G28" s="2">
        <f t="shared" si="5"/>
        <v>3263.61</v>
      </c>
      <c r="H28" s="2">
        <f t="shared" si="5"/>
        <v>18311.05</v>
      </c>
      <c r="I28" s="2">
        <f t="shared" si="5"/>
        <v>2360.5500000000002</v>
      </c>
      <c r="J28" s="2">
        <f t="shared" si="5"/>
        <v>3835.22</v>
      </c>
      <c r="K28" s="2">
        <f t="shared" si="5"/>
        <v>2921.53</v>
      </c>
      <c r="L28" s="2">
        <f t="shared" si="5"/>
        <v>3612.67</v>
      </c>
      <c r="M28" s="2">
        <f t="shared" si="5"/>
        <v>2857.84</v>
      </c>
      <c r="N28" s="2">
        <f t="shared" ref="N28:U50" si="8">ROUND((N$10/N$9),2)</f>
        <v>2063.4699999999998</v>
      </c>
      <c r="O28" s="2">
        <f t="shared" si="8"/>
        <v>2309.84</v>
      </c>
      <c r="P28" s="2">
        <f t="shared" si="8"/>
        <v>2874.43</v>
      </c>
      <c r="Q28" s="2">
        <f t="shared" si="8"/>
        <v>2788.33</v>
      </c>
      <c r="R28" s="2">
        <f t="shared" si="7"/>
        <v>2857.2</v>
      </c>
      <c r="S28" s="2">
        <f t="shared" si="7"/>
        <v>2753.9</v>
      </c>
      <c r="T28" s="2">
        <f t="shared" si="7"/>
        <v>2736.68</v>
      </c>
      <c r="U28" s="2">
        <f t="shared" si="7"/>
        <v>2805.55</v>
      </c>
      <c r="V28" s="2"/>
      <c r="W28" s="2">
        <f t="shared" si="4"/>
        <v>79448.39999999998</v>
      </c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8">
        <f t="shared" si="6"/>
        <v>2029</v>
      </c>
      <c r="B29" s="2">
        <f t="shared" si="5"/>
        <v>1665.18</v>
      </c>
      <c r="C29" s="2">
        <f t="shared" si="5"/>
        <v>4258.62</v>
      </c>
      <c r="D29" s="2">
        <f t="shared" si="5"/>
        <v>4839.7299999999996</v>
      </c>
      <c r="E29" s="2">
        <f t="shared" si="5"/>
        <v>5406.84</v>
      </c>
      <c r="F29" s="2">
        <f t="shared" si="5"/>
        <v>4926.16</v>
      </c>
      <c r="G29" s="2">
        <f t="shared" si="5"/>
        <v>3263.61</v>
      </c>
      <c r="H29" s="2">
        <f t="shared" si="5"/>
        <v>18311.05</v>
      </c>
      <c r="I29" s="2">
        <f t="shared" si="5"/>
        <v>2360.5500000000002</v>
      </c>
      <c r="J29" s="2">
        <f t="shared" si="5"/>
        <v>3835.22</v>
      </c>
      <c r="K29" s="2">
        <f t="shared" si="5"/>
        <v>2921.53</v>
      </c>
      <c r="L29" s="2">
        <f t="shared" si="5"/>
        <v>3612.67</v>
      </c>
      <c r="M29" s="2">
        <f t="shared" si="5"/>
        <v>2857.84</v>
      </c>
      <c r="N29" s="2">
        <f t="shared" si="8"/>
        <v>2063.4699999999998</v>
      </c>
      <c r="O29" s="2">
        <f t="shared" si="8"/>
        <v>2309.84</v>
      </c>
      <c r="P29" s="2">
        <f t="shared" si="8"/>
        <v>2874.43</v>
      </c>
      <c r="Q29" s="2">
        <f t="shared" si="8"/>
        <v>2788.33</v>
      </c>
      <c r="R29" s="2">
        <f t="shared" si="8"/>
        <v>2857.2</v>
      </c>
      <c r="S29" s="2">
        <f t="shared" si="7"/>
        <v>2753.9</v>
      </c>
      <c r="T29" s="2">
        <f t="shared" si="7"/>
        <v>2736.68</v>
      </c>
      <c r="U29" s="2">
        <f t="shared" si="7"/>
        <v>2805.55</v>
      </c>
      <c r="V29" s="2"/>
      <c r="W29" s="2">
        <f t="shared" si="4"/>
        <v>79448.39999999998</v>
      </c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5">
      <c r="A30" s="8">
        <f t="shared" si="6"/>
        <v>2030</v>
      </c>
      <c r="B30" s="2">
        <f t="shared" si="5"/>
        <v>1665.18</v>
      </c>
      <c r="C30" s="2">
        <f t="shared" si="5"/>
        <v>4258.62</v>
      </c>
      <c r="D30" s="2">
        <f t="shared" si="5"/>
        <v>4839.7299999999996</v>
      </c>
      <c r="E30" s="2">
        <f t="shared" si="5"/>
        <v>5406.84</v>
      </c>
      <c r="F30" s="2">
        <f t="shared" si="5"/>
        <v>4926.16</v>
      </c>
      <c r="G30" s="2">
        <f t="shared" si="5"/>
        <v>3263.61</v>
      </c>
      <c r="H30" s="2">
        <f t="shared" si="5"/>
        <v>18311.05</v>
      </c>
      <c r="I30" s="2">
        <f t="shared" si="5"/>
        <v>2360.5500000000002</v>
      </c>
      <c r="J30" s="2">
        <f t="shared" si="5"/>
        <v>3835.22</v>
      </c>
      <c r="K30" s="2">
        <f t="shared" si="5"/>
        <v>2921.53</v>
      </c>
      <c r="L30" s="2">
        <f t="shared" si="5"/>
        <v>3612.67</v>
      </c>
      <c r="M30" s="2">
        <f t="shared" si="5"/>
        <v>2857.84</v>
      </c>
      <c r="N30" s="2">
        <f t="shared" si="8"/>
        <v>2063.4699999999998</v>
      </c>
      <c r="O30" s="2">
        <f t="shared" si="8"/>
        <v>2309.84</v>
      </c>
      <c r="P30" s="2">
        <f t="shared" si="8"/>
        <v>2874.43</v>
      </c>
      <c r="Q30" s="2">
        <f t="shared" si="8"/>
        <v>2788.33</v>
      </c>
      <c r="R30" s="2">
        <f t="shared" si="8"/>
        <v>2857.2</v>
      </c>
      <c r="S30" s="2">
        <f t="shared" si="8"/>
        <v>2753.9</v>
      </c>
      <c r="T30" s="2">
        <f t="shared" si="7"/>
        <v>2736.68</v>
      </c>
      <c r="U30" s="2">
        <f t="shared" si="7"/>
        <v>2805.55</v>
      </c>
      <c r="V30" s="2"/>
      <c r="W30" s="2">
        <f t="shared" si="4"/>
        <v>79448.39999999998</v>
      </c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5">
      <c r="A31" s="8">
        <f t="shared" si="6"/>
        <v>2031</v>
      </c>
      <c r="B31" s="2">
        <f t="shared" si="5"/>
        <v>1665.18</v>
      </c>
      <c r="C31" s="2">
        <f t="shared" si="5"/>
        <v>4258.62</v>
      </c>
      <c r="D31" s="2">
        <f t="shared" si="5"/>
        <v>4839.7299999999996</v>
      </c>
      <c r="E31" s="2">
        <f t="shared" si="5"/>
        <v>5406.84</v>
      </c>
      <c r="F31" s="2">
        <f t="shared" si="5"/>
        <v>4926.16</v>
      </c>
      <c r="G31" s="2">
        <f t="shared" si="5"/>
        <v>3263.61</v>
      </c>
      <c r="H31" s="2">
        <f t="shared" si="5"/>
        <v>18311.05</v>
      </c>
      <c r="I31" s="2">
        <f t="shared" si="5"/>
        <v>2360.5500000000002</v>
      </c>
      <c r="J31" s="2">
        <f t="shared" si="5"/>
        <v>3835.22</v>
      </c>
      <c r="K31" s="2">
        <f t="shared" si="5"/>
        <v>2921.53</v>
      </c>
      <c r="L31" s="2">
        <f t="shared" si="5"/>
        <v>3612.67</v>
      </c>
      <c r="M31" s="2">
        <f t="shared" si="5"/>
        <v>2857.84</v>
      </c>
      <c r="N31" s="2">
        <f t="shared" si="8"/>
        <v>2063.4699999999998</v>
      </c>
      <c r="O31" s="2">
        <f t="shared" si="8"/>
        <v>2309.84</v>
      </c>
      <c r="P31" s="2">
        <f t="shared" si="8"/>
        <v>2874.43</v>
      </c>
      <c r="Q31" s="2">
        <f t="shared" si="8"/>
        <v>2788.33</v>
      </c>
      <c r="R31" s="2">
        <f t="shared" si="8"/>
        <v>2857.2</v>
      </c>
      <c r="S31" s="2">
        <f t="shared" si="8"/>
        <v>2753.9</v>
      </c>
      <c r="T31" s="2">
        <f t="shared" si="8"/>
        <v>2736.68</v>
      </c>
      <c r="U31" s="2">
        <f t="shared" si="7"/>
        <v>2805.55</v>
      </c>
      <c r="V31" s="2"/>
      <c r="W31" s="2">
        <f t="shared" si="4"/>
        <v>79448.39999999998</v>
      </c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5">
      <c r="A32" s="8">
        <f t="shared" si="6"/>
        <v>2032</v>
      </c>
      <c r="B32" s="2">
        <f t="shared" si="5"/>
        <v>1665.18</v>
      </c>
      <c r="C32" s="2">
        <f t="shared" si="5"/>
        <v>4258.62</v>
      </c>
      <c r="D32" s="2">
        <f t="shared" si="5"/>
        <v>4839.7299999999996</v>
      </c>
      <c r="E32" s="2">
        <f t="shared" si="5"/>
        <v>5406.84</v>
      </c>
      <c r="F32" s="2">
        <f t="shared" si="5"/>
        <v>4926.16</v>
      </c>
      <c r="G32" s="2">
        <f t="shared" si="5"/>
        <v>3263.61</v>
      </c>
      <c r="H32" s="2">
        <f t="shared" si="5"/>
        <v>18311.05</v>
      </c>
      <c r="I32" s="2">
        <f t="shared" si="5"/>
        <v>2360.5500000000002</v>
      </c>
      <c r="J32" s="2">
        <f t="shared" si="5"/>
        <v>3835.22</v>
      </c>
      <c r="K32" s="2">
        <f t="shared" si="5"/>
        <v>2921.53</v>
      </c>
      <c r="L32" s="2">
        <f t="shared" si="5"/>
        <v>3612.67</v>
      </c>
      <c r="M32" s="2">
        <f t="shared" si="5"/>
        <v>2857.84</v>
      </c>
      <c r="N32" s="2">
        <f t="shared" si="8"/>
        <v>2063.4699999999998</v>
      </c>
      <c r="O32" s="2">
        <f t="shared" si="8"/>
        <v>2309.84</v>
      </c>
      <c r="P32" s="2">
        <f t="shared" si="8"/>
        <v>2874.43</v>
      </c>
      <c r="Q32" s="2">
        <f t="shared" si="8"/>
        <v>2788.33</v>
      </c>
      <c r="R32" s="2">
        <f t="shared" si="8"/>
        <v>2857.2</v>
      </c>
      <c r="S32" s="2">
        <f t="shared" si="8"/>
        <v>2753.9</v>
      </c>
      <c r="T32" s="2">
        <f t="shared" si="8"/>
        <v>2736.68</v>
      </c>
      <c r="U32" s="2">
        <f t="shared" si="8"/>
        <v>2805.55</v>
      </c>
      <c r="V32" s="2"/>
      <c r="W32" s="2">
        <f t="shared" si="4"/>
        <v>79448.39999999998</v>
      </c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5">
      <c r="A33" s="8">
        <f t="shared" si="6"/>
        <v>2033</v>
      </c>
      <c r="B33" s="2">
        <f t="shared" si="5"/>
        <v>1665.18</v>
      </c>
      <c r="C33" s="2">
        <f t="shared" si="5"/>
        <v>4258.62</v>
      </c>
      <c r="D33" s="2">
        <f t="shared" si="5"/>
        <v>4839.7299999999996</v>
      </c>
      <c r="E33" s="2">
        <f t="shared" si="5"/>
        <v>5406.84</v>
      </c>
      <c r="F33" s="2">
        <f t="shared" si="5"/>
        <v>4926.16</v>
      </c>
      <c r="G33" s="2">
        <f t="shared" si="5"/>
        <v>3263.61</v>
      </c>
      <c r="H33" s="2">
        <f t="shared" si="5"/>
        <v>18311.05</v>
      </c>
      <c r="I33" s="2">
        <f t="shared" si="5"/>
        <v>2360.5500000000002</v>
      </c>
      <c r="J33" s="2">
        <f t="shared" si="5"/>
        <v>3835.22</v>
      </c>
      <c r="K33" s="2">
        <f t="shared" si="5"/>
        <v>2921.53</v>
      </c>
      <c r="L33" s="2">
        <f t="shared" si="5"/>
        <v>3612.67</v>
      </c>
      <c r="M33" s="2">
        <f t="shared" si="5"/>
        <v>2857.84</v>
      </c>
      <c r="N33" s="2">
        <f t="shared" si="8"/>
        <v>2063.4699999999998</v>
      </c>
      <c r="O33" s="2">
        <f t="shared" si="8"/>
        <v>2309.84</v>
      </c>
      <c r="P33" s="2">
        <f t="shared" si="8"/>
        <v>2874.43</v>
      </c>
      <c r="Q33" s="2">
        <f t="shared" si="8"/>
        <v>2788.33</v>
      </c>
      <c r="R33" s="2">
        <f t="shared" si="8"/>
        <v>2857.2</v>
      </c>
      <c r="S33" s="2">
        <f t="shared" si="8"/>
        <v>2753.9</v>
      </c>
      <c r="T33" s="2">
        <f t="shared" si="8"/>
        <v>2736.68</v>
      </c>
      <c r="U33" s="2">
        <f t="shared" si="8"/>
        <v>2805.55</v>
      </c>
      <c r="V33" s="2"/>
      <c r="W33" s="2">
        <f t="shared" si="4"/>
        <v>79448.39999999998</v>
      </c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5">
      <c r="A34" s="8">
        <f t="shared" si="6"/>
        <v>2034</v>
      </c>
      <c r="B34" s="2">
        <f t="shared" si="5"/>
        <v>1665.18</v>
      </c>
      <c r="C34" s="2">
        <f t="shared" si="5"/>
        <v>4258.62</v>
      </c>
      <c r="D34" s="2">
        <f t="shared" si="5"/>
        <v>4839.7299999999996</v>
      </c>
      <c r="E34" s="2">
        <f t="shared" si="5"/>
        <v>5406.84</v>
      </c>
      <c r="F34" s="2">
        <f t="shared" si="5"/>
        <v>4926.16</v>
      </c>
      <c r="G34" s="2">
        <f t="shared" si="5"/>
        <v>3263.61</v>
      </c>
      <c r="H34" s="2">
        <f t="shared" si="5"/>
        <v>18311.05</v>
      </c>
      <c r="I34" s="2">
        <f t="shared" si="5"/>
        <v>2360.5500000000002</v>
      </c>
      <c r="J34" s="2">
        <f t="shared" si="5"/>
        <v>3835.22</v>
      </c>
      <c r="K34" s="2">
        <f t="shared" si="5"/>
        <v>2921.53</v>
      </c>
      <c r="L34" s="2">
        <f t="shared" si="5"/>
        <v>3612.67</v>
      </c>
      <c r="M34" s="2">
        <f t="shared" si="5"/>
        <v>2857.84</v>
      </c>
      <c r="N34" s="2">
        <f t="shared" si="8"/>
        <v>2063.4699999999998</v>
      </c>
      <c r="O34" s="2">
        <f t="shared" si="8"/>
        <v>2309.84</v>
      </c>
      <c r="P34" s="2">
        <f t="shared" si="8"/>
        <v>2874.43</v>
      </c>
      <c r="Q34" s="2">
        <f t="shared" si="8"/>
        <v>2788.33</v>
      </c>
      <c r="R34" s="2">
        <f t="shared" si="8"/>
        <v>2857.2</v>
      </c>
      <c r="S34" s="2">
        <f t="shared" si="8"/>
        <v>2753.9</v>
      </c>
      <c r="T34" s="2">
        <f t="shared" si="8"/>
        <v>2736.68</v>
      </c>
      <c r="U34" s="2">
        <f t="shared" si="8"/>
        <v>2805.55</v>
      </c>
      <c r="V34" s="2"/>
      <c r="W34" s="2">
        <f t="shared" si="4"/>
        <v>79448.39999999998</v>
      </c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5">
      <c r="A35" s="8">
        <f t="shared" si="6"/>
        <v>2035</v>
      </c>
      <c r="B35" s="2">
        <f t="shared" si="5"/>
        <v>1665.18</v>
      </c>
      <c r="C35" s="2">
        <f t="shared" si="5"/>
        <v>4258.62</v>
      </c>
      <c r="D35" s="2">
        <f t="shared" si="5"/>
        <v>4839.7299999999996</v>
      </c>
      <c r="E35" s="2">
        <f t="shared" si="5"/>
        <v>5406.84</v>
      </c>
      <c r="F35" s="2">
        <f t="shared" si="5"/>
        <v>4926.16</v>
      </c>
      <c r="G35" s="2">
        <f t="shared" si="5"/>
        <v>3263.61</v>
      </c>
      <c r="H35" s="2">
        <f t="shared" si="5"/>
        <v>18311.05</v>
      </c>
      <c r="I35" s="2">
        <f t="shared" si="5"/>
        <v>2360.5500000000002</v>
      </c>
      <c r="J35" s="2">
        <f t="shared" si="5"/>
        <v>3835.22</v>
      </c>
      <c r="K35" s="2">
        <f t="shared" si="5"/>
        <v>2921.53</v>
      </c>
      <c r="L35" s="2">
        <f t="shared" si="5"/>
        <v>3612.67</v>
      </c>
      <c r="M35" s="2">
        <f t="shared" si="5"/>
        <v>2857.84</v>
      </c>
      <c r="N35" s="2">
        <f t="shared" si="8"/>
        <v>2063.4699999999998</v>
      </c>
      <c r="O35" s="2">
        <f t="shared" si="8"/>
        <v>2309.84</v>
      </c>
      <c r="P35" s="2">
        <f t="shared" si="8"/>
        <v>2874.43</v>
      </c>
      <c r="Q35" s="2">
        <f t="shared" si="8"/>
        <v>2788.33</v>
      </c>
      <c r="R35" s="2">
        <f t="shared" si="8"/>
        <v>2857.2</v>
      </c>
      <c r="S35" s="2">
        <f t="shared" si="8"/>
        <v>2753.9</v>
      </c>
      <c r="T35" s="2">
        <f t="shared" si="8"/>
        <v>2736.68</v>
      </c>
      <c r="U35" s="2">
        <f t="shared" si="8"/>
        <v>2805.55</v>
      </c>
      <c r="V35" s="2"/>
      <c r="W35" s="2">
        <f t="shared" si="4"/>
        <v>79448.39999999998</v>
      </c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5">
      <c r="A36" s="8">
        <f t="shared" si="6"/>
        <v>2036</v>
      </c>
      <c r="B36" s="2">
        <f t="shared" si="5"/>
        <v>1665.18</v>
      </c>
      <c r="C36" s="2">
        <f t="shared" si="5"/>
        <v>4258.62</v>
      </c>
      <c r="D36" s="2">
        <f t="shared" si="5"/>
        <v>4839.7299999999996</v>
      </c>
      <c r="E36" s="2">
        <f t="shared" si="5"/>
        <v>5406.84</v>
      </c>
      <c r="F36" s="2">
        <f t="shared" si="5"/>
        <v>4926.16</v>
      </c>
      <c r="G36" s="2">
        <f t="shared" si="5"/>
        <v>3263.61</v>
      </c>
      <c r="H36" s="2">
        <f t="shared" si="5"/>
        <v>18311.05</v>
      </c>
      <c r="I36" s="2">
        <f t="shared" si="5"/>
        <v>2360.5500000000002</v>
      </c>
      <c r="J36" s="2">
        <f t="shared" si="5"/>
        <v>3835.22</v>
      </c>
      <c r="K36" s="2">
        <f t="shared" si="5"/>
        <v>2921.53</v>
      </c>
      <c r="L36" s="2">
        <f t="shared" si="5"/>
        <v>3612.67</v>
      </c>
      <c r="M36" s="2">
        <f t="shared" si="5"/>
        <v>2857.84</v>
      </c>
      <c r="N36" s="2">
        <f t="shared" si="8"/>
        <v>2063.4699999999998</v>
      </c>
      <c r="O36" s="2">
        <f t="shared" si="8"/>
        <v>2309.84</v>
      </c>
      <c r="P36" s="2">
        <f t="shared" si="8"/>
        <v>2874.43</v>
      </c>
      <c r="Q36" s="2">
        <f t="shared" si="8"/>
        <v>2788.33</v>
      </c>
      <c r="R36" s="2">
        <f t="shared" si="8"/>
        <v>2857.2</v>
      </c>
      <c r="S36" s="2">
        <f t="shared" si="8"/>
        <v>2753.9</v>
      </c>
      <c r="T36" s="2">
        <f t="shared" si="8"/>
        <v>2736.68</v>
      </c>
      <c r="U36" s="2">
        <f t="shared" si="8"/>
        <v>2805.55</v>
      </c>
      <c r="V36" s="2"/>
      <c r="W36" s="2">
        <f t="shared" si="4"/>
        <v>79448.39999999998</v>
      </c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5">
      <c r="A37" s="8">
        <f t="shared" si="6"/>
        <v>2037</v>
      </c>
      <c r="B37" s="2">
        <f t="shared" si="5"/>
        <v>1665.18</v>
      </c>
      <c r="C37" s="2">
        <f t="shared" si="5"/>
        <v>4258.62</v>
      </c>
      <c r="D37" s="2">
        <f t="shared" si="5"/>
        <v>4839.7299999999996</v>
      </c>
      <c r="E37" s="2">
        <f t="shared" si="5"/>
        <v>5406.84</v>
      </c>
      <c r="F37" s="2">
        <f t="shared" si="5"/>
        <v>4926.16</v>
      </c>
      <c r="G37" s="2">
        <f t="shared" si="5"/>
        <v>3263.61</v>
      </c>
      <c r="H37" s="2">
        <f t="shared" si="5"/>
        <v>18311.05</v>
      </c>
      <c r="I37" s="2">
        <f t="shared" si="5"/>
        <v>2360.5500000000002</v>
      </c>
      <c r="J37" s="2">
        <f t="shared" si="5"/>
        <v>3835.22</v>
      </c>
      <c r="K37" s="2">
        <f t="shared" si="5"/>
        <v>2921.53</v>
      </c>
      <c r="L37" s="2">
        <f t="shared" si="5"/>
        <v>3612.67</v>
      </c>
      <c r="M37" s="2">
        <f t="shared" si="5"/>
        <v>2857.84</v>
      </c>
      <c r="N37" s="2">
        <f t="shared" si="8"/>
        <v>2063.4699999999998</v>
      </c>
      <c r="O37" s="2">
        <f t="shared" si="8"/>
        <v>2309.84</v>
      </c>
      <c r="P37" s="2">
        <f t="shared" si="8"/>
        <v>2874.43</v>
      </c>
      <c r="Q37" s="2">
        <f t="shared" si="8"/>
        <v>2788.33</v>
      </c>
      <c r="R37" s="2">
        <f t="shared" si="8"/>
        <v>2857.2</v>
      </c>
      <c r="S37" s="2">
        <f t="shared" si="8"/>
        <v>2753.9</v>
      </c>
      <c r="T37" s="2">
        <f t="shared" si="8"/>
        <v>2736.68</v>
      </c>
      <c r="U37" s="2">
        <f t="shared" si="8"/>
        <v>2805.55</v>
      </c>
      <c r="V37" s="2"/>
      <c r="W37" s="2">
        <f t="shared" si="4"/>
        <v>79448.39999999998</v>
      </c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5">
      <c r="A38" s="8">
        <f t="shared" si="6"/>
        <v>2038</v>
      </c>
      <c r="B38" s="2">
        <f t="shared" si="5"/>
        <v>1665.18</v>
      </c>
      <c r="C38" s="2">
        <f t="shared" si="5"/>
        <v>4258.62</v>
      </c>
      <c r="D38" s="2">
        <f t="shared" si="5"/>
        <v>4839.7299999999996</v>
      </c>
      <c r="E38" s="2">
        <f t="shared" si="5"/>
        <v>5406.84</v>
      </c>
      <c r="F38" s="2">
        <f t="shared" si="5"/>
        <v>4926.16</v>
      </c>
      <c r="G38" s="2">
        <f t="shared" si="5"/>
        <v>3263.61</v>
      </c>
      <c r="H38" s="2">
        <f t="shared" si="5"/>
        <v>18311.05</v>
      </c>
      <c r="I38" s="2">
        <f t="shared" si="5"/>
        <v>2360.5500000000002</v>
      </c>
      <c r="J38" s="2">
        <f t="shared" si="5"/>
        <v>3835.22</v>
      </c>
      <c r="K38" s="2">
        <f t="shared" si="5"/>
        <v>2921.53</v>
      </c>
      <c r="L38" s="2">
        <f t="shared" si="5"/>
        <v>3612.67</v>
      </c>
      <c r="M38" s="2">
        <f t="shared" si="5"/>
        <v>2857.84</v>
      </c>
      <c r="N38" s="2">
        <f t="shared" si="8"/>
        <v>2063.4699999999998</v>
      </c>
      <c r="O38" s="2">
        <f t="shared" si="8"/>
        <v>2309.84</v>
      </c>
      <c r="P38" s="2">
        <f t="shared" si="8"/>
        <v>2874.43</v>
      </c>
      <c r="Q38" s="2">
        <f t="shared" si="8"/>
        <v>2788.33</v>
      </c>
      <c r="R38" s="2">
        <f t="shared" si="8"/>
        <v>2857.2</v>
      </c>
      <c r="S38" s="2">
        <f t="shared" si="8"/>
        <v>2753.9</v>
      </c>
      <c r="T38" s="2">
        <f t="shared" si="8"/>
        <v>2736.68</v>
      </c>
      <c r="U38" s="2">
        <f t="shared" si="8"/>
        <v>2805.55</v>
      </c>
      <c r="W38" s="2">
        <f t="shared" si="4"/>
        <v>79448.39999999998</v>
      </c>
    </row>
    <row r="39" spans="1:32" x14ac:dyDescent="0.25">
      <c r="A39" s="8">
        <f t="shared" si="6"/>
        <v>2039</v>
      </c>
      <c r="B39" s="2">
        <f>+B$10-SUM(B$12:B38)</f>
        <v>1665.239999999998</v>
      </c>
      <c r="C39" s="2">
        <f t="shared" ref="C39:M49" si="9">ROUND((C$10/C$9),2)</f>
        <v>4258.62</v>
      </c>
      <c r="D39" s="2">
        <f t="shared" si="9"/>
        <v>4839.7299999999996</v>
      </c>
      <c r="E39" s="2">
        <f t="shared" si="9"/>
        <v>5406.84</v>
      </c>
      <c r="F39" s="2">
        <f t="shared" si="9"/>
        <v>4926.16</v>
      </c>
      <c r="G39" s="2">
        <f t="shared" si="9"/>
        <v>3263.61</v>
      </c>
      <c r="H39" s="2">
        <f t="shared" si="9"/>
        <v>18311.05</v>
      </c>
      <c r="I39" s="2">
        <f t="shared" si="9"/>
        <v>2360.5500000000002</v>
      </c>
      <c r="J39" s="2">
        <f t="shared" si="9"/>
        <v>3835.22</v>
      </c>
      <c r="K39" s="2">
        <f t="shared" si="9"/>
        <v>2921.53</v>
      </c>
      <c r="L39" s="2">
        <f t="shared" si="9"/>
        <v>3612.67</v>
      </c>
      <c r="M39" s="2">
        <f t="shared" si="9"/>
        <v>2857.84</v>
      </c>
      <c r="N39" s="2">
        <f t="shared" si="8"/>
        <v>2063.4699999999998</v>
      </c>
      <c r="O39" s="2">
        <f t="shared" si="8"/>
        <v>2309.84</v>
      </c>
      <c r="P39" s="2">
        <f t="shared" si="8"/>
        <v>2874.43</v>
      </c>
      <c r="Q39" s="2">
        <f t="shared" si="8"/>
        <v>2788.33</v>
      </c>
      <c r="R39" s="2">
        <f t="shared" si="8"/>
        <v>2857.2</v>
      </c>
      <c r="S39" s="2">
        <f t="shared" si="8"/>
        <v>2753.9</v>
      </c>
      <c r="T39" s="2">
        <f t="shared" si="8"/>
        <v>2736.68</v>
      </c>
      <c r="U39" s="2">
        <f t="shared" si="8"/>
        <v>2805.55</v>
      </c>
      <c r="W39" s="2">
        <f t="shared" si="4"/>
        <v>79448.459999999977</v>
      </c>
    </row>
    <row r="40" spans="1:32" x14ac:dyDescent="0.25">
      <c r="A40" s="8">
        <f t="shared" si="6"/>
        <v>2040</v>
      </c>
      <c r="B40" s="2"/>
      <c r="C40" s="2">
        <f>+C$10-SUM(C$12:C39)</f>
        <v>4258.5100000000384</v>
      </c>
      <c r="D40" s="2">
        <f t="shared" si="9"/>
        <v>4839.7299999999996</v>
      </c>
      <c r="E40" s="2">
        <f t="shared" si="9"/>
        <v>5406.84</v>
      </c>
      <c r="F40" s="2">
        <f t="shared" si="9"/>
        <v>4926.16</v>
      </c>
      <c r="G40" s="2">
        <f t="shared" si="9"/>
        <v>3263.61</v>
      </c>
      <c r="H40" s="2">
        <f t="shared" si="9"/>
        <v>18311.05</v>
      </c>
      <c r="I40" s="2">
        <f t="shared" si="9"/>
        <v>2360.5500000000002</v>
      </c>
      <c r="J40" s="2">
        <f t="shared" si="9"/>
        <v>3835.22</v>
      </c>
      <c r="K40" s="2">
        <f t="shared" si="9"/>
        <v>2921.53</v>
      </c>
      <c r="L40" s="2">
        <f t="shared" si="9"/>
        <v>3612.67</v>
      </c>
      <c r="M40" s="2">
        <f t="shared" si="9"/>
        <v>2857.84</v>
      </c>
      <c r="N40" s="2">
        <f t="shared" si="8"/>
        <v>2063.4699999999998</v>
      </c>
      <c r="O40" s="2">
        <f t="shared" si="8"/>
        <v>2309.84</v>
      </c>
      <c r="P40" s="2">
        <f t="shared" si="8"/>
        <v>2874.43</v>
      </c>
      <c r="Q40" s="2">
        <f t="shared" si="8"/>
        <v>2788.33</v>
      </c>
      <c r="R40" s="2">
        <f t="shared" si="8"/>
        <v>2857.2</v>
      </c>
      <c r="S40" s="2">
        <f t="shared" si="8"/>
        <v>2753.9</v>
      </c>
      <c r="T40" s="2">
        <f t="shared" si="8"/>
        <v>2736.68</v>
      </c>
      <c r="U40" s="2">
        <f t="shared" si="8"/>
        <v>2805.55</v>
      </c>
      <c r="W40" s="2">
        <f t="shared" si="4"/>
        <v>77783.110000000015</v>
      </c>
    </row>
    <row r="41" spans="1:32" x14ac:dyDescent="0.25">
      <c r="A41" s="8">
        <f t="shared" si="6"/>
        <v>2041</v>
      </c>
      <c r="B41" s="2"/>
      <c r="C41" s="2"/>
      <c r="D41" s="2">
        <f>+D$10-SUM(D$12:D40)</f>
        <v>4839.6600000000617</v>
      </c>
      <c r="E41" s="2">
        <f t="shared" si="9"/>
        <v>5406.84</v>
      </c>
      <c r="F41" s="2">
        <f t="shared" si="9"/>
        <v>4926.16</v>
      </c>
      <c r="G41" s="2">
        <f t="shared" si="9"/>
        <v>3263.61</v>
      </c>
      <c r="H41" s="2">
        <f t="shared" si="9"/>
        <v>18311.05</v>
      </c>
      <c r="I41" s="2">
        <f t="shared" si="9"/>
        <v>2360.5500000000002</v>
      </c>
      <c r="J41" s="2">
        <f t="shared" si="9"/>
        <v>3835.22</v>
      </c>
      <c r="K41" s="2">
        <f t="shared" si="9"/>
        <v>2921.53</v>
      </c>
      <c r="L41" s="2">
        <f t="shared" si="9"/>
        <v>3612.67</v>
      </c>
      <c r="M41" s="2">
        <f t="shared" si="9"/>
        <v>2857.84</v>
      </c>
      <c r="N41" s="2">
        <f t="shared" si="8"/>
        <v>2063.4699999999998</v>
      </c>
      <c r="O41" s="2">
        <f t="shared" si="8"/>
        <v>2309.84</v>
      </c>
      <c r="P41" s="2">
        <f t="shared" si="8"/>
        <v>2874.43</v>
      </c>
      <c r="Q41" s="2">
        <f t="shared" si="8"/>
        <v>2788.33</v>
      </c>
      <c r="R41" s="2">
        <f t="shared" si="8"/>
        <v>2857.2</v>
      </c>
      <c r="S41" s="2">
        <f t="shared" si="8"/>
        <v>2753.9</v>
      </c>
      <c r="T41" s="2">
        <f t="shared" si="8"/>
        <v>2736.68</v>
      </c>
      <c r="U41" s="2">
        <f t="shared" si="8"/>
        <v>2805.55</v>
      </c>
      <c r="W41" s="2">
        <f t="shared" si="4"/>
        <v>73524.530000000057</v>
      </c>
    </row>
    <row r="42" spans="1:32" x14ac:dyDescent="0.25">
      <c r="A42" s="8">
        <f t="shared" si="6"/>
        <v>2042</v>
      </c>
      <c r="B42" s="2"/>
      <c r="C42" s="2"/>
      <c r="D42" s="2"/>
      <c r="E42" s="2">
        <f>+E$10-SUM(E$12:E41)</f>
        <v>5406.810000000085</v>
      </c>
      <c r="F42" s="2">
        <f t="shared" si="9"/>
        <v>4926.16</v>
      </c>
      <c r="G42" s="2">
        <f t="shared" si="9"/>
        <v>3263.61</v>
      </c>
      <c r="H42" s="2">
        <f t="shared" si="9"/>
        <v>18311.05</v>
      </c>
      <c r="I42" s="2">
        <f t="shared" si="9"/>
        <v>2360.5500000000002</v>
      </c>
      <c r="J42" s="2">
        <f t="shared" si="9"/>
        <v>3835.22</v>
      </c>
      <c r="K42" s="2">
        <f t="shared" si="9"/>
        <v>2921.53</v>
      </c>
      <c r="L42" s="2">
        <f t="shared" si="9"/>
        <v>3612.67</v>
      </c>
      <c r="M42" s="2">
        <f t="shared" si="9"/>
        <v>2857.84</v>
      </c>
      <c r="N42" s="2">
        <f t="shared" si="8"/>
        <v>2063.4699999999998</v>
      </c>
      <c r="O42" s="2">
        <f t="shared" si="8"/>
        <v>2309.84</v>
      </c>
      <c r="P42" s="2">
        <f t="shared" si="8"/>
        <v>2874.43</v>
      </c>
      <c r="Q42" s="2">
        <f t="shared" si="8"/>
        <v>2788.33</v>
      </c>
      <c r="R42" s="2">
        <f t="shared" si="8"/>
        <v>2857.2</v>
      </c>
      <c r="S42" s="2">
        <f t="shared" si="8"/>
        <v>2753.9</v>
      </c>
      <c r="T42" s="2">
        <f t="shared" si="8"/>
        <v>2736.68</v>
      </c>
      <c r="U42" s="2">
        <f t="shared" si="8"/>
        <v>2805.55</v>
      </c>
      <c r="W42" s="2">
        <f t="shared" si="4"/>
        <v>68684.840000000084</v>
      </c>
    </row>
    <row r="43" spans="1:32" x14ac:dyDescent="0.25">
      <c r="A43" s="8">
        <f t="shared" si="6"/>
        <v>2043</v>
      </c>
      <c r="B43" s="2"/>
      <c r="C43" s="2"/>
      <c r="D43" s="2"/>
      <c r="E43" s="2"/>
      <c r="F43" s="2">
        <f>+F$10-SUM(F$12:F42)</f>
        <v>4926.2299999999232</v>
      </c>
      <c r="G43" s="2">
        <f t="shared" si="9"/>
        <v>3263.61</v>
      </c>
      <c r="H43" s="2">
        <f t="shared" si="9"/>
        <v>18311.05</v>
      </c>
      <c r="I43" s="2">
        <f t="shared" si="9"/>
        <v>2360.5500000000002</v>
      </c>
      <c r="J43" s="2">
        <f t="shared" si="9"/>
        <v>3835.22</v>
      </c>
      <c r="K43" s="2">
        <f t="shared" si="9"/>
        <v>2921.53</v>
      </c>
      <c r="L43" s="2">
        <f t="shared" si="9"/>
        <v>3612.67</v>
      </c>
      <c r="M43" s="2">
        <f t="shared" si="9"/>
        <v>2857.84</v>
      </c>
      <c r="N43" s="2">
        <f t="shared" si="8"/>
        <v>2063.4699999999998</v>
      </c>
      <c r="O43" s="2">
        <f t="shared" si="8"/>
        <v>2309.84</v>
      </c>
      <c r="P43" s="2">
        <f t="shared" si="8"/>
        <v>2874.43</v>
      </c>
      <c r="Q43" s="2">
        <f t="shared" si="8"/>
        <v>2788.33</v>
      </c>
      <c r="R43" s="2">
        <f t="shared" si="8"/>
        <v>2857.2</v>
      </c>
      <c r="S43" s="2">
        <f t="shared" si="8"/>
        <v>2753.9</v>
      </c>
      <c r="T43" s="2">
        <f t="shared" si="8"/>
        <v>2736.68</v>
      </c>
      <c r="U43" s="2">
        <f t="shared" si="8"/>
        <v>2805.55</v>
      </c>
      <c r="W43" s="2">
        <f t="shared" si="4"/>
        <v>63278.099999999926</v>
      </c>
    </row>
    <row r="44" spans="1:32" x14ac:dyDescent="0.25">
      <c r="A44" s="8">
        <f t="shared" si="6"/>
        <v>2044</v>
      </c>
      <c r="B44" s="2"/>
      <c r="C44" s="2"/>
      <c r="D44" s="2"/>
      <c r="E44" s="2"/>
      <c r="F44" s="2"/>
      <c r="G44" s="2">
        <f>+G$10-SUM(G$12:G43)</f>
        <v>3263.5500000000029</v>
      </c>
      <c r="H44" s="2">
        <f t="shared" si="9"/>
        <v>18311.05</v>
      </c>
      <c r="I44" s="2">
        <f t="shared" si="9"/>
        <v>2360.5500000000002</v>
      </c>
      <c r="J44" s="2">
        <f t="shared" si="9"/>
        <v>3835.22</v>
      </c>
      <c r="K44" s="2">
        <f t="shared" si="9"/>
        <v>2921.53</v>
      </c>
      <c r="L44" s="2">
        <f t="shared" si="9"/>
        <v>3612.67</v>
      </c>
      <c r="M44" s="2">
        <f t="shared" si="9"/>
        <v>2857.84</v>
      </c>
      <c r="N44" s="2">
        <f t="shared" si="8"/>
        <v>2063.4699999999998</v>
      </c>
      <c r="O44" s="2">
        <f t="shared" si="8"/>
        <v>2309.84</v>
      </c>
      <c r="P44" s="2">
        <f t="shared" si="8"/>
        <v>2874.43</v>
      </c>
      <c r="Q44" s="2">
        <f t="shared" si="8"/>
        <v>2788.33</v>
      </c>
      <c r="R44" s="2">
        <f t="shared" si="8"/>
        <v>2857.2</v>
      </c>
      <c r="S44" s="2">
        <f t="shared" si="8"/>
        <v>2753.9</v>
      </c>
      <c r="T44" s="2">
        <f t="shared" si="8"/>
        <v>2736.68</v>
      </c>
      <c r="U44" s="2">
        <f t="shared" si="8"/>
        <v>2805.55</v>
      </c>
      <c r="W44" s="2">
        <f t="shared" ref="W44:W60" si="10">SUM(B44:V44)</f>
        <v>58351.810000000005</v>
      </c>
    </row>
    <row r="45" spans="1:32" x14ac:dyDescent="0.25">
      <c r="A45" s="8">
        <f t="shared" si="6"/>
        <v>2045</v>
      </c>
      <c r="B45" s="2"/>
      <c r="C45" s="2"/>
      <c r="D45" s="2"/>
      <c r="E45" s="2"/>
      <c r="F45" s="2"/>
      <c r="G45" s="2"/>
      <c r="H45" s="2">
        <f>+H$10-SUM(H$12:H44)</f>
        <v>18310.979999999981</v>
      </c>
      <c r="I45" s="2">
        <f t="shared" si="9"/>
        <v>2360.5500000000002</v>
      </c>
      <c r="J45" s="2">
        <f t="shared" si="9"/>
        <v>3835.22</v>
      </c>
      <c r="K45" s="2">
        <f t="shared" si="9"/>
        <v>2921.53</v>
      </c>
      <c r="L45" s="2">
        <f t="shared" si="9"/>
        <v>3612.67</v>
      </c>
      <c r="M45" s="2">
        <f t="shared" si="9"/>
        <v>2857.84</v>
      </c>
      <c r="N45" s="2">
        <f t="shared" si="8"/>
        <v>2063.4699999999998</v>
      </c>
      <c r="O45" s="2">
        <f t="shared" si="8"/>
        <v>2309.84</v>
      </c>
      <c r="P45" s="2">
        <f t="shared" si="8"/>
        <v>2874.43</v>
      </c>
      <c r="Q45" s="2">
        <f t="shared" si="8"/>
        <v>2788.33</v>
      </c>
      <c r="R45" s="2">
        <f t="shared" si="8"/>
        <v>2857.2</v>
      </c>
      <c r="S45" s="2">
        <f t="shared" si="8"/>
        <v>2753.9</v>
      </c>
      <c r="T45" s="2">
        <f t="shared" si="8"/>
        <v>2736.68</v>
      </c>
      <c r="U45" s="2">
        <f t="shared" si="8"/>
        <v>2805.55</v>
      </c>
      <c r="W45" s="2">
        <f t="shared" si="10"/>
        <v>55088.189999999981</v>
      </c>
    </row>
    <row r="46" spans="1:32" x14ac:dyDescent="0.25">
      <c r="A46" s="8">
        <f t="shared" si="6"/>
        <v>2046</v>
      </c>
      <c r="B46" s="2"/>
      <c r="C46" s="2"/>
      <c r="D46" s="2"/>
      <c r="E46" s="2"/>
      <c r="F46" s="2"/>
      <c r="G46" s="2"/>
      <c r="H46" s="2"/>
      <c r="I46" s="2">
        <f>+I$10-SUM(I$12:I45)</f>
        <v>2360.5799999999435</v>
      </c>
      <c r="J46" s="2">
        <f t="shared" si="9"/>
        <v>3835.22</v>
      </c>
      <c r="K46" s="2">
        <f t="shared" si="9"/>
        <v>2921.53</v>
      </c>
      <c r="L46" s="2">
        <f t="shared" si="9"/>
        <v>3612.67</v>
      </c>
      <c r="M46" s="2">
        <f t="shared" si="9"/>
        <v>2857.84</v>
      </c>
      <c r="N46" s="2">
        <f t="shared" si="8"/>
        <v>2063.4699999999998</v>
      </c>
      <c r="O46" s="2">
        <f t="shared" si="8"/>
        <v>2309.84</v>
      </c>
      <c r="P46" s="2">
        <f t="shared" si="8"/>
        <v>2874.43</v>
      </c>
      <c r="Q46" s="2">
        <f t="shared" si="8"/>
        <v>2788.33</v>
      </c>
      <c r="R46" s="2">
        <f t="shared" si="8"/>
        <v>2857.2</v>
      </c>
      <c r="S46" s="2">
        <f t="shared" si="8"/>
        <v>2753.9</v>
      </c>
      <c r="T46" s="2">
        <f t="shared" si="8"/>
        <v>2736.68</v>
      </c>
      <c r="U46" s="2">
        <f t="shared" si="8"/>
        <v>2805.55</v>
      </c>
      <c r="W46" s="2">
        <f t="shared" si="10"/>
        <v>36777.239999999947</v>
      </c>
    </row>
    <row r="47" spans="1:32" x14ac:dyDescent="0.25">
      <c r="A47" s="8">
        <f t="shared" si="6"/>
        <v>2047</v>
      </c>
      <c r="B47" s="2"/>
      <c r="C47" s="2"/>
      <c r="D47" s="2"/>
      <c r="E47" s="2"/>
      <c r="F47" s="2"/>
      <c r="G47" s="2"/>
      <c r="H47" s="2"/>
      <c r="I47" s="2"/>
      <c r="J47" s="2">
        <f>+J$10-SUM(J$12:J46)</f>
        <v>3835.359999999986</v>
      </c>
      <c r="K47" s="2">
        <f t="shared" si="9"/>
        <v>2921.53</v>
      </c>
      <c r="L47" s="2">
        <f t="shared" si="9"/>
        <v>3612.67</v>
      </c>
      <c r="M47" s="2">
        <f t="shared" si="9"/>
        <v>2857.84</v>
      </c>
      <c r="N47" s="2">
        <f t="shared" si="8"/>
        <v>2063.4699999999998</v>
      </c>
      <c r="O47" s="2">
        <f t="shared" si="8"/>
        <v>2309.84</v>
      </c>
      <c r="P47" s="2">
        <f t="shared" si="8"/>
        <v>2874.43</v>
      </c>
      <c r="Q47" s="2">
        <f t="shared" si="8"/>
        <v>2788.33</v>
      </c>
      <c r="R47" s="2">
        <f t="shared" si="8"/>
        <v>2857.2</v>
      </c>
      <c r="S47" s="2">
        <f t="shared" si="8"/>
        <v>2753.9</v>
      </c>
      <c r="T47" s="2">
        <f t="shared" si="8"/>
        <v>2736.68</v>
      </c>
      <c r="U47" s="2">
        <f t="shared" si="8"/>
        <v>2805.55</v>
      </c>
      <c r="W47" s="2">
        <f t="shared" si="10"/>
        <v>34416.799999999988</v>
      </c>
    </row>
    <row r="48" spans="1:32" x14ac:dyDescent="0.25">
      <c r="A48" s="8">
        <f t="shared" si="6"/>
        <v>2048</v>
      </c>
      <c r="B48" s="2"/>
      <c r="C48" s="2"/>
      <c r="D48" s="2"/>
      <c r="E48" s="2"/>
      <c r="F48" s="2"/>
      <c r="G48" s="2"/>
      <c r="H48" s="2"/>
      <c r="I48" s="2"/>
      <c r="J48" s="2"/>
      <c r="K48" s="2">
        <f>+K$10-SUM(K$12:K47)</f>
        <v>2921.6300000000338</v>
      </c>
      <c r="L48" s="2">
        <f t="shared" si="9"/>
        <v>3612.67</v>
      </c>
      <c r="M48" s="2">
        <f t="shared" si="9"/>
        <v>2857.84</v>
      </c>
      <c r="N48" s="2">
        <f t="shared" si="8"/>
        <v>2063.4699999999998</v>
      </c>
      <c r="O48" s="2">
        <f t="shared" si="8"/>
        <v>2309.84</v>
      </c>
      <c r="P48" s="2">
        <f t="shared" si="8"/>
        <v>2874.43</v>
      </c>
      <c r="Q48" s="2">
        <f t="shared" si="8"/>
        <v>2788.33</v>
      </c>
      <c r="R48" s="2">
        <f t="shared" si="8"/>
        <v>2857.2</v>
      </c>
      <c r="S48" s="2">
        <f t="shared" si="8"/>
        <v>2753.9</v>
      </c>
      <c r="T48" s="2">
        <f t="shared" si="8"/>
        <v>2736.68</v>
      </c>
      <c r="U48" s="2">
        <f t="shared" si="8"/>
        <v>2805.55</v>
      </c>
      <c r="W48" s="2">
        <f t="shared" si="10"/>
        <v>30581.540000000037</v>
      </c>
    </row>
    <row r="49" spans="1:23" x14ac:dyDescent="0.25">
      <c r="A49" s="8">
        <f t="shared" si="6"/>
        <v>2049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>+L$10-SUM(L$12:L48)</f>
        <v>3612.7900000000373</v>
      </c>
      <c r="M49" s="2">
        <f t="shared" si="9"/>
        <v>2857.84</v>
      </c>
      <c r="N49" s="2">
        <f t="shared" si="8"/>
        <v>2063.4699999999998</v>
      </c>
      <c r="O49" s="2">
        <f t="shared" si="8"/>
        <v>2309.84</v>
      </c>
      <c r="P49" s="2">
        <f t="shared" si="8"/>
        <v>2874.43</v>
      </c>
      <c r="Q49" s="2">
        <f t="shared" si="8"/>
        <v>2788.33</v>
      </c>
      <c r="R49" s="2">
        <f t="shared" si="8"/>
        <v>2857.2</v>
      </c>
      <c r="S49" s="2">
        <f t="shared" si="8"/>
        <v>2753.9</v>
      </c>
      <c r="T49" s="2">
        <f t="shared" si="8"/>
        <v>2736.68</v>
      </c>
      <c r="U49" s="2">
        <f t="shared" si="8"/>
        <v>2805.55</v>
      </c>
      <c r="W49" s="2">
        <f t="shared" si="10"/>
        <v>27660.030000000039</v>
      </c>
    </row>
    <row r="50" spans="1:23" x14ac:dyDescent="0.25">
      <c r="A50" s="8">
        <f t="shared" si="6"/>
        <v>2050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>
        <f>+M$10-SUM(M$12:M49)</f>
        <v>2858.0200000000914</v>
      </c>
      <c r="N50" s="2">
        <f t="shared" si="8"/>
        <v>2063.4699999999998</v>
      </c>
      <c r="O50" s="2">
        <f t="shared" si="8"/>
        <v>2309.84</v>
      </c>
      <c r="P50" s="2">
        <f t="shared" si="8"/>
        <v>2874.43</v>
      </c>
      <c r="Q50" s="2">
        <f t="shared" si="8"/>
        <v>2788.33</v>
      </c>
      <c r="R50" s="2">
        <f t="shared" si="8"/>
        <v>2857.2</v>
      </c>
      <c r="S50" s="2">
        <f t="shared" si="8"/>
        <v>2753.9</v>
      </c>
      <c r="T50" s="2">
        <f t="shared" si="8"/>
        <v>2736.68</v>
      </c>
      <c r="U50" s="2">
        <f t="shared" si="8"/>
        <v>2805.55</v>
      </c>
      <c r="W50" s="2">
        <f t="shared" si="10"/>
        <v>24047.420000000093</v>
      </c>
    </row>
    <row r="51" spans="1:23" x14ac:dyDescent="0.25">
      <c r="A51" s="8">
        <f t="shared" si="6"/>
        <v>2051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>
        <f>+N$10-SUM(N$12:N50)</f>
        <v>2063.4957959647581</v>
      </c>
      <c r="O51" s="2">
        <f t="shared" ref="O51:U58" si="11">ROUND((O$10/O$9),2)</f>
        <v>2309.84</v>
      </c>
      <c r="P51" s="2">
        <f t="shared" si="11"/>
        <v>2874.43</v>
      </c>
      <c r="Q51" s="2">
        <f t="shared" si="11"/>
        <v>2788.33</v>
      </c>
      <c r="R51" s="2">
        <f t="shared" si="11"/>
        <v>2857.2</v>
      </c>
      <c r="S51" s="2">
        <f t="shared" si="11"/>
        <v>2753.9</v>
      </c>
      <c r="T51" s="2">
        <f t="shared" si="11"/>
        <v>2736.68</v>
      </c>
      <c r="U51" s="2">
        <f t="shared" si="11"/>
        <v>2805.55</v>
      </c>
      <c r="W51" s="2">
        <f t="shared" si="10"/>
        <v>21189.425795964755</v>
      </c>
    </row>
    <row r="52" spans="1:23" x14ac:dyDescent="0.25">
      <c r="A52" s="8">
        <f t="shared" si="6"/>
        <v>2052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>
        <f>+O$10-SUM(O$12:O51)</f>
        <v>2309.9300000000803</v>
      </c>
      <c r="P52" s="2">
        <f t="shared" si="11"/>
        <v>2874.43</v>
      </c>
      <c r="Q52" s="2">
        <f t="shared" si="11"/>
        <v>2788.33</v>
      </c>
      <c r="R52" s="2">
        <f t="shared" si="11"/>
        <v>2857.2</v>
      </c>
      <c r="S52" s="2">
        <f t="shared" si="11"/>
        <v>2753.9</v>
      </c>
      <c r="T52" s="2">
        <f t="shared" si="11"/>
        <v>2736.68</v>
      </c>
      <c r="U52" s="2">
        <f t="shared" si="11"/>
        <v>2805.55</v>
      </c>
      <c r="W52" s="2">
        <f t="shared" si="10"/>
        <v>19126.02000000008</v>
      </c>
    </row>
    <row r="53" spans="1:23" x14ac:dyDescent="0.25">
      <c r="A53" s="8">
        <f t="shared" si="6"/>
        <v>2053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P53" s="2">
        <f>+P$10-SUM(P$12:P52)</f>
        <v>2874.2300000001123</v>
      </c>
      <c r="Q53" s="2">
        <f t="shared" si="11"/>
        <v>2788.33</v>
      </c>
      <c r="R53" s="2">
        <f t="shared" si="11"/>
        <v>2857.2</v>
      </c>
      <c r="S53" s="2">
        <f t="shared" si="11"/>
        <v>2753.9</v>
      </c>
      <c r="T53" s="2">
        <f t="shared" si="11"/>
        <v>2736.68</v>
      </c>
      <c r="U53" s="2">
        <f t="shared" si="11"/>
        <v>2805.55</v>
      </c>
      <c r="W53" s="2">
        <f t="shared" si="10"/>
        <v>16815.890000000112</v>
      </c>
    </row>
    <row r="54" spans="1:23" x14ac:dyDescent="0.25">
      <c r="A54" s="8">
        <f t="shared" si="6"/>
        <v>2054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Q54" s="2">
        <f t="shared" si="11"/>
        <v>2788.33</v>
      </c>
      <c r="R54" s="2">
        <f t="shared" si="11"/>
        <v>2857.2</v>
      </c>
      <c r="S54" s="2">
        <f t="shared" si="11"/>
        <v>2753.9</v>
      </c>
      <c r="T54" s="2">
        <f t="shared" si="11"/>
        <v>2736.68</v>
      </c>
      <c r="U54" s="2">
        <f t="shared" si="11"/>
        <v>2805.55</v>
      </c>
      <c r="W54" s="2">
        <f t="shared" si="10"/>
        <v>13941.66</v>
      </c>
    </row>
    <row r="55" spans="1:23" x14ac:dyDescent="0.25">
      <c r="A55" s="8">
        <f t="shared" si="6"/>
        <v>2055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Q55" s="2">
        <f>+Q$10-SUM(Q$12:Q54)</f>
        <v>1393.9649999999529</v>
      </c>
      <c r="R55" s="2">
        <f t="shared" si="11"/>
        <v>2857.2</v>
      </c>
      <c r="S55" s="2">
        <f t="shared" si="11"/>
        <v>2753.9</v>
      </c>
      <c r="T55" s="2">
        <f t="shared" si="11"/>
        <v>2736.68</v>
      </c>
      <c r="U55" s="2">
        <f t="shared" si="11"/>
        <v>2805.55</v>
      </c>
      <c r="W55" s="2">
        <f t="shared" si="10"/>
        <v>12547.294999999955</v>
      </c>
    </row>
    <row r="56" spans="1:23" x14ac:dyDescent="0.25">
      <c r="A56" s="8">
        <f t="shared" si="6"/>
        <v>2056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R56" s="2">
        <f>+R$10-SUM(R$12:R55)</f>
        <v>1428.6000000000786</v>
      </c>
      <c r="S56" s="2">
        <f t="shared" si="11"/>
        <v>2753.9</v>
      </c>
      <c r="T56" s="2">
        <f t="shared" si="11"/>
        <v>2736.68</v>
      </c>
      <c r="U56" s="2">
        <f t="shared" si="11"/>
        <v>2805.55</v>
      </c>
      <c r="W56" s="2">
        <f t="shared" si="10"/>
        <v>9724.7300000000796</v>
      </c>
    </row>
    <row r="57" spans="1:23" x14ac:dyDescent="0.25">
      <c r="A57" s="8">
        <f t="shared" si="6"/>
        <v>2057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S57" s="2">
        <f>+S$10-SUM(S$12:S56)</f>
        <v>1376.9500000000698</v>
      </c>
      <c r="T57" s="2">
        <f t="shared" si="11"/>
        <v>2736.68</v>
      </c>
      <c r="U57" s="2">
        <f t="shared" si="11"/>
        <v>2805.55</v>
      </c>
      <c r="W57" s="2">
        <f t="shared" si="10"/>
        <v>6919.1800000000703</v>
      </c>
    </row>
    <row r="58" spans="1:23" x14ac:dyDescent="0.25">
      <c r="A58" s="8">
        <f t="shared" si="6"/>
        <v>2058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T58" s="2">
        <f>+T$10-SUM(T$12:T57)</f>
        <v>1368.1400000001013</v>
      </c>
      <c r="U58" s="2">
        <f t="shared" si="11"/>
        <v>2805.55</v>
      </c>
      <c r="W58" s="2">
        <f t="shared" si="10"/>
        <v>4173.6900000001015</v>
      </c>
    </row>
    <row r="59" spans="1:23" x14ac:dyDescent="0.25">
      <c r="A59" s="8">
        <f t="shared" si="6"/>
        <v>2059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U59" s="2">
        <f>+U$10-SUM(U$12:U58)</f>
        <v>1402.7749999999214</v>
      </c>
      <c r="W59" s="2">
        <f t="shared" si="10"/>
        <v>1402.7749999999214</v>
      </c>
    </row>
    <row r="60" spans="1:23" x14ac:dyDescent="0.25">
      <c r="A60" s="8">
        <f t="shared" si="6"/>
        <v>2060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W60" s="2">
        <f t="shared" si="10"/>
        <v>0</v>
      </c>
    </row>
    <row r="65" spans="1:22" x14ac:dyDescent="0.25">
      <c r="A65" s="8" t="s">
        <v>11</v>
      </c>
      <c r="B65" s="4">
        <f t="shared" ref="B65:M65" si="12">+B10-SUM(B12:B60)</f>
        <v>0</v>
      </c>
      <c r="C65" s="4">
        <f t="shared" si="12"/>
        <v>0</v>
      </c>
      <c r="D65" s="4">
        <f t="shared" si="12"/>
        <v>0</v>
      </c>
      <c r="E65" s="4">
        <f t="shared" si="12"/>
        <v>0</v>
      </c>
      <c r="F65" s="4">
        <f t="shared" si="12"/>
        <v>0</v>
      </c>
      <c r="G65" s="4">
        <f t="shared" si="12"/>
        <v>0</v>
      </c>
      <c r="H65" s="4">
        <f t="shared" si="12"/>
        <v>0</v>
      </c>
      <c r="I65" s="4">
        <f t="shared" si="12"/>
        <v>0</v>
      </c>
      <c r="J65" s="4">
        <f t="shared" si="12"/>
        <v>0</v>
      </c>
      <c r="K65" s="4">
        <f t="shared" si="12"/>
        <v>0</v>
      </c>
      <c r="L65" s="4">
        <f t="shared" si="12"/>
        <v>0</v>
      </c>
      <c r="M65" s="4">
        <f t="shared" si="12"/>
        <v>0</v>
      </c>
      <c r="N65" s="4">
        <f>+N10-SUM(N12:N60)</f>
        <v>0</v>
      </c>
      <c r="O65" s="4"/>
      <c r="P65" s="4"/>
      <c r="Q65" s="4"/>
      <c r="R65" s="4"/>
      <c r="S65" s="4"/>
      <c r="T65" s="4"/>
      <c r="U65" s="4"/>
      <c r="V65" s="4">
        <f>+V10-SUM(V12:V60)</f>
        <v>0</v>
      </c>
    </row>
  </sheetData>
  <mergeCells count="1">
    <mergeCell ref="Q6:U6"/>
  </mergeCells>
  <pageMargins left="0.70866141732283472" right="0.70866141732283472" top="0.74803149606299213" bottom="0.74803149606299213" header="0.31496062992125984" footer="0.31496062992125984"/>
  <pageSetup scale="66" orientation="landscape" verticalDpi="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41</vt:i4>
      </vt:variant>
    </vt:vector>
  </HeadingPairs>
  <TitlesOfParts>
    <vt:vector size="78" baseType="lpstr">
      <vt:lpstr>Summary</vt:lpstr>
      <vt:lpstr>1820</vt:lpstr>
      <vt:lpstr>1830</vt:lpstr>
      <vt:lpstr>1835</vt:lpstr>
      <vt:lpstr>1840</vt:lpstr>
      <vt:lpstr>1845</vt:lpstr>
      <vt:lpstr>1850.1000</vt:lpstr>
      <vt:lpstr>1850.2000</vt:lpstr>
      <vt:lpstr>1855.1000</vt:lpstr>
      <vt:lpstr>1855.2000</vt:lpstr>
      <vt:lpstr>1860.1000</vt:lpstr>
      <vt:lpstr>1860.1500</vt:lpstr>
      <vt:lpstr>1860.2000</vt:lpstr>
      <vt:lpstr>1860.3000</vt:lpstr>
      <vt:lpstr>1908</vt:lpstr>
      <vt:lpstr>1908.1000</vt:lpstr>
      <vt:lpstr>1915</vt:lpstr>
      <vt:lpstr>1920</vt:lpstr>
      <vt:lpstr>1925</vt:lpstr>
      <vt:lpstr>1925.1000</vt:lpstr>
      <vt:lpstr>1930</vt:lpstr>
      <vt:lpstr>1940</vt:lpstr>
      <vt:lpstr>1955</vt:lpstr>
      <vt:lpstr>1960.1000</vt:lpstr>
      <vt:lpstr>1980</vt:lpstr>
      <vt:lpstr>1980.1000</vt:lpstr>
      <vt:lpstr>CC 1995.1000 </vt:lpstr>
      <vt:lpstr>CC 1995.2000</vt:lpstr>
      <vt:lpstr>CC 1995.3000</vt:lpstr>
      <vt:lpstr>CC 1995.4000</vt:lpstr>
      <vt:lpstr>CC 1995.5000</vt:lpstr>
      <vt:lpstr>CC 1995.5500</vt:lpstr>
      <vt:lpstr>CC 1995.6000</vt:lpstr>
      <vt:lpstr>CC 1995.6500</vt:lpstr>
      <vt:lpstr>CC 1995.7000</vt:lpstr>
      <vt:lpstr>1995.7300</vt:lpstr>
      <vt:lpstr>CC 1995.7500</vt:lpstr>
      <vt:lpstr>'1820'!Print_Area</vt:lpstr>
      <vt:lpstr>'1830'!Print_Area</vt:lpstr>
      <vt:lpstr>'1835'!Print_Area</vt:lpstr>
      <vt:lpstr>'1840'!Print_Area</vt:lpstr>
      <vt:lpstr>'1845'!Print_Area</vt:lpstr>
      <vt:lpstr>'1850.1000'!Print_Area</vt:lpstr>
      <vt:lpstr>'1850.2000'!Print_Area</vt:lpstr>
      <vt:lpstr>'1855.1000'!Print_Area</vt:lpstr>
      <vt:lpstr>'1855.2000'!Print_Area</vt:lpstr>
      <vt:lpstr>'1860.1000'!Print_Area</vt:lpstr>
      <vt:lpstr>'1860.1500'!Print_Area</vt:lpstr>
      <vt:lpstr>'1860.2000'!Print_Area</vt:lpstr>
      <vt:lpstr>'1860.3000'!Print_Area</vt:lpstr>
      <vt:lpstr>'1908'!Print_Area</vt:lpstr>
      <vt:lpstr>'1908.1000'!Print_Area</vt:lpstr>
      <vt:lpstr>'1915'!Print_Area</vt:lpstr>
      <vt:lpstr>'1920'!Print_Area</vt:lpstr>
      <vt:lpstr>'1925'!Print_Area</vt:lpstr>
      <vt:lpstr>'1925.1000'!Print_Area</vt:lpstr>
      <vt:lpstr>'1930'!Print_Area</vt:lpstr>
      <vt:lpstr>'1940'!Print_Area</vt:lpstr>
      <vt:lpstr>'1955'!Print_Area</vt:lpstr>
      <vt:lpstr>'1960.1000'!Print_Area</vt:lpstr>
      <vt:lpstr>'1980'!Print_Area</vt:lpstr>
      <vt:lpstr>'1980.1000'!Print_Area</vt:lpstr>
      <vt:lpstr>'1995.7300'!Print_Area</vt:lpstr>
      <vt:lpstr>'CC 1995.1000 '!Print_Area</vt:lpstr>
      <vt:lpstr>'CC 1995.2000'!Print_Area</vt:lpstr>
      <vt:lpstr>'CC 1995.3000'!Print_Area</vt:lpstr>
      <vt:lpstr>'CC 1995.4000'!Print_Area</vt:lpstr>
      <vt:lpstr>'CC 1995.5000'!Print_Area</vt:lpstr>
      <vt:lpstr>'CC 1995.5500'!Print_Area</vt:lpstr>
      <vt:lpstr>'CC 1995.6000'!Print_Area</vt:lpstr>
      <vt:lpstr>'CC 1995.6500'!Print_Area</vt:lpstr>
      <vt:lpstr>'CC 1995.7000'!Print_Area</vt:lpstr>
      <vt:lpstr>'CC 1995.7500'!Print_Area</vt:lpstr>
      <vt:lpstr>Summary!Print_Area</vt:lpstr>
      <vt:lpstr>'1840'!Print_Titles</vt:lpstr>
      <vt:lpstr>'1850.2000'!Print_Titles</vt:lpstr>
      <vt:lpstr>'1860.1000'!Print_Titles</vt:lpstr>
      <vt:lpstr>'CC 1995.2000'!Print_Titles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Robert Kent</cp:lastModifiedBy>
  <cp:lastPrinted>2014-03-11T14:23:25Z</cp:lastPrinted>
  <dcterms:created xsi:type="dcterms:W3CDTF">2012-12-10T16:52:38Z</dcterms:created>
  <dcterms:modified xsi:type="dcterms:W3CDTF">2014-06-26T13:40:56Z</dcterms:modified>
</cp:coreProperties>
</file>