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bookViews>
    <workbookView xWindow="12585" yWindow="45" windowWidth="12630" windowHeight="12345" tabRatio="721" activeTab="5"/>
  </bookViews>
  <sheets>
    <sheet name="1. Information Sheet" sheetId="15" r:id="rId1"/>
    <sheet name="2. 2013 Continuity Schedule" sheetId="2" r:id="rId2"/>
    <sheet name="3. Appendix A" sheetId="11" r:id="rId3"/>
    <sheet name="4. Billing Determinants" sheetId="12" r:id="rId4"/>
    <sheet name="5. Allocation of Balances" sheetId="13" r:id="rId5"/>
    <sheet name="6. Rate Rider Calculations" sheetId="14" r:id="rId6"/>
  </sheets>
  <externalReferences>
    <externalReference r:id="rId7"/>
    <externalReference r:id="rId8"/>
    <externalReference r:id="rId9"/>
  </externalReferences>
  <definedNames>
    <definedName name="contactf" localSheetId="0">#REF!</definedName>
    <definedName name="contactf">#REF!</definedName>
    <definedName name="histdate">[1]Financials!$E$76</definedName>
    <definedName name="Incr2000" localSheetId="0">#REF!</definedName>
    <definedName name="Incr2000">#REF!</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2">'3. Appendix A'!$B$1:$F$69</definedName>
    <definedName name="_xlnm.Print_Area" localSheetId="5">'6. Rate Rider Calculations'!$A$1:$J$106</definedName>
    <definedName name="print_end" localSheetId="0">#REF!</definedName>
    <definedName name="print_end">#REF!</definedName>
    <definedName name="_xlnm.Print_Titles" localSheetId="1">'2. 2013 Continuity Schedule'!$C:$D,'2. 2013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[2]hidden1!$J$3:$J$8</definedName>
    <definedName name="Utility">[1]Financials!$A$1</definedName>
    <definedName name="utitliy1">[3]Financials!$A$1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25725"/>
</workbook>
</file>

<file path=xl/calcChain.xml><?xml version="1.0" encoding="utf-8"?>
<calcChain xmlns="http://schemas.openxmlformats.org/spreadsheetml/2006/main">
  <c r="G76" i="14"/>
  <c r="G77"/>
  <c r="G78"/>
  <c r="G79"/>
  <c r="G80"/>
  <c r="G81"/>
  <c r="G84"/>
  <c r="G75"/>
  <c r="N41" i="12" l="1"/>
  <c r="D76" i="14" l="1"/>
  <c r="D77"/>
  <c r="D78"/>
  <c r="D79"/>
  <c r="D80"/>
  <c r="D81"/>
  <c r="D84"/>
  <c r="D75"/>
  <c r="C94"/>
  <c r="C93"/>
  <c r="C92"/>
  <c r="C91"/>
  <c r="C90"/>
  <c r="C89"/>
  <c r="C88"/>
  <c r="C87"/>
  <c r="C86"/>
  <c r="C85"/>
  <c r="C83"/>
  <c r="C82"/>
  <c r="D87" l="1"/>
  <c r="G87"/>
  <c r="D90"/>
  <c r="G90"/>
  <c r="D85"/>
  <c r="G85"/>
  <c r="D89"/>
  <c r="G89"/>
  <c r="D93"/>
  <c r="G93"/>
  <c r="D82"/>
  <c r="G82"/>
  <c r="D86"/>
  <c r="G86"/>
  <c r="D94"/>
  <c r="G94"/>
  <c r="D83"/>
  <c r="G83"/>
  <c r="D88"/>
  <c r="G88"/>
  <c r="D92"/>
  <c r="G92"/>
  <c r="D91"/>
  <c r="G91"/>
  <c r="F36" i="2"/>
  <c r="G36"/>
  <c r="H36"/>
  <c r="J36"/>
  <c r="K36"/>
  <c r="L36"/>
  <c r="M36"/>
  <c r="P36"/>
  <c r="Q36"/>
  <c r="R36"/>
  <c r="U36"/>
  <c r="V36"/>
  <c r="W36"/>
  <c r="Z36"/>
  <c r="AA36"/>
  <c r="AB36"/>
  <c r="AE36"/>
  <c r="AF36"/>
  <c r="AG36"/>
  <c r="AJ36"/>
  <c r="AK36"/>
  <c r="AL36"/>
  <c r="AO36"/>
  <c r="AP36"/>
  <c r="AQ36"/>
  <c r="AT36"/>
  <c r="AU36"/>
  <c r="AV36"/>
  <c r="AY36"/>
  <c r="AZ36"/>
  <c r="BA36"/>
  <c r="BD36"/>
  <c r="BE36"/>
  <c r="BF36"/>
  <c r="BI36"/>
  <c r="BJ36"/>
  <c r="BK36"/>
  <c r="BN36"/>
  <c r="BO36"/>
  <c r="BP36"/>
  <c r="BS36"/>
  <c r="BT36"/>
  <c r="BU36"/>
  <c r="BX36"/>
  <c r="BY36"/>
  <c r="BZ36"/>
  <c r="CA36"/>
  <c r="CB36"/>
  <c r="CC36"/>
  <c r="CF36"/>
  <c r="CF37" s="1"/>
  <c r="CG36"/>
  <c r="CH36"/>
  <c r="CJ36"/>
  <c r="CK36"/>
  <c r="CN36"/>
  <c r="CO36"/>
  <c r="CQ36"/>
  <c r="E36"/>
  <c r="CE83"/>
  <c r="CI83" s="1"/>
  <c r="CM83" s="1"/>
  <c r="CH63"/>
  <c r="CG63"/>
  <c r="CF63"/>
  <c r="CC63"/>
  <c r="CB63"/>
  <c r="CA63"/>
  <c r="BZ63"/>
  <c r="BZ69" s="1"/>
  <c r="BZ75" s="1"/>
  <c r="BY63"/>
  <c r="BX63"/>
  <c r="CH38"/>
  <c r="CG38"/>
  <c r="CF38"/>
  <c r="CC38"/>
  <c r="CB38"/>
  <c r="CA38"/>
  <c r="CA37" s="1"/>
  <c r="BZ38"/>
  <c r="BY38"/>
  <c r="BX38"/>
  <c r="N34"/>
  <c r="T34" s="1"/>
  <c r="X34" s="1"/>
  <c r="AD34" s="1"/>
  <c r="AH34" s="1"/>
  <c r="AN34" s="1"/>
  <c r="AR34" s="1"/>
  <c r="AX34" s="1"/>
  <c r="BB34" s="1"/>
  <c r="BH34" s="1"/>
  <c r="BL34" s="1"/>
  <c r="BR34" s="1"/>
  <c r="BV34" s="1"/>
  <c r="CE34" s="1"/>
  <c r="CI34" s="1"/>
  <c r="CM34" s="1"/>
  <c r="I34"/>
  <c r="O34" s="1"/>
  <c r="S34" s="1"/>
  <c r="Y34" s="1"/>
  <c r="AC34" s="1"/>
  <c r="AI34" s="1"/>
  <c r="AM34" s="1"/>
  <c r="AS34" s="1"/>
  <c r="AW34" s="1"/>
  <c r="BC34" s="1"/>
  <c r="BG34" s="1"/>
  <c r="BM34" s="1"/>
  <c r="BQ34" s="1"/>
  <c r="CH69" l="1"/>
  <c r="CH75" s="1"/>
  <c r="BX37"/>
  <c r="CG37"/>
  <c r="CG69"/>
  <c r="CG75" s="1"/>
  <c r="BX69"/>
  <c r="BX75" s="1"/>
  <c r="CB69"/>
  <c r="CB75" s="1"/>
  <c r="CH37"/>
  <c r="BZ37"/>
  <c r="BW34"/>
  <c r="CD34" s="1"/>
  <c r="CD83"/>
  <c r="CB37"/>
  <c r="BY37"/>
  <c r="CC37"/>
  <c r="BY69"/>
  <c r="BY75" s="1"/>
  <c r="CC69"/>
  <c r="CC75" s="1"/>
  <c r="CF69"/>
  <c r="CF75" s="1"/>
  <c r="CA69"/>
  <c r="CA75" s="1"/>
  <c r="G48" i="14"/>
  <c r="G49"/>
  <c r="G50"/>
  <c r="G51"/>
  <c r="G52"/>
  <c r="G53"/>
  <c r="G20"/>
  <c r="G47"/>
  <c r="D48"/>
  <c r="D52"/>
  <c r="D53"/>
  <c r="D47"/>
  <c r="D20"/>
  <c r="C66"/>
  <c r="G66" s="1"/>
  <c r="C65"/>
  <c r="D65" s="1"/>
  <c r="C64"/>
  <c r="G64" s="1"/>
  <c r="C63"/>
  <c r="D63" s="1"/>
  <c r="G62"/>
  <c r="C61"/>
  <c r="D61" s="1"/>
  <c r="C60"/>
  <c r="G60" s="1"/>
  <c r="C59"/>
  <c r="D59" s="1"/>
  <c r="G58"/>
  <c r="C57"/>
  <c r="D57" s="1"/>
  <c r="G56"/>
  <c r="C55"/>
  <c r="D55" s="1"/>
  <c r="C54"/>
  <c r="G54" s="1"/>
  <c r="CL83" i="2" l="1"/>
  <c r="CP83" s="1"/>
  <c r="D55" i="13" s="1"/>
  <c r="CR83" i="2"/>
  <c r="E66" i="11" s="1"/>
  <c r="CL34" i="2"/>
  <c r="CP34" s="1"/>
  <c r="CR34"/>
  <c r="E34" i="11" s="1"/>
  <c r="D64" i="14"/>
  <c r="D62"/>
  <c r="D60"/>
  <c r="D58"/>
  <c r="D56"/>
  <c r="D54"/>
  <c r="G65"/>
  <c r="G63"/>
  <c r="G61"/>
  <c r="G59"/>
  <c r="G57"/>
  <c r="G55"/>
  <c r="D66"/>
  <c r="D15" i="13" l="1"/>
  <c r="C25" i="14"/>
  <c r="C26"/>
  <c r="C27"/>
  <c r="C28"/>
  <c r="C29"/>
  <c r="C30"/>
  <c r="C31"/>
  <c r="C32"/>
  <c r="C34"/>
  <c r="C35"/>
  <c r="C36"/>
  <c r="C37"/>
  <c r="C38"/>
  <c r="C39"/>
  <c r="B21"/>
  <c r="B22"/>
  <c r="B23"/>
  <c r="B24"/>
  <c r="B25"/>
  <c r="B26"/>
  <c r="B27"/>
  <c r="B28"/>
  <c r="B29"/>
  <c r="B30"/>
  <c r="B31"/>
  <c r="B32"/>
  <c r="B33"/>
  <c r="B34"/>
  <c r="B35"/>
  <c r="B36"/>
  <c r="B37"/>
  <c r="B38"/>
  <c r="B39"/>
  <c r="B20"/>
  <c r="D47" i="13"/>
  <c r="B63" i="14" l="1"/>
  <c r="B91"/>
  <c r="B59"/>
  <c r="B87"/>
  <c r="B55"/>
  <c r="B83"/>
  <c r="B51"/>
  <c r="B79"/>
  <c r="B66"/>
  <c r="B94"/>
  <c r="B62"/>
  <c r="B90"/>
  <c r="B58"/>
  <c r="B86"/>
  <c r="B54"/>
  <c r="B82"/>
  <c r="B50"/>
  <c r="B78"/>
  <c r="B65"/>
  <c r="B93"/>
  <c r="B61"/>
  <c r="B89"/>
  <c r="B57"/>
  <c r="B85"/>
  <c r="B53"/>
  <c r="B81"/>
  <c r="B64"/>
  <c r="B92"/>
  <c r="B60"/>
  <c r="B88"/>
  <c r="B56"/>
  <c r="B84"/>
  <c r="B52"/>
  <c r="B80"/>
  <c r="B49"/>
  <c r="B77"/>
  <c r="B48"/>
  <c r="B76"/>
  <c r="B47"/>
  <c r="B75"/>
  <c r="G38"/>
  <c r="D38"/>
  <c r="G36"/>
  <c r="D36"/>
  <c r="G34"/>
  <c r="D34"/>
  <c r="G32"/>
  <c r="D32"/>
  <c r="G30"/>
  <c r="D30"/>
  <c r="G28"/>
  <c r="D28"/>
  <c r="G26"/>
  <c r="D26"/>
  <c r="G24"/>
  <c r="D24"/>
  <c r="G22"/>
  <c r="D22"/>
  <c r="D39"/>
  <c r="G39"/>
  <c r="D37"/>
  <c r="G37"/>
  <c r="D35"/>
  <c r="G35"/>
  <c r="D33"/>
  <c r="G33"/>
  <c r="D31"/>
  <c r="G31"/>
  <c r="D29"/>
  <c r="G29"/>
  <c r="D27"/>
  <c r="G27"/>
  <c r="D25"/>
  <c r="G25"/>
  <c r="D23"/>
  <c r="G23"/>
  <c r="D21"/>
  <c r="G21"/>
  <c r="D41" i="12"/>
  <c r="Y4" i="13"/>
  <c r="X4"/>
  <c r="W4"/>
  <c r="V4"/>
  <c r="U4"/>
  <c r="T4"/>
  <c r="S4"/>
  <c r="R4"/>
  <c r="Q4"/>
  <c r="P4"/>
  <c r="O4"/>
  <c r="N4"/>
  <c r="M4"/>
  <c r="L4"/>
  <c r="K4"/>
  <c r="J4"/>
  <c r="I4"/>
  <c r="H4"/>
  <c r="G4"/>
  <c r="F4"/>
  <c r="F41" i="12"/>
  <c r="G41"/>
  <c r="I41"/>
  <c r="J41"/>
  <c r="K41"/>
  <c r="L41"/>
  <c r="M41"/>
  <c r="O41"/>
  <c r="E41"/>
  <c r="H22"/>
  <c r="H23"/>
  <c r="D49" i="14" s="1"/>
  <c r="H24" i="12"/>
  <c r="D50" i="14" s="1"/>
  <c r="H25" i="12"/>
  <c r="D51" i="14" s="1"/>
  <c r="H26" i="12"/>
  <c r="H27"/>
  <c r="H28"/>
  <c r="H29"/>
  <c r="H30"/>
  <c r="H31"/>
  <c r="H32"/>
  <c r="H33"/>
  <c r="H34"/>
  <c r="H35"/>
  <c r="H36"/>
  <c r="H37"/>
  <c r="H38"/>
  <c r="H39"/>
  <c r="H40"/>
  <c r="H21"/>
  <c r="BL72" i="2"/>
  <c r="BR72" s="1"/>
  <c r="BV72" s="1"/>
  <c r="CE72" s="1"/>
  <c r="CI72" s="1"/>
  <c r="CM72" s="1"/>
  <c r="BG72"/>
  <c r="BM72" s="1"/>
  <c r="BQ72" s="1"/>
  <c r="BW72" s="1"/>
  <c r="CD72" s="1"/>
  <c r="K13" i="13" l="1"/>
  <c r="K15"/>
  <c r="S13"/>
  <c r="S15"/>
  <c r="J13"/>
  <c r="J15"/>
  <c r="V13"/>
  <c r="V15"/>
  <c r="L13"/>
  <c r="L15"/>
  <c r="P13"/>
  <c r="P15"/>
  <c r="T13"/>
  <c r="T15"/>
  <c r="X13"/>
  <c r="X15"/>
  <c r="O13"/>
  <c r="O15"/>
  <c r="W13"/>
  <c r="W15"/>
  <c r="N13"/>
  <c r="N15"/>
  <c r="R13"/>
  <c r="R15"/>
  <c r="M13"/>
  <c r="M15"/>
  <c r="Q13"/>
  <c r="Q15"/>
  <c r="U13"/>
  <c r="U15"/>
  <c r="Y13"/>
  <c r="Y15"/>
  <c r="I13"/>
  <c r="I15"/>
  <c r="F13"/>
  <c r="F15"/>
  <c r="G13"/>
  <c r="G15"/>
  <c r="H13"/>
  <c r="H15"/>
  <c r="U55"/>
  <c r="U43"/>
  <c r="U41"/>
  <c r="U37"/>
  <c r="U35"/>
  <c r="U33"/>
  <c r="U31"/>
  <c r="U29"/>
  <c r="U27"/>
  <c r="U25"/>
  <c r="U54"/>
  <c r="U42"/>
  <c r="U38"/>
  <c r="U36"/>
  <c r="U34"/>
  <c r="U32"/>
  <c r="U30"/>
  <c r="U28"/>
  <c r="U26"/>
  <c r="U23"/>
  <c r="U21"/>
  <c r="U19"/>
  <c r="U11"/>
  <c r="U9"/>
  <c r="U7"/>
  <c r="U5"/>
  <c r="U24"/>
  <c r="U22"/>
  <c r="U20"/>
  <c r="U18"/>
  <c r="U10"/>
  <c r="U51" s="1"/>
  <c r="U8"/>
  <c r="U6"/>
  <c r="Y55"/>
  <c r="Y43"/>
  <c r="Y41"/>
  <c r="Y37"/>
  <c r="Y35"/>
  <c r="Y33"/>
  <c r="Y31"/>
  <c r="Y29"/>
  <c r="Y27"/>
  <c r="Y25"/>
  <c r="Y54"/>
  <c r="Y42"/>
  <c r="Y38"/>
  <c r="Y36"/>
  <c r="Y34"/>
  <c r="Y32"/>
  <c r="Y30"/>
  <c r="Y28"/>
  <c r="Y26"/>
  <c r="Y23"/>
  <c r="Y21"/>
  <c r="Y19"/>
  <c r="Y11"/>
  <c r="Y9"/>
  <c r="Y7"/>
  <c r="Y5"/>
  <c r="Y24"/>
  <c r="Y22"/>
  <c r="Y20"/>
  <c r="Y18"/>
  <c r="Y10"/>
  <c r="Y51" s="1"/>
  <c r="Y8"/>
  <c r="Y6"/>
  <c r="M55"/>
  <c r="M43"/>
  <c r="M41"/>
  <c r="M37"/>
  <c r="M35"/>
  <c r="M33"/>
  <c r="M31"/>
  <c r="M29"/>
  <c r="M27"/>
  <c r="M25"/>
  <c r="M54"/>
  <c r="M42"/>
  <c r="M38"/>
  <c r="M36"/>
  <c r="M34"/>
  <c r="M32"/>
  <c r="M30"/>
  <c r="M28"/>
  <c r="M26"/>
  <c r="M23"/>
  <c r="M21"/>
  <c r="M19"/>
  <c r="M11"/>
  <c r="M9"/>
  <c r="M7"/>
  <c r="M5"/>
  <c r="M24"/>
  <c r="M22"/>
  <c r="M20"/>
  <c r="M18"/>
  <c r="M10"/>
  <c r="M51" s="1"/>
  <c r="M8"/>
  <c r="M6"/>
  <c r="V54"/>
  <c r="V42"/>
  <c r="V38"/>
  <c r="V36"/>
  <c r="V34"/>
  <c r="V32"/>
  <c r="V30"/>
  <c r="V28"/>
  <c r="V26"/>
  <c r="V55"/>
  <c r="V43"/>
  <c r="V41"/>
  <c r="V37"/>
  <c r="V35"/>
  <c r="V33"/>
  <c r="V31"/>
  <c r="V29"/>
  <c r="V27"/>
  <c r="V25"/>
  <c r="V24"/>
  <c r="V22"/>
  <c r="V20"/>
  <c r="V18"/>
  <c r="V10"/>
  <c r="V51" s="1"/>
  <c r="V8"/>
  <c r="V6"/>
  <c r="V23"/>
  <c r="V21"/>
  <c r="V19"/>
  <c r="V11"/>
  <c r="V9"/>
  <c r="V7"/>
  <c r="V5"/>
  <c r="W54"/>
  <c r="W42"/>
  <c r="W38"/>
  <c r="W36"/>
  <c r="W34"/>
  <c r="W32"/>
  <c r="W30"/>
  <c r="W28"/>
  <c r="W26"/>
  <c r="W55"/>
  <c r="W43"/>
  <c r="W41"/>
  <c r="W37"/>
  <c r="W35"/>
  <c r="W33"/>
  <c r="W31"/>
  <c r="W29"/>
  <c r="W27"/>
  <c r="W25"/>
  <c r="W24"/>
  <c r="W22"/>
  <c r="W20"/>
  <c r="W18"/>
  <c r="W10"/>
  <c r="W51" s="1"/>
  <c r="W8"/>
  <c r="W6"/>
  <c r="W23"/>
  <c r="W21"/>
  <c r="W19"/>
  <c r="W11"/>
  <c r="W9"/>
  <c r="W7"/>
  <c r="W5"/>
  <c r="I55"/>
  <c r="Q55"/>
  <c r="Q43"/>
  <c r="Q41"/>
  <c r="Q37"/>
  <c r="Q35"/>
  <c r="Q33"/>
  <c r="Q31"/>
  <c r="Q29"/>
  <c r="Q27"/>
  <c r="Q25"/>
  <c r="Q54"/>
  <c r="Q42"/>
  <c r="Q38"/>
  <c r="Q36"/>
  <c r="Q34"/>
  <c r="Q32"/>
  <c r="Q30"/>
  <c r="Q28"/>
  <c r="Q26"/>
  <c r="Q23"/>
  <c r="Q21"/>
  <c r="Q19"/>
  <c r="Q11"/>
  <c r="Q9"/>
  <c r="Q7"/>
  <c r="Q5"/>
  <c r="Q24"/>
  <c r="Q22"/>
  <c r="Q20"/>
  <c r="Q18"/>
  <c r="Q10"/>
  <c r="Q51" s="1"/>
  <c r="Q8"/>
  <c r="Q6"/>
  <c r="J55"/>
  <c r="N54"/>
  <c r="N42"/>
  <c r="N38"/>
  <c r="N36"/>
  <c r="N34"/>
  <c r="N32"/>
  <c r="N30"/>
  <c r="N28"/>
  <c r="N26"/>
  <c r="N55"/>
  <c r="N43"/>
  <c r="N41"/>
  <c r="N37"/>
  <c r="N35"/>
  <c r="N33"/>
  <c r="N31"/>
  <c r="N29"/>
  <c r="N27"/>
  <c r="N25"/>
  <c r="N24"/>
  <c r="N22"/>
  <c r="N20"/>
  <c r="N18"/>
  <c r="N10"/>
  <c r="N51" s="1"/>
  <c r="N8"/>
  <c r="N6"/>
  <c r="N23"/>
  <c r="N21"/>
  <c r="N19"/>
  <c r="N11"/>
  <c r="N9"/>
  <c r="N7"/>
  <c r="N5"/>
  <c r="R54"/>
  <c r="R42"/>
  <c r="R38"/>
  <c r="R36"/>
  <c r="R34"/>
  <c r="R32"/>
  <c r="R30"/>
  <c r="R28"/>
  <c r="R26"/>
  <c r="R55"/>
  <c r="R43"/>
  <c r="R41"/>
  <c r="R37"/>
  <c r="R35"/>
  <c r="R33"/>
  <c r="R31"/>
  <c r="R29"/>
  <c r="R27"/>
  <c r="R25"/>
  <c r="R24"/>
  <c r="R22"/>
  <c r="R20"/>
  <c r="R18"/>
  <c r="R10"/>
  <c r="R51" s="1"/>
  <c r="R8"/>
  <c r="R6"/>
  <c r="R23"/>
  <c r="R21"/>
  <c r="R19"/>
  <c r="R11"/>
  <c r="R9"/>
  <c r="R7"/>
  <c r="R5"/>
  <c r="K54"/>
  <c r="K42"/>
  <c r="K38"/>
  <c r="K36"/>
  <c r="K34"/>
  <c r="K32"/>
  <c r="K30"/>
  <c r="K28"/>
  <c r="K26"/>
  <c r="K55"/>
  <c r="K43"/>
  <c r="K41"/>
  <c r="K37"/>
  <c r="K35"/>
  <c r="K33"/>
  <c r="K31"/>
  <c r="K29"/>
  <c r="K27"/>
  <c r="K25"/>
  <c r="K24"/>
  <c r="K22"/>
  <c r="K20"/>
  <c r="K18"/>
  <c r="K10"/>
  <c r="K8"/>
  <c r="K6"/>
  <c r="K23"/>
  <c r="K21"/>
  <c r="K19"/>
  <c r="K11"/>
  <c r="K9"/>
  <c r="K7"/>
  <c r="K5"/>
  <c r="O54"/>
  <c r="O42"/>
  <c r="O38"/>
  <c r="O36"/>
  <c r="O34"/>
  <c r="O32"/>
  <c r="O30"/>
  <c r="O28"/>
  <c r="O26"/>
  <c r="O55"/>
  <c r="O43"/>
  <c r="O41"/>
  <c r="O37"/>
  <c r="O35"/>
  <c r="O33"/>
  <c r="O31"/>
  <c r="O29"/>
  <c r="O27"/>
  <c r="O25"/>
  <c r="O24"/>
  <c r="O22"/>
  <c r="O20"/>
  <c r="O18"/>
  <c r="O10"/>
  <c r="O51" s="1"/>
  <c r="O8"/>
  <c r="O6"/>
  <c r="O23"/>
  <c r="O21"/>
  <c r="O19"/>
  <c r="O11"/>
  <c r="O9"/>
  <c r="O7"/>
  <c r="O5"/>
  <c r="S54"/>
  <c r="S42"/>
  <c r="S38"/>
  <c r="S36"/>
  <c r="S34"/>
  <c r="S32"/>
  <c r="S30"/>
  <c r="S28"/>
  <c r="S26"/>
  <c r="S55"/>
  <c r="S43"/>
  <c r="S41"/>
  <c r="S37"/>
  <c r="S35"/>
  <c r="S33"/>
  <c r="S31"/>
  <c r="S29"/>
  <c r="S27"/>
  <c r="S25"/>
  <c r="S24"/>
  <c r="S22"/>
  <c r="S20"/>
  <c r="S18"/>
  <c r="S10"/>
  <c r="S51" s="1"/>
  <c r="S8"/>
  <c r="S6"/>
  <c r="S23"/>
  <c r="S21"/>
  <c r="S19"/>
  <c r="S11"/>
  <c r="S9"/>
  <c r="S7"/>
  <c r="S5"/>
  <c r="H55"/>
  <c r="L55"/>
  <c r="L43"/>
  <c r="L41"/>
  <c r="L37"/>
  <c r="L35"/>
  <c r="L33"/>
  <c r="L31"/>
  <c r="L29"/>
  <c r="L27"/>
  <c r="L25"/>
  <c r="L54"/>
  <c r="L42"/>
  <c r="L38"/>
  <c r="L36"/>
  <c r="L34"/>
  <c r="L32"/>
  <c r="L30"/>
  <c r="L28"/>
  <c r="L26"/>
  <c r="L23"/>
  <c r="L21"/>
  <c r="L19"/>
  <c r="L11"/>
  <c r="L9"/>
  <c r="L7"/>
  <c r="L5"/>
  <c r="L24"/>
  <c r="L22"/>
  <c r="L20"/>
  <c r="L18"/>
  <c r="L10"/>
  <c r="L8"/>
  <c r="L6"/>
  <c r="P55"/>
  <c r="P43"/>
  <c r="P41"/>
  <c r="P37"/>
  <c r="P35"/>
  <c r="P33"/>
  <c r="P31"/>
  <c r="P29"/>
  <c r="P27"/>
  <c r="P25"/>
  <c r="P54"/>
  <c r="P42"/>
  <c r="P38"/>
  <c r="P36"/>
  <c r="P34"/>
  <c r="P32"/>
  <c r="P30"/>
  <c r="P28"/>
  <c r="P26"/>
  <c r="P23"/>
  <c r="P21"/>
  <c r="P19"/>
  <c r="P11"/>
  <c r="P9"/>
  <c r="P7"/>
  <c r="P5"/>
  <c r="P24"/>
  <c r="P22"/>
  <c r="P20"/>
  <c r="P18"/>
  <c r="P10"/>
  <c r="P51" s="1"/>
  <c r="P8"/>
  <c r="P6"/>
  <c r="T55"/>
  <c r="T43"/>
  <c r="T41"/>
  <c r="T37"/>
  <c r="T35"/>
  <c r="T33"/>
  <c r="T31"/>
  <c r="T29"/>
  <c r="T27"/>
  <c r="T25"/>
  <c r="T54"/>
  <c r="T42"/>
  <c r="T38"/>
  <c r="T36"/>
  <c r="T34"/>
  <c r="T32"/>
  <c r="T30"/>
  <c r="T28"/>
  <c r="T26"/>
  <c r="T23"/>
  <c r="T21"/>
  <c r="T19"/>
  <c r="T11"/>
  <c r="T9"/>
  <c r="T7"/>
  <c r="T5"/>
  <c r="T24"/>
  <c r="T22"/>
  <c r="T20"/>
  <c r="T18"/>
  <c r="T10"/>
  <c r="T51" s="1"/>
  <c r="T8"/>
  <c r="T6"/>
  <c r="X55"/>
  <c r="X43"/>
  <c r="X41"/>
  <c r="X37"/>
  <c r="X35"/>
  <c r="X33"/>
  <c r="X31"/>
  <c r="X29"/>
  <c r="X27"/>
  <c r="X25"/>
  <c r="X54"/>
  <c r="X42"/>
  <c r="X38"/>
  <c r="X36"/>
  <c r="X34"/>
  <c r="X32"/>
  <c r="X30"/>
  <c r="X28"/>
  <c r="X26"/>
  <c r="X23"/>
  <c r="X21"/>
  <c r="X19"/>
  <c r="X11"/>
  <c r="X9"/>
  <c r="X7"/>
  <c r="X5"/>
  <c r="X24"/>
  <c r="X22"/>
  <c r="X20"/>
  <c r="X18"/>
  <c r="X10"/>
  <c r="X51" s="1"/>
  <c r="X8"/>
  <c r="X6"/>
  <c r="G55"/>
  <c r="F55"/>
  <c r="CL72" i="2"/>
  <c r="CP72" s="1"/>
  <c r="D46" i="13" s="1"/>
  <c r="D48" s="1"/>
  <c r="CR72" i="2"/>
  <c r="H41" i="12"/>
  <c r="Y56" i="13" l="1"/>
  <c r="Q56"/>
  <c r="X56"/>
  <c r="P56"/>
  <c r="S56"/>
  <c r="V56"/>
  <c r="N56"/>
  <c r="O56"/>
  <c r="R56"/>
  <c r="U56"/>
  <c r="M56"/>
  <c r="K56"/>
  <c r="T56"/>
  <c r="L56"/>
  <c r="W56"/>
  <c r="N44"/>
  <c r="M39"/>
  <c r="M44"/>
  <c r="X44"/>
  <c r="V39"/>
  <c r="T44"/>
  <c r="R39"/>
  <c r="P39"/>
  <c r="N39"/>
  <c r="Y39"/>
  <c r="Y44"/>
  <c r="W39"/>
  <c r="W44"/>
  <c r="U39"/>
  <c r="U44"/>
  <c r="S39"/>
  <c r="S44"/>
  <c r="Q39"/>
  <c r="Q44"/>
  <c r="O39"/>
  <c r="O44"/>
  <c r="X39"/>
  <c r="V44"/>
  <c r="T39"/>
  <c r="R44"/>
  <c r="P44"/>
  <c r="O42" i="12"/>
  <c r="O43" s="1"/>
  <c r="BB57" i="2" l="1"/>
  <c r="BH57" s="1"/>
  <c r="BL57" s="1"/>
  <c r="BR57" s="1"/>
  <c r="BV57" s="1"/>
  <c r="CE57" s="1"/>
  <c r="CI57" s="1"/>
  <c r="CM57" s="1"/>
  <c r="AS44"/>
  <c r="AW44" s="1"/>
  <c r="BC44" s="1"/>
  <c r="BG44" s="1"/>
  <c r="BM44" s="1"/>
  <c r="BQ44" s="1"/>
  <c r="BW44" s="1"/>
  <c r="CD44" s="1"/>
  <c r="BM45"/>
  <c r="BQ45" s="1"/>
  <c r="BW45" s="1"/>
  <c r="CD45" s="1"/>
  <c r="BM46"/>
  <c r="BQ46" s="1"/>
  <c r="BW46" s="1"/>
  <c r="CD46" s="1"/>
  <c r="I30"/>
  <c r="O30" s="1"/>
  <c r="S30" s="1"/>
  <c r="Y30" s="1"/>
  <c r="AC30" s="1"/>
  <c r="AI30" s="1"/>
  <c r="AM30" s="1"/>
  <c r="AS30" s="1"/>
  <c r="AW30" s="1"/>
  <c r="BC30" s="1"/>
  <c r="BG30" s="1"/>
  <c r="BM30" s="1"/>
  <c r="BQ30" s="1"/>
  <c r="BW30" s="1"/>
  <c r="CD30" s="1"/>
  <c r="CK63"/>
  <c r="CK69" s="1"/>
  <c r="CK75" s="1"/>
  <c r="CJ63"/>
  <c r="BU63"/>
  <c r="BT63"/>
  <c r="BO63"/>
  <c r="BN63"/>
  <c r="BN69" s="1"/>
  <c r="BN75" s="1"/>
  <c r="BK63"/>
  <c r="BJ63"/>
  <c r="BD63"/>
  <c r="AT63"/>
  <c r="AJ63"/>
  <c r="Z63"/>
  <c r="P63"/>
  <c r="P69" s="1"/>
  <c r="P75" s="1"/>
  <c r="BO69"/>
  <c r="BO75" s="1"/>
  <c r="AT69"/>
  <c r="AT75" s="1"/>
  <c r="CD82"/>
  <c r="BR46"/>
  <c r="BV46" s="1"/>
  <c r="CE46" s="1"/>
  <c r="CI46" s="1"/>
  <c r="CM46" s="1"/>
  <c r="BR45"/>
  <c r="BV45" s="1"/>
  <c r="CE45" s="1"/>
  <c r="CI45" s="1"/>
  <c r="CM45" s="1"/>
  <c r="N33"/>
  <c r="T33" s="1"/>
  <c r="X33" s="1"/>
  <c r="AD33" s="1"/>
  <c r="AH33" s="1"/>
  <c r="AN33" s="1"/>
  <c r="AR33" s="1"/>
  <c r="AX33" s="1"/>
  <c r="BB33" s="1"/>
  <c r="BH33" s="1"/>
  <c r="BL33" s="1"/>
  <c r="BR33" s="1"/>
  <c r="BV33" s="1"/>
  <c r="CE33" s="1"/>
  <c r="CI33" s="1"/>
  <c r="CM33" s="1"/>
  <c r="I33"/>
  <c r="O33" s="1"/>
  <c r="S33" s="1"/>
  <c r="Y33" s="1"/>
  <c r="AC33" s="1"/>
  <c r="AI33" s="1"/>
  <c r="AM33" s="1"/>
  <c r="AS33" s="1"/>
  <c r="AW33" s="1"/>
  <c r="BC33" s="1"/>
  <c r="BG33" s="1"/>
  <c r="BS63"/>
  <c r="BP63"/>
  <c r="BU38"/>
  <c r="BT38"/>
  <c r="BS38"/>
  <c r="BP38"/>
  <c r="BO38"/>
  <c r="BN38"/>
  <c r="N66"/>
  <c r="T66" s="1"/>
  <c r="X66" s="1"/>
  <c r="AD66" s="1"/>
  <c r="AH66" s="1"/>
  <c r="AN66" s="1"/>
  <c r="AR66" s="1"/>
  <c r="AX66" s="1"/>
  <c r="BB66" s="1"/>
  <c r="BH66" s="1"/>
  <c r="I24"/>
  <c r="I27"/>
  <c r="O27" s="1"/>
  <c r="S27" s="1"/>
  <c r="Y27" s="1"/>
  <c r="AC27" s="1"/>
  <c r="AI27" s="1"/>
  <c r="AM27" s="1"/>
  <c r="AS27" s="1"/>
  <c r="AW27" s="1"/>
  <c r="BC27" s="1"/>
  <c r="BG27" s="1"/>
  <c r="BM27" s="1"/>
  <c r="BQ27" s="1"/>
  <c r="BW27" s="1"/>
  <c r="CD27" s="1"/>
  <c r="I25"/>
  <c r="O25" s="1"/>
  <c r="S25" s="1"/>
  <c r="I26"/>
  <c r="O26" s="1"/>
  <c r="S26" s="1"/>
  <c r="Y26" s="1"/>
  <c r="AC26" s="1"/>
  <c r="AI26" s="1"/>
  <c r="AM26" s="1"/>
  <c r="AS26" s="1"/>
  <c r="AW26" s="1"/>
  <c r="BC26" s="1"/>
  <c r="BG26" s="1"/>
  <c r="BM26" s="1"/>
  <c r="BQ26" s="1"/>
  <c r="BW26" s="1"/>
  <c r="CD26" s="1"/>
  <c r="I28"/>
  <c r="O28" s="1"/>
  <c r="S28" s="1"/>
  <c r="Y28" s="1"/>
  <c r="AC28" s="1"/>
  <c r="AI28" s="1"/>
  <c r="AM28" s="1"/>
  <c r="AS28" s="1"/>
  <c r="AW28" s="1"/>
  <c r="BC28" s="1"/>
  <c r="BG28" s="1"/>
  <c r="BM28" s="1"/>
  <c r="BQ28" s="1"/>
  <c r="BW28" s="1"/>
  <c r="CD28" s="1"/>
  <c r="I29"/>
  <c r="O29" s="1"/>
  <c r="O38" s="1"/>
  <c r="I31"/>
  <c r="O31" s="1"/>
  <c r="I32"/>
  <c r="O32" s="1"/>
  <c r="S32" s="1"/>
  <c r="Y32" s="1"/>
  <c r="AC32" s="1"/>
  <c r="AI32" s="1"/>
  <c r="AM32" s="1"/>
  <c r="AS32" s="1"/>
  <c r="AW32" s="1"/>
  <c r="BC32" s="1"/>
  <c r="BG32" s="1"/>
  <c r="BM32" s="1"/>
  <c r="BQ32" s="1"/>
  <c r="BW32" s="1"/>
  <c r="CD32" s="1"/>
  <c r="I41"/>
  <c r="O41" s="1"/>
  <c r="I42"/>
  <c r="O42" s="1"/>
  <c r="S42" s="1"/>
  <c r="Y42" s="1"/>
  <c r="AC42" s="1"/>
  <c r="AI42" s="1"/>
  <c r="AM42" s="1"/>
  <c r="AS42" s="1"/>
  <c r="AW42" s="1"/>
  <c r="BC42" s="1"/>
  <c r="BG42" s="1"/>
  <c r="BM42" s="1"/>
  <c r="BQ42" s="1"/>
  <c r="BW42" s="1"/>
  <c r="CD42" s="1"/>
  <c r="I43"/>
  <c r="O43" s="1"/>
  <c r="S43" s="1"/>
  <c r="Y43" s="1"/>
  <c r="AC43" s="1"/>
  <c r="AI43" s="1"/>
  <c r="AM43" s="1"/>
  <c r="AS43" s="1"/>
  <c r="AW43" s="1"/>
  <c r="BC43" s="1"/>
  <c r="BG43" s="1"/>
  <c r="BM43" s="1"/>
  <c r="BQ43" s="1"/>
  <c r="BW43" s="1"/>
  <c r="CD43" s="1"/>
  <c r="I47"/>
  <c r="O47" s="1"/>
  <c r="S47" s="1"/>
  <c r="Y47" s="1"/>
  <c r="AC47" s="1"/>
  <c r="AI47" s="1"/>
  <c r="AM47" s="1"/>
  <c r="AS47" s="1"/>
  <c r="AW47" s="1"/>
  <c r="BC47" s="1"/>
  <c r="BG47" s="1"/>
  <c r="BM47" s="1"/>
  <c r="BQ47" s="1"/>
  <c r="BW47" s="1"/>
  <c r="CD47" s="1"/>
  <c r="I48"/>
  <c r="O48" s="1"/>
  <c r="S48" s="1"/>
  <c r="Y48" s="1"/>
  <c r="AC48" s="1"/>
  <c r="AI48" s="1"/>
  <c r="AM48" s="1"/>
  <c r="AS48" s="1"/>
  <c r="AW48" s="1"/>
  <c r="BC48" s="1"/>
  <c r="BG48" s="1"/>
  <c r="BM48" s="1"/>
  <c r="BQ48" s="1"/>
  <c r="BW48" s="1"/>
  <c r="CD48" s="1"/>
  <c r="I49"/>
  <c r="O49" s="1"/>
  <c r="S49" s="1"/>
  <c r="Y49" s="1"/>
  <c r="AC49" s="1"/>
  <c r="AI49" s="1"/>
  <c r="AM49" s="1"/>
  <c r="AS49" s="1"/>
  <c r="AW49" s="1"/>
  <c r="BC49" s="1"/>
  <c r="BG49" s="1"/>
  <c r="BM49" s="1"/>
  <c r="BQ49" s="1"/>
  <c r="BW49" s="1"/>
  <c r="CD49" s="1"/>
  <c r="I56"/>
  <c r="O56" s="1"/>
  <c r="S56" s="1"/>
  <c r="Y56" s="1"/>
  <c r="AC56" s="1"/>
  <c r="AI56" s="1"/>
  <c r="AM56" s="1"/>
  <c r="AS56" s="1"/>
  <c r="AW56" s="1"/>
  <c r="BC56" s="1"/>
  <c r="BG56" s="1"/>
  <c r="BM56" s="1"/>
  <c r="BQ56" s="1"/>
  <c r="BW56" s="1"/>
  <c r="CD56" s="1"/>
  <c r="I77"/>
  <c r="O77" s="1"/>
  <c r="S77" s="1"/>
  <c r="Y77" s="1"/>
  <c r="AC77" s="1"/>
  <c r="AI77" s="1"/>
  <c r="AM77" s="1"/>
  <c r="AS77" s="1"/>
  <c r="AW77" s="1"/>
  <c r="BC77" s="1"/>
  <c r="BG77" s="1"/>
  <c r="BM77" s="1"/>
  <c r="BQ77" s="1"/>
  <c r="BW77" s="1"/>
  <c r="CD77" s="1"/>
  <c r="I78"/>
  <c r="O78" s="1"/>
  <c r="S78" s="1"/>
  <c r="Y78" s="1"/>
  <c r="AC78" s="1"/>
  <c r="AI78" s="1"/>
  <c r="AM78" s="1"/>
  <c r="AS78" s="1"/>
  <c r="AW78" s="1"/>
  <c r="BC78" s="1"/>
  <c r="BG78" s="1"/>
  <c r="BM78" s="1"/>
  <c r="BQ78" s="1"/>
  <c r="BW78" s="1"/>
  <c r="CD78" s="1"/>
  <c r="I79"/>
  <c r="O79" s="1"/>
  <c r="S79" s="1"/>
  <c r="Y79" s="1"/>
  <c r="AC79" s="1"/>
  <c r="AI79" s="1"/>
  <c r="AM79" s="1"/>
  <c r="AS79" s="1"/>
  <c r="AW79" s="1"/>
  <c r="BC79" s="1"/>
  <c r="BG79" s="1"/>
  <c r="BM79" s="1"/>
  <c r="BQ79" s="1"/>
  <c r="BW79" s="1"/>
  <c r="CD79" s="1"/>
  <c r="I80"/>
  <c r="O80" s="1"/>
  <c r="S80" s="1"/>
  <c r="Y80" s="1"/>
  <c r="AC80" s="1"/>
  <c r="AI80" s="1"/>
  <c r="AM80" s="1"/>
  <c r="AS80" s="1"/>
  <c r="AW80" s="1"/>
  <c r="BC80" s="1"/>
  <c r="BG80" s="1"/>
  <c r="BM80" s="1"/>
  <c r="BQ80" s="1"/>
  <c r="BW80" s="1"/>
  <c r="CD80" s="1"/>
  <c r="I58"/>
  <c r="O58" s="1"/>
  <c r="S58" s="1"/>
  <c r="Y58" s="1"/>
  <c r="AC58" s="1"/>
  <c r="AI58" s="1"/>
  <c r="AM58" s="1"/>
  <c r="AS58" s="1"/>
  <c r="AW58" s="1"/>
  <c r="BC58" s="1"/>
  <c r="BG58" s="1"/>
  <c r="BM58" s="1"/>
  <c r="BQ58" s="1"/>
  <c r="BW58" s="1"/>
  <c r="CD58" s="1"/>
  <c r="I59"/>
  <c r="O59" s="1"/>
  <c r="S59" s="1"/>
  <c r="Y59" s="1"/>
  <c r="AC59" s="1"/>
  <c r="AI59" s="1"/>
  <c r="AM59" s="1"/>
  <c r="AS59" s="1"/>
  <c r="AW59" s="1"/>
  <c r="BC59" s="1"/>
  <c r="BG59" s="1"/>
  <c r="BM59" s="1"/>
  <c r="BQ59" s="1"/>
  <c r="BW59" s="1"/>
  <c r="CD59" s="1"/>
  <c r="I60"/>
  <c r="O60" s="1"/>
  <c r="S60" s="1"/>
  <c r="Y60" s="1"/>
  <c r="AC60" s="1"/>
  <c r="AI60" s="1"/>
  <c r="AM60" s="1"/>
  <c r="AS60" s="1"/>
  <c r="AW60" s="1"/>
  <c r="BC60" s="1"/>
  <c r="BG60" s="1"/>
  <c r="BM60" s="1"/>
  <c r="BQ60" s="1"/>
  <c r="BW60" s="1"/>
  <c r="CD60" s="1"/>
  <c r="I61"/>
  <c r="O61" s="1"/>
  <c r="S61" s="1"/>
  <c r="Y61" s="1"/>
  <c r="AC61" s="1"/>
  <c r="AI61" s="1"/>
  <c r="AM61" s="1"/>
  <c r="AS61" s="1"/>
  <c r="AW61" s="1"/>
  <c r="BC61" s="1"/>
  <c r="BG61" s="1"/>
  <c r="BM61" s="1"/>
  <c r="BQ61" s="1"/>
  <c r="BW61" s="1"/>
  <c r="CD61" s="1"/>
  <c r="N27"/>
  <c r="T27" s="1"/>
  <c r="X27" s="1"/>
  <c r="AD27" s="1"/>
  <c r="AH27" s="1"/>
  <c r="AN27" s="1"/>
  <c r="AR27" s="1"/>
  <c r="AX27" s="1"/>
  <c r="BB27" s="1"/>
  <c r="BH27" s="1"/>
  <c r="BL27" s="1"/>
  <c r="BR27" s="1"/>
  <c r="BV27" s="1"/>
  <c r="CE27" s="1"/>
  <c r="CI27" s="1"/>
  <c r="CM27" s="1"/>
  <c r="N24"/>
  <c r="N25"/>
  <c r="T25" s="1"/>
  <c r="X25" s="1"/>
  <c r="AD25" s="1"/>
  <c r="AH25" s="1"/>
  <c r="AN25" s="1"/>
  <c r="AR25" s="1"/>
  <c r="AX25" s="1"/>
  <c r="BB25" s="1"/>
  <c r="BH25" s="1"/>
  <c r="BL25" s="1"/>
  <c r="BR25" s="1"/>
  <c r="BV25" s="1"/>
  <c r="CE25" s="1"/>
  <c r="CI25" s="1"/>
  <c r="CM25" s="1"/>
  <c r="N26"/>
  <c r="T26" s="1"/>
  <c r="X26" s="1"/>
  <c r="AD26" s="1"/>
  <c r="AH26" s="1"/>
  <c r="AN26" s="1"/>
  <c r="AR26" s="1"/>
  <c r="AX26" s="1"/>
  <c r="BB26" s="1"/>
  <c r="BH26" s="1"/>
  <c r="BL26" s="1"/>
  <c r="BR26" s="1"/>
  <c r="BV26" s="1"/>
  <c r="CE26" s="1"/>
  <c r="CI26" s="1"/>
  <c r="CM26" s="1"/>
  <c r="N28"/>
  <c r="T28" s="1"/>
  <c r="X28" s="1"/>
  <c r="AD28" s="1"/>
  <c r="AH28" s="1"/>
  <c r="AN28" s="1"/>
  <c r="AR28" s="1"/>
  <c r="AX28" s="1"/>
  <c r="BB28" s="1"/>
  <c r="BH28" s="1"/>
  <c r="BL28" s="1"/>
  <c r="N29"/>
  <c r="T29" s="1"/>
  <c r="N30"/>
  <c r="T30" s="1"/>
  <c r="X30" s="1"/>
  <c r="AD30" s="1"/>
  <c r="AH30" s="1"/>
  <c r="AN30" s="1"/>
  <c r="AR30" s="1"/>
  <c r="AX30" s="1"/>
  <c r="BB30" s="1"/>
  <c r="BH30" s="1"/>
  <c r="BL30" s="1"/>
  <c r="BR30" s="1"/>
  <c r="BV30" s="1"/>
  <c r="CE30" s="1"/>
  <c r="CI30" s="1"/>
  <c r="CM30" s="1"/>
  <c r="N31"/>
  <c r="T31" s="1"/>
  <c r="X31" s="1"/>
  <c r="AD31" s="1"/>
  <c r="AH31" s="1"/>
  <c r="AN31" s="1"/>
  <c r="AR31" s="1"/>
  <c r="AX31" s="1"/>
  <c r="BB31" s="1"/>
  <c r="BH31" s="1"/>
  <c r="BL31" s="1"/>
  <c r="BR31" s="1"/>
  <c r="BV31" s="1"/>
  <c r="CE31" s="1"/>
  <c r="CI31" s="1"/>
  <c r="CM31" s="1"/>
  <c r="N32"/>
  <c r="T32" s="1"/>
  <c r="X32" s="1"/>
  <c r="AD32" s="1"/>
  <c r="AH32" s="1"/>
  <c r="AN32" s="1"/>
  <c r="AR32" s="1"/>
  <c r="AX32" s="1"/>
  <c r="BB32" s="1"/>
  <c r="BH32" s="1"/>
  <c r="BL32" s="1"/>
  <c r="BR32" s="1"/>
  <c r="BV32" s="1"/>
  <c r="CE32" s="1"/>
  <c r="CI32" s="1"/>
  <c r="CM32" s="1"/>
  <c r="N41"/>
  <c r="T41" s="1"/>
  <c r="X41" s="1"/>
  <c r="AD41" s="1"/>
  <c r="AH41" s="1"/>
  <c r="AN41" s="1"/>
  <c r="AR41" s="1"/>
  <c r="AX41" s="1"/>
  <c r="BB41" s="1"/>
  <c r="N42"/>
  <c r="T42" s="1"/>
  <c r="X42" s="1"/>
  <c r="AD42" s="1"/>
  <c r="N43"/>
  <c r="T43" s="1"/>
  <c r="X43" s="1"/>
  <c r="AD43" s="1"/>
  <c r="AH43" s="1"/>
  <c r="AN43" s="1"/>
  <c r="AR43" s="1"/>
  <c r="AX43" s="1"/>
  <c r="BB43" s="1"/>
  <c r="BH43" s="1"/>
  <c r="BL43" s="1"/>
  <c r="BR43" s="1"/>
  <c r="BV43" s="1"/>
  <c r="CE43" s="1"/>
  <c r="CI43" s="1"/>
  <c r="CM43" s="1"/>
  <c r="AX44"/>
  <c r="BB44" s="1"/>
  <c r="BH44" s="1"/>
  <c r="BL44" s="1"/>
  <c r="N47"/>
  <c r="T47" s="1"/>
  <c r="X47" s="1"/>
  <c r="AD47" s="1"/>
  <c r="AH47" s="1"/>
  <c r="AN47" s="1"/>
  <c r="AR47" s="1"/>
  <c r="AX47" s="1"/>
  <c r="BB47" s="1"/>
  <c r="BH47" s="1"/>
  <c r="BL47" s="1"/>
  <c r="BR47" s="1"/>
  <c r="BV47" s="1"/>
  <c r="CE47" s="1"/>
  <c r="CI47" s="1"/>
  <c r="CM47" s="1"/>
  <c r="N48"/>
  <c r="T48" s="1"/>
  <c r="X48" s="1"/>
  <c r="AD48" s="1"/>
  <c r="AH48" s="1"/>
  <c r="N49"/>
  <c r="T49" s="1"/>
  <c r="X49" s="1"/>
  <c r="AD49" s="1"/>
  <c r="AH49" s="1"/>
  <c r="AN49" s="1"/>
  <c r="AR49" s="1"/>
  <c r="AX49" s="1"/>
  <c r="BB49" s="1"/>
  <c r="BH49" s="1"/>
  <c r="BL49" s="1"/>
  <c r="BR49" s="1"/>
  <c r="BV49" s="1"/>
  <c r="CE49" s="1"/>
  <c r="CI49" s="1"/>
  <c r="CM49" s="1"/>
  <c r="N56"/>
  <c r="T56" s="1"/>
  <c r="X56" s="1"/>
  <c r="AD56" s="1"/>
  <c r="AH56" s="1"/>
  <c r="AN56" s="1"/>
  <c r="AR56" s="1"/>
  <c r="AX56" s="1"/>
  <c r="BB56" s="1"/>
  <c r="BH56" s="1"/>
  <c r="BL56" s="1"/>
  <c r="N77"/>
  <c r="T77" s="1"/>
  <c r="X77" s="1"/>
  <c r="AD77" s="1"/>
  <c r="AH77" s="1"/>
  <c r="AN77" s="1"/>
  <c r="AR77" s="1"/>
  <c r="AX77" s="1"/>
  <c r="BB77" s="1"/>
  <c r="BH77" s="1"/>
  <c r="BL77" s="1"/>
  <c r="BR77" s="1"/>
  <c r="BV77" s="1"/>
  <c r="CE77" s="1"/>
  <c r="CI77" s="1"/>
  <c r="CM77" s="1"/>
  <c r="N78"/>
  <c r="T78" s="1"/>
  <c r="X78" s="1"/>
  <c r="AD78" s="1"/>
  <c r="AH78" s="1"/>
  <c r="AN78" s="1"/>
  <c r="AR78" s="1"/>
  <c r="AX78" s="1"/>
  <c r="BB78" s="1"/>
  <c r="BH78" s="1"/>
  <c r="BL78" s="1"/>
  <c r="BR78" s="1"/>
  <c r="BV78" s="1"/>
  <c r="CE78" s="1"/>
  <c r="CI78" s="1"/>
  <c r="CM78" s="1"/>
  <c r="N79"/>
  <c r="T79" s="1"/>
  <c r="X79" s="1"/>
  <c r="AD79" s="1"/>
  <c r="AH79" s="1"/>
  <c r="AN79" s="1"/>
  <c r="AR79" s="1"/>
  <c r="AX79" s="1"/>
  <c r="BB79" s="1"/>
  <c r="BH79" s="1"/>
  <c r="BL79" s="1"/>
  <c r="BR79" s="1"/>
  <c r="BV79" s="1"/>
  <c r="CE79" s="1"/>
  <c r="CI79" s="1"/>
  <c r="CM79" s="1"/>
  <c r="N80"/>
  <c r="T80" s="1"/>
  <c r="X80" s="1"/>
  <c r="AD80" s="1"/>
  <c r="AH80" s="1"/>
  <c r="AN80" s="1"/>
  <c r="AR80" s="1"/>
  <c r="AX80" s="1"/>
  <c r="BB80" s="1"/>
  <c r="BH80" s="1"/>
  <c r="BL80" s="1"/>
  <c r="BR80" s="1"/>
  <c r="BV80" s="1"/>
  <c r="CE80" s="1"/>
  <c r="CI80" s="1"/>
  <c r="CM80" s="1"/>
  <c r="N58"/>
  <c r="T58" s="1"/>
  <c r="X58" s="1"/>
  <c r="AD58" s="1"/>
  <c r="AH58" s="1"/>
  <c r="AN58" s="1"/>
  <c r="AR58" s="1"/>
  <c r="AX58" s="1"/>
  <c r="BB58" s="1"/>
  <c r="BH58" s="1"/>
  <c r="BL58" s="1"/>
  <c r="BR58" s="1"/>
  <c r="BV58" s="1"/>
  <c r="CE58" s="1"/>
  <c r="CI58" s="1"/>
  <c r="CM58" s="1"/>
  <c r="N59"/>
  <c r="T59" s="1"/>
  <c r="X59" s="1"/>
  <c r="AD59" s="1"/>
  <c r="AH59" s="1"/>
  <c r="AN59" s="1"/>
  <c r="AR59" s="1"/>
  <c r="AX59" s="1"/>
  <c r="BB59" s="1"/>
  <c r="BH59" s="1"/>
  <c r="BL59" s="1"/>
  <c r="BR59" s="1"/>
  <c r="BV59" s="1"/>
  <c r="CE59" s="1"/>
  <c r="CI59" s="1"/>
  <c r="CM59" s="1"/>
  <c r="N60"/>
  <c r="T60" s="1"/>
  <c r="X60" s="1"/>
  <c r="AD60" s="1"/>
  <c r="AH60" s="1"/>
  <c r="AN60" s="1"/>
  <c r="AR60" s="1"/>
  <c r="AX60" s="1"/>
  <c r="BB60" s="1"/>
  <c r="BH60" s="1"/>
  <c r="BL60" s="1"/>
  <c r="N61"/>
  <c r="T61" s="1"/>
  <c r="X61" s="1"/>
  <c r="AD61" s="1"/>
  <c r="AH61" s="1"/>
  <c r="AN61" s="1"/>
  <c r="AR61" s="1"/>
  <c r="AX61" s="1"/>
  <c r="BB61" s="1"/>
  <c r="BH61" s="1"/>
  <c r="BL61" s="1"/>
  <c r="BR61" s="1"/>
  <c r="BV61" s="1"/>
  <c r="CE61" s="1"/>
  <c r="CI61" s="1"/>
  <c r="CM61" s="1"/>
  <c r="I66"/>
  <c r="O66" s="1"/>
  <c r="S66" s="1"/>
  <c r="Y66" s="1"/>
  <c r="AC66" s="1"/>
  <c r="AI66" s="1"/>
  <c r="AM66" s="1"/>
  <c r="AS66" s="1"/>
  <c r="AW66" s="1"/>
  <c r="BC66" s="1"/>
  <c r="BG66" s="1"/>
  <c r="BM66" s="1"/>
  <c r="BQ66" s="1"/>
  <c r="BW66" s="1"/>
  <c r="CD66" s="1"/>
  <c r="I67"/>
  <c r="O67" s="1"/>
  <c r="S67" s="1"/>
  <c r="Y67" s="1"/>
  <c r="AC67" s="1"/>
  <c r="AI67" s="1"/>
  <c r="AM67" s="1"/>
  <c r="AS67" s="1"/>
  <c r="AW67" s="1"/>
  <c r="BC67" s="1"/>
  <c r="BG67" s="1"/>
  <c r="BM67" s="1"/>
  <c r="BQ67" s="1"/>
  <c r="BW67" s="1"/>
  <c r="CD67" s="1"/>
  <c r="N67"/>
  <c r="T67" s="1"/>
  <c r="X67" s="1"/>
  <c r="AD67" s="1"/>
  <c r="AH67" s="1"/>
  <c r="AN67" s="1"/>
  <c r="AR67" s="1"/>
  <c r="AX67" s="1"/>
  <c r="BB67" s="1"/>
  <c r="BH67" s="1"/>
  <c r="BL67" s="1"/>
  <c r="BR67" s="1"/>
  <c r="BV67" s="1"/>
  <c r="CE67" s="1"/>
  <c r="CI67" s="1"/>
  <c r="CM67" s="1"/>
  <c r="N65"/>
  <c r="T65" s="1"/>
  <c r="X65" s="1"/>
  <c r="AD65" s="1"/>
  <c r="AH65" s="1"/>
  <c r="AN65" s="1"/>
  <c r="AR65" s="1"/>
  <c r="AX65" s="1"/>
  <c r="BB65" s="1"/>
  <c r="BH65" s="1"/>
  <c r="BL65" s="1"/>
  <c r="BR65" s="1"/>
  <c r="BV65" s="1"/>
  <c r="CE65" s="1"/>
  <c r="CI65" s="1"/>
  <c r="CM65" s="1"/>
  <c r="I65"/>
  <c r="O65" s="1"/>
  <c r="S65" s="1"/>
  <c r="Y65" s="1"/>
  <c r="AC65" s="1"/>
  <c r="AI65" s="1"/>
  <c r="AM65" s="1"/>
  <c r="AS65" s="1"/>
  <c r="AW65" s="1"/>
  <c r="BC65" s="1"/>
  <c r="BG65" s="1"/>
  <c r="BM65" s="1"/>
  <c r="BQ65" s="1"/>
  <c r="BW65" s="1"/>
  <c r="CD65" s="1"/>
  <c r="AX50"/>
  <c r="BB50" s="1"/>
  <c r="BH50" s="1"/>
  <c r="BL50" s="1"/>
  <c r="BR50" s="1"/>
  <c r="BV50" s="1"/>
  <c r="CE50" s="1"/>
  <c r="CI50" s="1"/>
  <c r="CM50" s="1"/>
  <c r="AW50"/>
  <c r="BC50" s="1"/>
  <c r="BG50" s="1"/>
  <c r="BM50" s="1"/>
  <c r="BQ50" s="1"/>
  <c r="BW50" s="1"/>
  <c r="CD50" s="1"/>
  <c r="AX51"/>
  <c r="BB51" s="1"/>
  <c r="BH51" s="1"/>
  <c r="BL51" s="1"/>
  <c r="BR51" s="1"/>
  <c r="BV51" s="1"/>
  <c r="CE51" s="1"/>
  <c r="CI51" s="1"/>
  <c r="CM51" s="1"/>
  <c r="AW51"/>
  <c r="BC51" s="1"/>
  <c r="BG51" s="1"/>
  <c r="BM51" s="1"/>
  <c r="BQ51" s="1"/>
  <c r="BW51" s="1"/>
  <c r="CD51" s="1"/>
  <c r="AX52"/>
  <c r="BB52" s="1"/>
  <c r="BH52" s="1"/>
  <c r="BL52" s="1"/>
  <c r="BR52" s="1"/>
  <c r="BV52" s="1"/>
  <c r="CE52" s="1"/>
  <c r="CI52" s="1"/>
  <c r="CM52" s="1"/>
  <c r="AW52"/>
  <c r="BC52" s="1"/>
  <c r="BG52" s="1"/>
  <c r="BM52" s="1"/>
  <c r="BQ52" s="1"/>
  <c r="BW52" s="1"/>
  <c r="CD52" s="1"/>
  <c r="AX53"/>
  <c r="BB53" s="1"/>
  <c r="BH53" s="1"/>
  <c r="BL53" s="1"/>
  <c r="BR53" s="1"/>
  <c r="BV53" s="1"/>
  <c r="CE53" s="1"/>
  <c r="CI53" s="1"/>
  <c r="CM53" s="1"/>
  <c r="AW53"/>
  <c r="BC53" s="1"/>
  <c r="BG53" s="1"/>
  <c r="BM53" s="1"/>
  <c r="BQ53" s="1"/>
  <c r="BW53" s="1"/>
  <c r="CD53" s="1"/>
  <c r="AX54"/>
  <c r="BB54" s="1"/>
  <c r="BH54" s="1"/>
  <c r="BL54" s="1"/>
  <c r="BR54" s="1"/>
  <c r="BV54" s="1"/>
  <c r="CE54" s="1"/>
  <c r="CI54" s="1"/>
  <c r="CM54" s="1"/>
  <c r="AW54"/>
  <c r="BC54" s="1"/>
  <c r="BG54" s="1"/>
  <c r="BM54" s="1"/>
  <c r="BQ54" s="1"/>
  <c r="BW54" s="1"/>
  <c r="CD54" s="1"/>
  <c r="AX55"/>
  <c r="BB55" s="1"/>
  <c r="BH55" s="1"/>
  <c r="BL55" s="1"/>
  <c r="BR55" s="1"/>
  <c r="BV55" s="1"/>
  <c r="CE55" s="1"/>
  <c r="CI55" s="1"/>
  <c r="CM55" s="1"/>
  <c r="AW55"/>
  <c r="BC55" s="1"/>
  <c r="BG55" s="1"/>
  <c r="BM55" s="1"/>
  <c r="BQ55" s="1"/>
  <c r="BW55" s="1"/>
  <c r="CD55" s="1"/>
  <c r="I87"/>
  <c r="O87" s="1"/>
  <c r="S87" s="1"/>
  <c r="Y87" s="1"/>
  <c r="AC87" s="1"/>
  <c r="AI87" s="1"/>
  <c r="AM87" s="1"/>
  <c r="AS87" s="1"/>
  <c r="AW87" s="1"/>
  <c r="BC87" s="1"/>
  <c r="BG87" s="1"/>
  <c r="BM87" s="1"/>
  <c r="BQ87" s="1"/>
  <c r="BW87" s="1"/>
  <c r="CD87" s="1"/>
  <c r="N87"/>
  <c r="T87" s="1"/>
  <c r="X87" s="1"/>
  <c r="AD87" s="1"/>
  <c r="AH87" s="1"/>
  <c r="AN87" s="1"/>
  <c r="AR87" s="1"/>
  <c r="AX87" s="1"/>
  <c r="BB87" s="1"/>
  <c r="BH87" s="1"/>
  <c r="BL87" s="1"/>
  <c r="BR87" s="1"/>
  <c r="BV87" s="1"/>
  <c r="CE87" s="1"/>
  <c r="CI87" s="1"/>
  <c r="CM87" s="1"/>
  <c r="BG57"/>
  <c r="BM57" s="1"/>
  <c r="BQ57" s="1"/>
  <c r="BW57" s="1"/>
  <c r="CD57" s="1"/>
  <c r="I88"/>
  <c r="O88" s="1"/>
  <c r="S88" s="1"/>
  <c r="Y88" s="1"/>
  <c r="AC88" s="1"/>
  <c r="AI88" s="1"/>
  <c r="AM88" s="1"/>
  <c r="AS88" s="1"/>
  <c r="AW88" s="1"/>
  <c r="BC88" s="1"/>
  <c r="BG88" s="1"/>
  <c r="BM88" s="1"/>
  <c r="BQ88" s="1"/>
  <c r="BW88" s="1"/>
  <c r="CD88" s="1"/>
  <c r="N88"/>
  <c r="T88" s="1"/>
  <c r="X88" s="1"/>
  <c r="AD88" s="1"/>
  <c r="AH88" s="1"/>
  <c r="AN88" s="1"/>
  <c r="AR88" s="1"/>
  <c r="AX88" s="1"/>
  <c r="BB88" s="1"/>
  <c r="BH88" s="1"/>
  <c r="BL88" s="1"/>
  <c r="BR88" s="1"/>
  <c r="BV88" s="1"/>
  <c r="CE88" s="1"/>
  <c r="CI88" s="1"/>
  <c r="CM88" s="1"/>
  <c r="CO38"/>
  <c r="CO37" s="1"/>
  <c r="CN38"/>
  <c r="CJ38"/>
  <c r="CJ37" s="1"/>
  <c r="CK38"/>
  <c r="CK37" s="1"/>
  <c r="J63"/>
  <c r="J69" s="1"/>
  <c r="J75" s="1"/>
  <c r="K63"/>
  <c r="L63"/>
  <c r="L69" s="1"/>
  <c r="L75" s="1"/>
  <c r="M63"/>
  <c r="M69" s="1"/>
  <c r="M75" s="1"/>
  <c r="I86"/>
  <c r="O86" s="1"/>
  <c r="S86" s="1"/>
  <c r="Y86" s="1"/>
  <c r="AC86" s="1"/>
  <c r="AI86" s="1"/>
  <c r="AM86" s="1"/>
  <c r="AS86" s="1"/>
  <c r="AW86" s="1"/>
  <c r="BC86" s="1"/>
  <c r="BG86" s="1"/>
  <c r="BM86" s="1"/>
  <c r="BQ86" s="1"/>
  <c r="BW86" s="1"/>
  <c r="CD86" s="1"/>
  <c r="N86"/>
  <c r="T86" s="1"/>
  <c r="X86" s="1"/>
  <c r="AD86" s="1"/>
  <c r="AH86" s="1"/>
  <c r="AN86" s="1"/>
  <c r="AR86" s="1"/>
  <c r="AX86" s="1"/>
  <c r="BB86" s="1"/>
  <c r="BH86" s="1"/>
  <c r="BL86" s="1"/>
  <c r="BR86" s="1"/>
  <c r="BV86" s="1"/>
  <c r="CE86" s="1"/>
  <c r="CI86" s="1"/>
  <c r="CM86" s="1"/>
  <c r="CQ38"/>
  <c r="G63"/>
  <c r="G69" s="1"/>
  <c r="G75" s="1"/>
  <c r="H63"/>
  <c r="H69" s="1"/>
  <c r="H75" s="1"/>
  <c r="Q63"/>
  <c r="Q69" s="1"/>
  <c r="Q75" s="1"/>
  <c r="R63"/>
  <c r="R69" s="1"/>
  <c r="R75" s="1"/>
  <c r="U63"/>
  <c r="U69" s="1"/>
  <c r="U75" s="1"/>
  <c r="V63"/>
  <c r="V69" s="1"/>
  <c r="V75" s="1"/>
  <c r="W63"/>
  <c r="W69" s="1"/>
  <c r="W75" s="1"/>
  <c r="AA63"/>
  <c r="AA69" s="1"/>
  <c r="AA75" s="1"/>
  <c r="AB63"/>
  <c r="AB69" s="1"/>
  <c r="AB75" s="1"/>
  <c r="AE63"/>
  <c r="AE69" s="1"/>
  <c r="AE75" s="1"/>
  <c r="AF63"/>
  <c r="AF69" s="1"/>
  <c r="AF75" s="1"/>
  <c r="AG63"/>
  <c r="AG69" s="1"/>
  <c r="AG75" s="1"/>
  <c r="AK63"/>
  <c r="AK69" s="1"/>
  <c r="AK75" s="1"/>
  <c r="AL63"/>
  <c r="AL69" s="1"/>
  <c r="AL75" s="1"/>
  <c r="AO63"/>
  <c r="AO69" s="1"/>
  <c r="AO75" s="1"/>
  <c r="AP63"/>
  <c r="AP69" s="1"/>
  <c r="AP75" s="1"/>
  <c r="AQ63"/>
  <c r="AQ69" s="1"/>
  <c r="AQ75" s="1"/>
  <c r="AU63"/>
  <c r="AU69" s="1"/>
  <c r="AU75" s="1"/>
  <c r="AV63"/>
  <c r="AV69" s="1"/>
  <c r="AV75" s="1"/>
  <c r="AY63"/>
  <c r="AY69" s="1"/>
  <c r="AY75" s="1"/>
  <c r="AZ63"/>
  <c r="AZ69" s="1"/>
  <c r="AZ75" s="1"/>
  <c r="BA63"/>
  <c r="BA69" s="1"/>
  <c r="BA75" s="1"/>
  <c r="BE63"/>
  <c r="BE69" s="1"/>
  <c r="BE75" s="1"/>
  <c r="BF63"/>
  <c r="BF69" s="1"/>
  <c r="BF75" s="1"/>
  <c r="BI63"/>
  <c r="BI69" s="1"/>
  <c r="BI75" s="1"/>
  <c r="CN63"/>
  <c r="CN69" s="1"/>
  <c r="CN75" s="1"/>
  <c r="CO63"/>
  <c r="CO69" s="1"/>
  <c r="CO75" s="1"/>
  <c r="CQ63"/>
  <c r="F63"/>
  <c r="F69" s="1"/>
  <c r="F75" s="1"/>
  <c r="E63"/>
  <c r="E69" s="1"/>
  <c r="E75" s="1"/>
  <c r="E38"/>
  <c r="E37" s="1"/>
  <c r="F38"/>
  <c r="F37" s="1"/>
  <c r="G38"/>
  <c r="G37" s="1"/>
  <c r="H38"/>
  <c r="H37" s="1"/>
  <c r="J38"/>
  <c r="J37" s="1"/>
  <c r="K38"/>
  <c r="K37" s="1"/>
  <c r="L38"/>
  <c r="L37" s="1"/>
  <c r="M38"/>
  <c r="M37" s="1"/>
  <c r="N38"/>
  <c r="P38"/>
  <c r="P37" s="1"/>
  <c r="Q38"/>
  <c r="Q37" s="1"/>
  <c r="R38"/>
  <c r="R37" s="1"/>
  <c r="U38"/>
  <c r="U37" s="1"/>
  <c r="V38"/>
  <c r="V37" s="1"/>
  <c r="W38"/>
  <c r="W37" s="1"/>
  <c r="Z38"/>
  <c r="Z37" s="1"/>
  <c r="AA38"/>
  <c r="AA37" s="1"/>
  <c r="AB38"/>
  <c r="AB37" s="1"/>
  <c r="AE38"/>
  <c r="AE37" s="1"/>
  <c r="AF38"/>
  <c r="AF37" s="1"/>
  <c r="AG38"/>
  <c r="AG37" s="1"/>
  <c r="AJ38"/>
  <c r="AJ37" s="1"/>
  <c r="AK38"/>
  <c r="AK37" s="1"/>
  <c r="AL38"/>
  <c r="AL37" s="1"/>
  <c r="AO38"/>
  <c r="AO37" s="1"/>
  <c r="AP38"/>
  <c r="AQ38"/>
  <c r="AQ37" s="1"/>
  <c r="AT38"/>
  <c r="AT37" s="1"/>
  <c r="AU38"/>
  <c r="AV38"/>
  <c r="AV37" s="1"/>
  <c r="AY38"/>
  <c r="AY37" s="1"/>
  <c r="AZ38"/>
  <c r="AZ37" s="1"/>
  <c r="BA38"/>
  <c r="BA37" s="1"/>
  <c r="BD38"/>
  <c r="BD37" s="1"/>
  <c r="BE38"/>
  <c r="BE37" s="1"/>
  <c r="BF38"/>
  <c r="BF37" s="1"/>
  <c r="BI38"/>
  <c r="BI37" s="1"/>
  <c r="BJ38"/>
  <c r="BJ37" s="1"/>
  <c r="BK38"/>
  <c r="BK37" s="1"/>
  <c r="C38"/>
  <c r="S29"/>
  <c r="S38" s="1"/>
  <c r="BO37"/>
  <c r="BU37"/>
  <c r="BS37"/>
  <c r="CE82"/>
  <c r="CI82" s="1"/>
  <c r="CM82" s="1"/>
  <c r="BP37"/>
  <c r="BR28"/>
  <c r="BV28" s="1"/>
  <c r="CE28" s="1"/>
  <c r="CI28" s="1"/>
  <c r="CM28" s="1"/>
  <c r="BR56"/>
  <c r="BV56" s="1"/>
  <c r="CE56" s="1"/>
  <c r="CI56" s="1"/>
  <c r="CM56" s="1"/>
  <c r="BN37"/>
  <c r="AP37"/>
  <c r="BM33"/>
  <c r="BQ33" s="1"/>
  <c r="BW33" s="1"/>
  <c r="CD33" s="1"/>
  <c r="BR60"/>
  <c r="BV60" s="1"/>
  <c r="CE60" s="1"/>
  <c r="CI60" s="1"/>
  <c r="CM60" s="1"/>
  <c r="BT37"/>
  <c r="S31"/>
  <c r="Y31" s="1"/>
  <c r="AC31" s="1"/>
  <c r="AI31" s="1"/>
  <c r="AM31" s="1"/>
  <c r="AS31" s="1"/>
  <c r="AW31" s="1"/>
  <c r="BC31" s="1"/>
  <c r="BG31" s="1"/>
  <c r="BM31" s="1"/>
  <c r="BQ31" s="1"/>
  <c r="BW31" s="1"/>
  <c r="CD31" s="1"/>
  <c r="BR44"/>
  <c r="BV44" s="1"/>
  <c r="CE44" s="1"/>
  <c r="CI44" s="1"/>
  <c r="CM44" s="1"/>
  <c r="BL66"/>
  <c r="BR66" s="1"/>
  <c r="BV66" s="1"/>
  <c r="CE66" s="1"/>
  <c r="CI66" s="1"/>
  <c r="CM66" s="1"/>
  <c r="Y25"/>
  <c r="AC25" s="1"/>
  <c r="AI25" s="1"/>
  <c r="AM25" s="1"/>
  <c r="AS25" s="1"/>
  <c r="AW25" s="1"/>
  <c r="BC25" s="1"/>
  <c r="BG25" s="1"/>
  <c r="BM25" s="1"/>
  <c r="BQ25" s="1"/>
  <c r="BW25" s="1"/>
  <c r="CD25" s="1"/>
  <c r="AU37"/>
  <c r="E67" i="11"/>
  <c r="I63" i="2" l="1"/>
  <c r="CL25"/>
  <c r="CP25" s="1"/>
  <c r="D6" i="13" s="1"/>
  <c r="J6" s="1"/>
  <c r="CR25" i="2"/>
  <c r="CL79"/>
  <c r="CP79" s="1"/>
  <c r="CR79"/>
  <c r="E63" i="11" s="1"/>
  <c r="CQ37" i="2"/>
  <c r="CL86"/>
  <c r="CR86"/>
  <c r="CL88"/>
  <c r="CR88"/>
  <c r="E69" i="11" s="1"/>
  <c r="CL55" i="2"/>
  <c r="CR55"/>
  <c r="CL53"/>
  <c r="CR53"/>
  <c r="CL51"/>
  <c r="CR51"/>
  <c r="E46" i="11" s="1"/>
  <c r="CL65" i="2"/>
  <c r="CR65"/>
  <c r="CL66"/>
  <c r="CR66"/>
  <c r="CL58"/>
  <c r="CR58"/>
  <c r="E53" i="11" s="1"/>
  <c r="CL78" i="2"/>
  <c r="CR78"/>
  <c r="E62" i="11" s="1"/>
  <c r="CL48" i="2"/>
  <c r="CL42"/>
  <c r="CL27"/>
  <c r="CR27"/>
  <c r="CL45"/>
  <c r="CR45"/>
  <c r="CL57"/>
  <c r="CP57" s="1"/>
  <c r="D34" i="13" s="1"/>
  <c r="CR57" i="2"/>
  <c r="CL61"/>
  <c r="CR61"/>
  <c r="CL80"/>
  <c r="CR80"/>
  <c r="E64" i="11" s="1"/>
  <c r="CL77" i="2"/>
  <c r="CR77"/>
  <c r="E61" i="11" s="1"/>
  <c r="CL47" i="2"/>
  <c r="CP47" s="1"/>
  <c r="D24" i="13" s="1"/>
  <c r="CR47" i="2"/>
  <c r="CL28"/>
  <c r="CR28"/>
  <c r="E28" i="11" s="1"/>
  <c r="CL82" i="2"/>
  <c r="CP82" s="1"/>
  <c r="D54" i="13" s="1"/>
  <c r="CR82" i="2"/>
  <c r="E65" i="11" s="1"/>
  <c r="CL44" i="2"/>
  <c r="CR44"/>
  <c r="CL54"/>
  <c r="CR54"/>
  <c r="CL52"/>
  <c r="CR52"/>
  <c r="E47" i="11" s="1"/>
  <c r="CL50" i="2"/>
  <c r="CR50"/>
  <c r="E45" i="11" s="1"/>
  <c r="CL60" i="2"/>
  <c r="CR60"/>
  <c r="CL56"/>
  <c r="CR56"/>
  <c r="CL43"/>
  <c r="CR43"/>
  <c r="E38" i="11" s="1"/>
  <c r="CL32" i="2"/>
  <c r="CR32"/>
  <c r="CL26"/>
  <c r="CR26"/>
  <c r="E26" i="11" s="1"/>
  <c r="CL30" i="2"/>
  <c r="CP30" s="1"/>
  <c r="D11" i="13" s="1"/>
  <c r="CR30" i="2"/>
  <c r="CL31"/>
  <c r="CR31"/>
  <c r="CL33"/>
  <c r="CP33" s="1"/>
  <c r="CR33"/>
  <c r="CL87"/>
  <c r="CR87"/>
  <c r="CL67"/>
  <c r="CR67"/>
  <c r="CL59"/>
  <c r="CR59"/>
  <c r="E54" i="11" s="1"/>
  <c r="CL49" i="2"/>
  <c r="CP49" s="1"/>
  <c r="D26" i="13" s="1"/>
  <c r="CR49" i="2"/>
  <c r="E44" i="11" s="1"/>
  <c r="CL46" i="2"/>
  <c r="CP46" s="1"/>
  <c r="D23" i="13" s="1"/>
  <c r="CR46" i="2"/>
  <c r="E41" i="11" s="1"/>
  <c r="N36" i="2"/>
  <c r="N37" s="1"/>
  <c r="O24"/>
  <c r="O36" s="1"/>
  <c r="O37" s="1"/>
  <c r="I36"/>
  <c r="K69"/>
  <c r="K75" s="1"/>
  <c r="I38"/>
  <c r="Y29"/>
  <c r="X29"/>
  <c r="T38"/>
  <c r="E60" i="11"/>
  <c r="E58"/>
  <c r="E59"/>
  <c r="AH42" i="2"/>
  <c r="AN42" s="1"/>
  <c r="AR42" s="1"/>
  <c r="AX42" s="1"/>
  <c r="BB42" s="1"/>
  <c r="BH42" s="1"/>
  <c r="BL42" s="1"/>
  <c r="BR42" s="1"/>
  <c r="BV42" s="1"/>
  <c r="CE42" s="1"/>
  <c r="CI42" s="1"/>
  <c r="CM42" s="1"/>
  <c r="AD63"/>
  <c r="E27" i="11"/>
  <c r="E52"/>
  <c r="CP78" i="2"/>
  <c r="CJ69"/>
  <c r="CJ75" s="1"/>
  <c r="AJ69"/>
  <c r="AJ75" s="1"/>
  <c r="E49" i="11"/>
  <c r="BP69" i="2"/>
  <c r="BP75" s="1"/>
  <c r="BS69"/>
  <c r="BS75" s="1"/>
  <c r="Z69"/>
  <c r="Z75" s="1"/>
  <c r="E33" i="11"/>
  <c r="CP32" i="2"/>
  <c r="D13" i="13" s="1"/>
  <c r="CP26" i="2"/>
  <c r="D7" i="13" s="1"/>
  <c r="E56" i="11"/>
  <c r="E25"/>
  <c r="E39"/>
  <c r="CP44" i="2"/>
  <c r="D21" i="13" s="1"/>
  <c r="CP31" i="2"/>
  <c r="E31" i="11"/>
  <c r="CP59" i="2"/>
  <c r="D36" i="13" s="1"/>
  <c r="CP45" i="2"/>
  <c r="D22" i="13" s="1"/>
  <c r="E40" i="11"/>
  <c r="CP86" i="2"/>
  <c r="E42" i="11"/>
  <c r="E68"/>
  <c r="AH63" i="2"/>
  <c r="AN48"/>
  <c r="CP28"/>
  <c r="D9" i="13" s="1"/>
  <c r="E32" i="11"/>
  <c r="T63" i="2"/>
  <c r="X63"/>
  <c r="CP27"/>
  <c r="D8" i="13" s="1"/>
  <c r="CP77" i="2"/>
  <c r="E51" i="11"/>
  <c r="CP88" i="2"/>
  <c r="BH41"/>
  <c r="CP61"/>
  <c r="D38" i="13" s="1"/>
  <c r="CP66" i="2"/>
  <c r="D42" i="13" s="1"/>
  <c r="CP67" i="2"/>
  <c r="D43" i="13" s="1"/>
  <c r="CP56" i="2"/>
  <c r="D33" i="13" s="1"/>
  <c r="CP58" i="2"/>
  <c r="D35" i="13" s="1"/>
  <c r="CQ69" i="2"/>
  <c r="E50" i="11"/>
  <c r="E48"/>
  <c r="CP87" i="2"/>
  <c r="CP55"/>
  <c r="D32" i="13" s="1"/>
  <c r="CP54" i="2"/>
  <c r="D31" i="13" s="1"/>
  <c r="CP53" i="2"/>
  <c r="D30" i="13" s="1"/>
  <c r="CP52" i="2"/>
  <c r="D29" i="13" s="1"/>
  <c r="CP51" i="2"/>
  <c r="D28" i="13" s="1"/>
  <c r="CP50" i="2"/>
  <c r="D27" i="13" s="1"/>
  <c r="CP80" i="2"/>
  <c r="N63"/>
  <c r="E57" i="11"/>
  <c r="CP65" i="2"/>
  <c r="D41" i="13" s="1"/>
  <c r="T24" i="2"/>
  <c r="T36" s="1"/>
  <c r="CP60"/>
  <c r="D37" i="13" s="1"/>
  <c r="E55" i="11"/>
  <c r="CP43" i="2"/>
  <c r="D20" i="13" s="1"/>
  <c r="O63" i="2"/>
  <c r="S41"/>
  <c r="S24"/>
  <c r="S36" s="1"/>
  <c r="CN37"/>
  <c r="E30" i="11"/>
  <c r="BD69" i="2"/>
  <c r="BD75" s="1"/>
  <c r="BK69"/>
  <c r="BK75" s="1"/>
  <c r="BT69"/>
  <c r="BT75" s="1"/>
  <c r="BJ69"/>
  <c r="BJ75" s="1"/>
  <c r="BU69"/>
  <c r="BU75" s="1"/>
  <c r="I20" i="13" l="1"/>
  <c r="H20"/>
  <c r="J20"/>
  <c r="H27"/>
  <c r="J27"/>
  <c r="I27"/>
  <c r="J31"/>
  <c r="I31"/>
  <c r="H31"/>
  <c r="J43"/>
  <c r="I43"/>
  <c r="H43"/>
  <c r="I23"/>
  <c r="J23"/>
  <c r="H23"/>
  <c r="J33"/>
  <c r="I33"/>
  <c r="H33"/>
  <c r="J8"/>
  <c r="H8"/>
  <c r="I8"/>
  <c r="I9"/>
  <c r="J9"/>
  <c r="H9"/>
  <c r="J30"/>
  <c r="I30"/>
  <c r="H30"/>
  <c r="I36"/>
  <c r="H36"/>
  <c r="J36"/>
  <c r="I37"/>
  <c r="H37"/>
  <c r="J37"/>
  <c r="I29"/>
  <c r="H29"/>
  <c r="J29"/>
  <c r="H35"/>
  <c r="J35"/>
  <c r="I35"/>
  <c r="I22"/>
  <c r="J22"/>
  <c r="H22"/>
  <c r="I21"/>
  <c r="J21"/>
  <c r="H21"/>
  <c r="I7"/>
  <c r="J7"/>
  <c r="H7"/>
  <c r="H26"/>
  <c r="J26"/>
  <c r="I26"/>
  <c r="F54"/>
  <c r="G54"/>
  <c r="J54"/>
  <c r="J56" s="1"/>
  <c r="I54"/>
  <c r="I56" s="1"/>
  <c r="H54"/>
  <c r="J24"/>
  <c r="H24"/>
  <c r="I24"/>
  <c r="H34"/>
  <c r="J34"/>
  <c r="I34"/>
  <c r="I28"/>
  <c r="H28"/>
  <c r="J28"/>
  <c r="J32"/>
  <c r="I32"/>
  <c r="H32"/>
  <c r="J42"/>
  <c r="I42"/>
  <c r="H42"/>
  <c r="I38"/>
  <c r="J38"/>
  <c r="H38"/>
  <c r="D14"/>
  <c r="J14"/>
  <c r="T14"/>
  <c r="N14"/>
  <c r="U14"/>
  <c r="V14"/>
  <c r="X14"/>
  <c r="R14"/>
  <c r="Y14"/>
  <c r="G14"/>
  <c r="K14"/>
  <c r="L14"/>
  <c r="O14"/>
  <c r="M14"/>
  <c r="I14"/>
  <c r="H14"/>
  <c r="S14"/>
  <c r="P14"/>
  <c r="W14"/>
  <c r="Q14"/>
  <c r="F14"/>
  <c r="I41"/>
  <c r="J41"/>
  <c r="J44" s="1"/>
  <c r="H41"/>
  <c r="I11"/>
  <c r="J11"/>
  <c r="H11"/>
  <c r="D12"/>
  <c r="P12"/>
  <c r="X12"/>
  <c r="M12"/>
  <c r="G12"/>
  <c r="I12"/>
  <c r="F12"/>
  <c r="K12"/>
  <c r="S12"/>
  <c r="J12"/>
  <c r="V12"/>
  <c r="V16" s="1"/>
  <c r="V50" s="1"/>
  <c r="V52" s="1"/>
  <c r="L12"/>
  <c r="T12"/>
  <c r="O12"/>
  <c r="O16" s="1"/>
  <c r="O50" s="1"/>
  <c r="O52" s="1"/>
  <c r="W12"/>
  <c r="N12"/>
  <c r="N16" s="1"/>
  <c r="N50" s="1"/>
  <c r="N52" s="1"/>
  <c r="R12"/>
  <c r="R16" s="1"/>
  <c r="R50" s="1"/>
  <c r="R52" s="1"/>
  <c r="Q12"/>
  <c r="Q16" s="1"/>
  <c r="Q50" s="1"/>
  <c r="Q52" s="1"/>
  <c r="U12"/>
  <c r="Y12"/>
  <c r="H12"/>
  <c r="H6"/>
  <c r="I6"/>
  <c r="G43"/>
  <c r="F43"/>
  <c r="G42"/>
  <c r="F42"/>
  <c r="G41"/>
  <c r="F41"/>
  <c r="G38"/>
  <c r="F38"/>
  <c r="G37"/>
  <c r="F37"/>
  <c r="G36"/>
  <c r="F36"/>
  <c r="G35"/>
  <c r="F35"/>
  <c r="G34"/>
  <c r="F34"/>
  <c r="G33"/>
  <c r="F33"/>
  <c r="G32"/>
  <c r="F32"/>
  <c r="G31"/>
  <c r="F31"/>
  <c r="F30"/>
  <c r="G30"/>
  <c r="G29"/>
  <c r="F29"/>
  <c r="G28"/>
  <c r="F28"/>
  <c r="G27"/>
  <c r="F27"/>
  <c r="G26"/>
  <c r="F26"/>
  <c r="G24"/>
  <c r="F24"/>
  <c r="G23"/>
  <c r="F23"/>
  <c r="G22"/>
  <c r="F22"/>
  <c r="G21"/>
  <c r="F21"/>
  <c r="G20"/>
  <c r="F20"/>
  <c r="G11"/>
  <c r="F11"/>
  <c r="G9"/>
  <c r="F9"/>
  <c r="G8"/>
  <c r="F8"/>
  <c r="G7"/>
  <c r="F7"/>
  <c r="G6"/>
  <c r="F6"/>
  <c r="D56"/>
  <c r="F56"/>
  <c r="H56"/>
  <c r="G56"/>
  <c r="CP42" i="2"/>
  <c r="D19" i="13" s="1"/>
  <c r="CR42" i="2"/>
  <c r="E37" i="11" s="1"/>
  <c r="I37" i="2"/>
  <c r="CQ75"/>
  <c r="Y38"/>
  <c r="AC29"/>
  <c r="X38"/>
  <c r="AD29"/>
  <c r="K44" i="13"/>
  <c r="I44"/>
  <c r="L44"/>
  <c r="D44"/>
  <c r="T37" i="2"/>
  <c r="X24"/>
  <c r="X36" s="1"/>
  <c r="BL41"/>
  <c r="AR48"/>
  <c r="AN63"/>
  <c r="S63"/>
  <c r="Y41"/>
  <c r="S37"/>
  <c r="Y24"/>
  <c r="Y36" s="1"/>
  <c r="O69"/>
  <c r="O75" s="1"/>
  <c r="N69"/>
  <c r="N75" s="1"/>
  <c r="I69"/>
  <c r="I75" s="1"/>
  <c r="H44" i="13" l="1"/>
  <c r="U16"/>
  <c r="U50" s="1"/>
  <c r="U52" s="1"/>
  <c r="Y16"/>
  <c r="Y50" s="1"/>
  <c r="Y52" s="1"/>
  <c r="M16"/>
  <c r="M50" s="1"/>
  <c r="M52" s="1"/>
  <c r="S16"/>
  <c r="S50" s="1"/>
  <c r="S52" s="1"/>
  <c r="J19"/>
  <c r="H19"/>
  <c r="I19"/>
  <c r="W16"/>
  <c r="W50" s="1"/>
  <c r="W52" s="1"/>
  <c r="X16"/>
  <c r="X50" s="1"/>
  <c r="X52" s="1"/>
  <c r="T16"/>
  <c r="T50" s="1"/>
  <c r="T52" s="1"/>
  <c r="P16"/>
  <c r="P50" s="1"/>
  <c r="P52" s="1"/>
  <c r="F44"/>
  <c r="G44"/>
  <c r="G19"/>
  <c r="F19"/>
  <c r="E93" i="14"/>
  <c r="F93" s="1"/>
  <c r="E89"/>
  <c r="F89" s="1"/>
  <c r="E85"/>
  <c r="F85" s="1"/>
  <c r="E81"/>
  <c r="F81" s="1"/>
  <c r="E77"/>
  <c r="F77" s="1"/>
  <c r="E92"/>
  <c r="F92" s="1"/>
  <c r="E88"/>
  <c r="F88" s="1"/>
  <c r="E84"/>
  <c r="F84" s="1"/>
  <c r="E80"/>
  <c r="F80" s="1"/>
  <c r="E76"/>
  <c r="F76" s="1"/>
  <c r="E91"/>
  <c r="F91" s="1"/>
  <c r="E87"/>
  <c r="F87" s="1"/>
  <c r="E83"/>
  <c r="F83" s="1"/>
  <c r="E79"/>
  <c r="F79" s="1"/>
  <c r="E75"/>
  <c r="E94"/>
  <c r="F94" s="1"/>
  <c r="E90"/>
  <c r="F90" s="1"/>
  <c r="E86"/>
  <c r="F86" s="1"/>
  <c r="E82"/>
  <c r="F82" s="1"/>
  <c r="E78"/>
  <c r="F78" s="1"/>
  <c r="AC38" i="2"/>
  <c r="AI29"/>
  <c r="AD38"/>
  <c r="AH29"/>
  <c r="Y63"/>
  <c r="AC41"/>
  <c r="BR41"/>
  <c r="T69"/>
  <c r="T75" s="1"/>
  <c r="Y37"/>
  <c r="AC24"/>
  <c r="AC36" s="1"/>
  <c r="S69"/>
  <c r="S75" s="1"/>
  <c r="AR63"/>
  <c r="AX48"/>
  <c r="AD24"/>
  <c r="AD36" s="1"/>
  <c r="F75" i="14" l="1"/>
  <c r="E95"/>
  <c r="AM29" i="2"/>
  <c r="AI38"/>
  <c r="AH38"/>
  <c r="AN29"/>
  <c r="AH24"/>
  <c r="AH36" s="1"/>
  <c r="BB48"/>
  <c r="AX63"/>
  <c r="BV41"/>
  <c r="CE41" s="1"/>
  <c r="Y69"/>
  <c r="Y75" s="1"/>
  <c r="X37"/>
  <c r="X69"/>
  <c r="X75" s="1"/>
  <c r="AC37"/>
  <c r="AI24"/>
  <c r="AI36" s="1"/>
  <c r="AC63"/>
  <c r="AI41"/>
  <c r="CI41" l="1"/>
  <c r="AM38"/>
  <c r="AS29"/>
  <c r="AC69"/>
  <c r="AC75" s="1"/>
  <c r="AR29"/>
  <c r="AN38"/>
  <c r="BH48"/>
  <c r="BB63"/>
  <c r="AD37"/>
  <c r="AD69"/>
  <c r="AD75" s="1"/>
  <c r="AI63"/>
  <c r="AM41"/>
  <c r="AI37"/>
  <c r="AM24"/>
  <c r="AM36" s="1"/>
  <c r="AN24"/>
  <c r="AN36" s="1"/>
  <c r="CM41" l="1"/>
  <c r="AW29"/>
  <c r="AS38"/>
  <c r="AX29"/>
  <c r="AR38"/>
  <c r="AR24"/>
  <c r="AR36" s="1"/>
  <c r="AI69"/>
  <c r="AI75" s="1"/>
  <c r="BL48"/>
  <c r="BH63"/>
  <c r="AH37"/>
  <c r="AH69"/>
  <c r="AH75" s="1"/>
  <c r="AM37"/>
  <c r="AS24"/>
  <c r="AS36" s="1"/>
  <c r="AM63"/>
  <c r="AS41"/>
  <c r="BC29" l="1"/>
  <c r="AW38"/>
  <c r="AM69"/>
  <c r="AM75" s="1"/>
  <c r="BB29"/>
  <c r="AX38"/>
  <c r="AN37"/>
  <c r="AN69"/>
  <c r="AN75" s="1"/>
  <c r="AS63"/>
  <c r="AW41"/>
  <c r="AS37"/>
  <c r="AW24"/>
  <c r="AW36" s="1"/>
  <c r="BR48"/>
  <c r="BL63"/>
  <c r="AX24"/>
  <c r="AX36" s="1"/>
  <c r="BG29" l="1"/>
  <c r="BC38"/>
  <c r="BB38"/>
  <c r="BH29"/>
  <c r="BB24"/>
  <c r="BB36" s="1"/>
  <c r="AW37"/>
  <c r="BC24"/>
  <c r="BC36" s="1"/>
  <c r="AW63"/>
  <c r="BC41"/>
  <c r="AR37"/>
  <c r="AR69"/>
  <c r="AR75" s="1"/>
  <c r="BV48"/>
  <c r="CE48" s="1"/>
  <c r="BR63"/>
  <c r="AS69"/>
  <c r="AS75" s="1"/>
  <c r="CI48" l="1"/>
  <c r="CR48" s="1"/>
  <c r="E43" i="11" s="1"/>
  <c r="CE63" i="2"/>
  <c r="BM29"/>
  <c r="BG38"/>
  <c r="AW69"/>
  <c r="AW75" s="1"/>
  <c r="BH38"/>
  <c r="BL29"/>
  <c r="BV63"/>
  <c r="BC63"/>
  <c r="BG41"/>
  <c r="BC37"/>
  <c r="BG24"/>
  <c r="BG36" s="1"/>
  <c r="AX37"/>
  <c r="AX69"/>
  <c r="AX75" s="1"/>
  <c r="BH24"/>
  <c r="BH36" s="1"/>
  <c r="L51" i="13" l="1"/>
  <c r="K51"/>
  <c r="CM48" i="2"/>
  <c r="CI63"/>
  <c r="BM38"/>
  <c r="BQ29"/>
  <c r="BW29" s="1"/>
  <c r="BR29"/>
  <c r="BL38"/>
  <c r="BL24"/>
  <c r="BL36" s="1"/>
  <c r="BC69"/>
  <c r="BC75" s="1"/>
  <c r="CP48"/>
  <c r="D25" i="13" s="1"/>
  <c r="CM63" i="2"/>
  <c r="BB37"/>
  <c r="BB69"/>
  <c r="BB75" s="1"/>
  <c r="BG37"/>
  <c r="BM24"/>
  <c r="BM36" s="1"/>
  <c r="BG63"/>
  <c r="BM41"/>
  <c r="J25" i="13" l="1"/>
  <c r="I25"/>
  <c r="H25"/>
  <c r="G25"/>
  <c r="F25"/>
  <c r="CD29" i="2"/>
  <c r="BW38"/>
  <c r="BQ38"/>
  <c r="BG69"/>
  <c r="BG75" s="1"/>
  <c r="BR38"/>
  <c r="BV29"/>
  <c r="CE29" s="1"/>
  <c r="BM63"/>
  <c r="BQ41"/>
  <c r="BW41" s="1"/>
  <c r="BM37"/>
  <c r="BQ24"/>
  <c r="BH37"/>
  <c r="BH69"/>
  <c r="BH75" s="1"/>
  <c r="BR24"/>
  <c r="BR36" s="1"/>
  <c r="BQ36" l="1"/>
  <c r="BQ37" s="1"/>
  <c r="BW24"/>
  <c r="CE38"/>
  <c r="CI29"/>
  <c r="CR29" s="1"/>
  <c r="BW63"/>
  <c r="CD41"/>
  <c r="CR41" s="1"/>
  <c r="CD38"/>
  <c r="CL29"/>
  <c r="CL38" s="1"/>
  <c r="BV38"/>
  <c r="E29" i="11"/>
  <c r="BV24" i="2"/>
  <c r="BM69"/>
  <c r="BM75" s="1"/>
  <c r="BL37"/>
  <c r="BL69"/>
  <c r="BL75" s="1"/>
  <c r="BQ63"/>
  <c r="E36" i="11"/>
  <c r="CD24" i="2" l="1"/>
  <c r="BW36"/>
  <c r="BW37" s="1"/>
  <c r="CI38"/>
  <c r="CR38" s="1"/>
  <c r="CM29"/>
  <c r="CM38" s="1"/>
  <c r="CP38" s="1"/>
  <c r="BV36"/>
  <c r="CE24"/>
  <c r="CD63"/>
  <c r="CR63" s="1"/>
  <c r="CL41"/>
  <c r="CP41" s="1"/>
  <c r="D18" i="13" s="1"/>
  <c r="BQ69" i="2"/>
  <c r="BQ75" s="1"/>
  <c r="BR37"/>
  <c r="BR69"/>
  <c r="BR75" s="1"/>
  <c r="I18" i="13" l="1"/>
  <c r="I39" s="1"/>
  <c r="J18"/>
  <c r="H18"/>
  <c r="G18"/>
  <c r="G39" s="1"/>
  <c r="F18"/>
  <c r="F39" s="1"/>
  <c r="CL63" i="2"/>
  <c r="CP63" s="1"/>
  <c r="CP29"/>
  <c r="D10" i="13" s="1"/>
  <c r="BW69" i="2"/>
  <c r="BW75" s="1"/>
  <c r="CI24"/>
  <c r="CR24" s="1"/>
  <c r="E24" i="11" s="1"/>
  <c r="CE36" i="2"/>
  <c r="CD36"/>
  <c r="CL24"/>
  <c r="K39" i="13"/>
  <c r="J39"/>
  <c r="L39"/>
  <c r="H39"/>
  <c r="D39"/>
  <c r="BV37" i="2"/>
  <c r="BV69"/>
  <c r="BV75" s="1"/>
  <c r="I10" i="13" l="1"/>
  <c r="I51" s="1"/>
  <c r="H10"/>
  <c r="H51" s="1"/>
  <c r="J10"/>
  <c r="J51" s="1"/>
  <c r="G10"/>
  <c r="G51" s="1"/>
  <c r="F10"/>
  <c r="F51" s="1"/>
  <c r="D51"/>
  <c r="CD37" i="2"/>
  <c r="CE37"/>
  <c r="CE69"/>
  <c r="CE75" s="1"/>
  <c r="CI36"/>
  <c r="CI69" s="1"/>
  <c r="CI75" s="1"/>
  <c r="CM24"/>
  <c r="CM36" s="1"/>
  <c r="CL36"/>
  <c r="CP24"/>
  <c r="CD69"/>
  <c r="E54" i="14" l="1"/>
  <c r="E65"/>
  <c r="E61"/>
  <c r="E57"/>
  <c r="E53"/>
  <c r="E49"/>
  <c r="E64"/>
  <c r="E60"/>
  <c r="E56"/>
  <c r="E52"/>
  <c r="E48"/>
  <c r="E63"/>
  <c r="E59"/>
  <c r="E55"/>
  <c r="E51"/>
  <c r="E47"/>
  <c r="E66"/>
  <c r="E62"/>
  <c r="E58"/>
  <c r="E50"/>
  <c r="L16" i="13"/>
  <c r="L50" s="1"/>
  <c r="L52" s="1"/>
  <c r="K16"/>
  <c r="K50" s="1"/>
  <c r="K52" s="1"/>
  <c r="CR36" i="2"/>
  <c r="CD75"/>
  <c r="CR75" s="1"/>
  <c r="CR69"/>
  <c r="CP36"/>
  <c r="CP69" s="1"/>
  <c r="CP75" s="1"/>
  <c r="D5" i="13"/>
  <c r="CI37" i="2"/>
  <c r="CR37" s="1"/>
  <c r="CL37"/>
  <c r="CL69"/>
  <c r="CL75" s="1"/>
  <c r="CM37"/>
  <c r="CM69"/>
  <c r="CM75" s="1"/>
  <c r="I5" i="13" l="1"/>
  <c r="I16" s="1"/>
  <c r="I50" s="1"/>
  <c r="I52" s="1"/>
  <c r="J5"/>
  <c r="J16" s="1"/>
  <c r="J50" s="1"/>
  <c r="J52" s="1"/>
  <c r="H5"/>
  <c r="H16" s="1"/>
  <c r="H50" s="1"/>
  <c r="H52" s="1"/>
  <c r="G5"/>
  <c r="G16" s="1"/>
  <c r="G50" s="1"/>
  <c r="G52" s="1"/>
  <c r="F5"/>
  <c r="F16" s="1"/>
  <c r="F50" s="1"/>
  <c r="E20" i="14" s="1"/>
  <c r="F20" s="1"/>
  <c r="D16" i="13"/>
  <c r="F50" i="14"/>
  <c r="F57"/>
  <c r="F65"/>
  <c r="F53"/>
  <c r="F52"/>
  <c r="F60"/>
  <c r="F63"/>
  <c r="F56"/>
  <c r="F61"/>
  <c r="F66"/>
  <c r="F62"/>
  <c r="F64"/>
  <c r="F59"/>
  <c r="F55"/>
  <c r="F51"/>
  <c r="F58"/>
  <c r="F54"/>
  <c r="F49"/>
  <c r="F48"/>
  <c r="CP37" i="2"/>
  <c r="F52" i="13" l="1"/>
  <c r="E24" i="14"/>
  <c r="F24" s="1"/>
  <c r="E23"/>
  <c r="F23" s="1"/>
  <c r="E21"/>
  <c r="F21" s="1"/>
  <c r="E35"/>
  <c r="F35" s="1"/>
  <c r="E32"/>
  <c r="F32" s="1"/>
  <c r="E34"/>
  <c r="F34" s="1"/>
  <c r="E39"/>
  <c r="F39" s="1"/>
  <c r="E33"/>
  <c r="F33" s="1"/>
  <c r="E27"/>
  <c r="F27" s="1"/>
  <c r="E28"/>
  <c r="F28" s="1"/>
  <c r="E37"/>
  <c r="F37" s="1"/>
  <c r="E25"/>
  <c r="F25" s="1"/>
  <c r="E26"/>
  <c r="F26" s="1"/>
  <c r="E31"/>
  <c r="F31" s="1"/>
  <c r="E36"/>
  <c r="F36" s="1"/>
  <c r="E29"/>
  <c r="F29" s="1"/>
  <c r="E30"/>
  <c r="F30" s="1"/>
  <c r="E22"/>
  <c r="F22" s="1"/>
  <c r="E38"/>
  <c r="F38" s="1"/>
  <c r="D50" i="13"/>
  <c r="D52" s="1"/>
  <c r="E67" i="14"/>
  <c r="F47"/>
  <c r="E40" l="1"/>
</calcChain>
</file>

<file path=xl/sharedStrings.xml><?xml version="1.0" encoding="utf-8"?>
<sst xmlns="http://schemas.openxmlformats.org/spreadsheetml/2006/main" count="464" uniqueCount="316">
  <si>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</si>
  <si>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</si>
  <si>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</si>
  <si>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</si>
  <si>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</si>
  <si>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</si>
  <si>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</si>
  <si>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</si>
  <si>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Opening Interest Amounts as of Jan-1-05</t>
  </si>
  <si>
    <t>Closing Interest Amounts as of Dec-31-05</t>
  </si>
  <si>
    <t>Closing Principal Balance as of Dec-31-05</t>
  </si>
  <si>
    <t>Closing Principal Balance as of Dec-31-06</t>
  </si>
  <si>
    <t>Opening Interest Amounts as of Jan-1-06</t>
  </si>
  <si>
    <t>Closing Interest Amounts as of Dec-31-06</t>
  </si>
  <si>
    <t>Other Regulatory Assets - Sub-Account - OEB Cost Assessments</t>
  </si>
  <si>
    <t>Other Regulatory Assets - Sub-Account - Pension Contributions</t>
  </si>
  <si>
    <t>Deferred Payments in Lieu of Taxes</t>
  </si>
  <si>
    <t>Misc. Deferred Debits</t>
  </si>
  <si>
    <t>Extra-Ordinary Event Costs</t>
  </si>
  <si>
    <t>Recovery of Regulatory Asset Balances</t>
  </si>
  <si>
    <t>Please describe "other" components of 1508 and add more component lines if necessary.</t>
  </si>
  <si>
    <t>1563 is a contra-account and is not included in the total but is shown on a memo basis.  Account 1562 establishes the obligation to the ratepayer.</t>
  </si>
  <si>
    <t>Claim before Forecasted Transactions</t>
  </si>
  <si>
    <t>Closing Principal Balance as of Dec-31-07</t>
  </si>
  <si>
    <t>Closing Interest Amounts as of Dec-31-07</t>
  </si>
  <si>
    <t>Opening Interest Amounts as of Jan-1-07</t>
  </si>
  <si>
    <t>Closing Principal Balance as of Dec-31-08</t>
  </si>
  <si>
    <t>Opening Interest Amounts as of Jan-1-08</t>
  </si>
  <si>
    <t>Closing Interest Amounts as of Dec-31-08</t>
  </si>
  <si>
    <t>Closing Principal Balance as of Dec-31-09</t>
  </si>
  <si>
    <t>Opening Interest Amounts as of Jan-1-09</t>
  </si>
  <si>
    <t>Closing Interest Amounts as of Dec-31-09</t>
  </si>
  <si>
    <t>Smart Grid Capital Deferral Account</t>
  </si>
  <si>
    <t>Smart Grid OM&amp;A Deferral Account</t>
  </si>
  <si>
    <t>Group 2 Sub-Total</t>
  </si>
  <si>
    <t>The following is not included in the total claim but are included on a memo basis:</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</si>
  <si>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</si>
  <si>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</si>
  <si>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</si>
  <si>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</si>
  <si>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</si>
  <si>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</si>
  <si>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Dec-31-05</t>
  </si>
  <si>
    <t>Interest Jan-1 to Dec-31-06</t>
  </si>
  <si>
    <t>Interest Jan-1 to Dec-31-07</t>
  </si>
  <si>
    <t>Interest Jan-1 to Dec-31-08</t>
  </si>
  <si>
    <t>Interest Jan-1 to Dec-31-09</t>
  </si>
  <si>
    <t>Interest Jan-1 to Dec-31-10</t>
  </si>
  <si>
    <t>Total Claim</t>
  </si>
  <si>
    <t>2.1.7 RRR</t>
  </si>
  <si>
    <t>Explanation</t>
  </si>
  <si>
    <t>Board-Approved Disposition during 2005</t>
  </si>
  <si>
    <t>Board-Approved Disposition during 2007</t>
  </si>
  <si>
    <t>Board-Approved Disposition during 2008</t>
  </si>
  <si>
    <t>Board-Approved Disposition during 2009</t>
  </si>
  <si>
    <t>Board-Approved Disposition during 2010</t>
  </si>
  <si>
    <t>Provide supporting statement indicating whether due to denial of costs in 2006 EDR by the Board, 10% transition costs write-off, etc.</t>
  </si>
  <si>
    <t>For RSVA accounts only, report the net variance to the account during the year.  For all other accounts, record the transactions during the year.</t>
  </si>
  <si>
    <t>Please provide explanations for the nature of the adjustments.  If the adjustment relates to previously Board Approved disposed balances, please provide amounts for adjustments and include supporting documentations.</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</si>
  <si>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</si>
  <si>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</si>
  <si>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</si>
  <si>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</si>
  <si>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</si>
  <si>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</si>
  <si>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</si>
  <si>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</si>
  <si>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</si>
  <si>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</si>
  <si>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Adjustments Instructed by the Board include deferral/variance account balances moved to Account 1590 as a result of the 2006 EDR and account 1595 during the 2008 EDR and subsequent years as ordered by the Board.</t>
  </si>
  <si>
    <t>PILs and Tax Variance for 2006 and Subsequent Years - Sub-Account HST/OVAT                          Input Tax Credits (ITCs)</t>
  </si>
  <si>
    <t>PILs and Tax Variance for 2006 and Subsequent Years                                                                          (excludes sub-account and contra account below)</t>
  </si>
  <si>
    <t>PILs and Tax Variance for 2006 and Subsequent Years -                                                                       Sub-Account HST/OVAT Contra Account</t>
  </si>
  <si>
    <t>Opening Principal Amounts as of Jan-1-05</t>
  </si>
  <si>
    <t xml:space="preserve">Opening Principal Amounts as of Jan-1-06 </t>
  </si>
  <si>
    <t xml:space="preserve">Opening Principal Amounts as of Jan-1-07 </t>
  </si>
  <si>
    <t xml:space="preserve">Opening Principal Amounts as of Jan-1-08 </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</si>
  <si>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</si>
  <si>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</si>
  <si>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</si>
  <si>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</si>
  <si>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</si>
  <si>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</si>
  <si>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</si>
  <si>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</si>
  <si>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</si>
  <si>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</si>
  <si>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</si>
  <si>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</si>
  <si>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r>
      <t xml:space="preserve">Board-Approved Disposition during 2006  </t>
    </r>
    <r>
      <rPr>
        <b/>
        <vertAlign val="superscript"/>
        <sz val="10"/>
        <rFont val="Book Antiqua"/>
        <family val="1"/>
      </rPr>
      <t>1, 1A</t>
    </r>
  </si>
  <si>
    <t>1A</t>
  </si>
  <si>
    <r>
      <t xml:space="preserve">Adjustments during 2005 - other </t>
    </r>
    <r>
      <rPr>
        <b/>
        <vertAlign val="superscript"/>
        <sz val="10"/>
        <rFont val="Book Antiqua"/>
        <family val="1"/>
      </rPr>
      <t>2</t>
    </r>
  </si>
  <si>
    <r>
      <t xml:space="preserve">Adjustments during 2006 - other </t>
    </r>
    <r>
      <rPr>
        <b/>
        <vertAlign val="superscript"/>
        <sz val="10"/>
        <rFont val="Book Antiqua"/>
        <family val="1"/>
      </rPr>
      <t>2</t>
    </r>
  </si>
  <si>
    <r>
      <t xml:space="preserve">Adjustments during 2007 - other </t>
    </r>
    <r>
      <rPr>
        <b/>
        <vertAlign val="superscript"/>
        <sz val="10"/>
        <rFont val="Book Antiqua"/>
        <family val="1"/>
      </rPr>
      <t>2</t>
    </r>
  </si>
  <si>
    <r>
      <t xml:space="preserve">Adjustments during 2008 - other </t>
    </r>
    <r>
      <rPr>
        <b/>
        <vertAlign val="superscript"/>
        <sz val="10"/>
        <rFont val="Book Antiqua"/>
        <family val="1"/>
      </rPr>
      <t>2</t>
    </r>
  </si>
  <si>
    <r>
      <t xml:space="preserve">Adjustments during 2009 - other </t>
    </r>
    <r>
      <rPr>
        <b/>
        <vertAlign val="superscript"/>
        <sz val="10"/>
        <rFont val="Book Antiqua"/>
        <family val="1"/>
      </rPr>
      <t>2</t>
    </r>
  </si>
  <si>
    <r>
      <t xml:space="preserve">Adjustments during 2010 - other </t>
    </r>
    <r>
      <rPr>
        <b/>
        <vertAlign val="superscript"/>
        <sz val="10"/>
        <rFont val="Book Antiqua"/>
        <family val="1"/>
      </rPr>
      <t>2</t>
    </r>
  </si>
  <si>
    <r>
      <t xml:space="preserve">Adjustments during 2011 - other </t>
    </r>
    <r>
      <rPr>
        <b/>
        <vertAlign val="superscript"/>
        <sz val="10"/>
        <rFont val="Book Antiqua"/>
        <family val="1"/>
      </rPr>
      <t>2</t>
    </r>
  </si>
  <si>
    <r>
      <t xml:space="preserve">Transactions Debit / (Credit) during 2005 excluding interest and adjustments </t>
    </r>
    <r>
      <rPr>
        <b/>
        <vertAlign val="superscript"/>
        <sz val="10"/>
        <rFont val="Book Antiqua"/>
        <family val="1"/>
      </rPr>
      <t>3</t>
    </r>
  </si>
  <si>
    <r>
      <t xml:space="preserve">Transactions Debit / (Credit) during 2006 excluding interest and adjustments </t>
    </r>
    <r>
      <rPr>
        <b/>
        <vertAlign val="superscript"/>
        <sz val="10"/>
        <rFont val="Book Antiqua"/>
        <family val="1"/>
      </rPr>
      <t>3</t>
    </r>
  </si>
  <si>
    <r>
      <t xml:space="preserve">Transactions Debit / (Credit) during 2007 excluding interest and adjustments </t>
    </r>
    <r>
      <rPr>
        <b/>
        <vertAlign val="superscript"/>
        <sz val="10"/>
        <rFont val="Book Antiqua"/>
        <family val="1"/>
      </rPr>
      <t>3</t>
    </r>
  </si>
  <si>
    <r>
      <t xml:space="preserve">Transactions Debit / (Credit) during 2008 excluding interest and adjustments </t>
    </r>
    <r>
      <rPr>
        <b/>
        <vertAlign val="superscript"/>
        <sz val="10"/>
        <rFont val="Book Antiqua"/>
        <family val="1"/>
      </rPr>
      <t>3</t>
    </r>
  </si>
  <si>
    <r>
      <t xml:space="preserve">Transactions Debit / (Credit) during 2009 excluding interest and adjustments </t>
    </r>
    <r>
      <rPr>
        <b/>
        <vertAlign val="superscript"/>
        <sz val="10"/>
        <rFont val="Book Antiqua"/>
        <family val="1"/>
      </rPr>
      <t>3</t>
    </r>
  </si>
  <si>
    <r>
      <t xml:space="preserve">Transactions Debit / (Credit) during 2010 excluding interest and adjustments </t>
    </r>
    <r>
      <rPr>
        <b/>
        <vertAlign val="superscript"/>
        <sz val="10"/>
        <rFont val="Book Antiqua"/>
        <family val="1"/>
      </rPr>
      <t>3</t>
    </r>
  </si>
  <si>
    <r>
      <t xml:space="preserve">Transactions Debit / (Credit) during 2011 excluding interest and adjustments </t>
    </r>
    <r>
      <rPr>
        <b/>
        <vertAlign val="superscript"/>
        <sz val="10"/>
        <rFont val="Book Antiqua"/>
        <family val="1"/>
      </rPr>
      <t>3</t>
    </r>
  </si>
  <si>
    <r>
      <t xml:space="preserve">Other Regulatory Assets - Sub-Account - Other </t>
    </r>
    <r>
      <rPr>
        <vertAlign val="superscript"/>
        <sz val="11"/>
        <rFont val="Arial"/>
        <family val="2"/>
      </rPr>
      <t>4</t>
    </r>
  </si>
  <si>
    <r>
      <t xml:space="preserve">Deferred PILs Contra Account </t>
    </r>
    <r>
      <rPr>
        <vertAlign val="superscript"/>
        <sz val="11"/>
        <rFont val="Arial"/>
        <family val="2"/>
      </rPr>
      <t>5</t>
    </r>
  </si>
  <si>
    <r>
      <t>Other Regulatory Assets - Sub-Account - Financial Assistance Payment and Recovery Variance - Ontario Clean Energy Benefit Act</t>
    </r>
    <r>
      <rPr>
        <vertAlign val="superscript"/>
        <sz val="11"/>
        <rFont val="Arial"/>
        <family val="2"/>
      </rPr>
      <t>8</t>
    </r>
  </si>
  <si>
    <r>
      <t>Disposition and Recovery of Regulatory Balances</t>
    </r>
    <r>
      <rPr>
        <vertAlign val="superscript"/>
        <sz val="11"/>
        <rFont val="Arial"/>
        <family val="2"/>
      </rPr>
      <t>7</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</si>
  <si>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</si>
  <si>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</si>
  <si>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</si>
  <si>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</si>
  <si>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</si>
  <si>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</si>
  <si>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t>If the LDC’s 2013 rate year begins January 1, 2013, the projected interest is recorded from January 1, 2012 to December 31, 2012 on the December 31, 2011 balance adjusted for the disposed balances approved by the Board in the 2012 rate decision.  If the LDC’s 2013 rate year begins May 1, 2013 the projected interest is recorded from January 1, 2012 to April 30, 2013 on the December 31, 2011 balance adjusted for the disposed balances approved by the Board in the 2012 rate decision.</t>
  </si>
  <si>
    <t>balances in Account 1595 on a memo basis only (line 85).</t>
  </si>
  <si>
    <t>"By way of exception... The Board does acticipate that licensed distributors that cannot adapt their invoices as of January 1, 2011 will require a variance account for OCEB purposes... The Board expects that any principal</t>
  </si>
  <si>
    <t>Version</t>
  </si>
  <si>
    <t xml:space="preserve">Utility Name   </t>
  </si>
  <si>
    <t>Service Territory</t>
  </si>
  <si>
    <t>(if applicable)</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</si>
  <si>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</si>
  <si>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</si>
  <si>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</si>
  <si>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</si>
  <si>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</si>
  <si>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</si>
  <si>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</si>
  <si>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</si>
  <si>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</si>
  <si>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Billed kWh for Non-RPP Customers</t>
  </si>
  <si>
    <t>Estimated kW for Non-RPP Customers</t>
  </si>
  <si>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</si>
  <si>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</si>
  <si>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</si>
  <si>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</si>
  <si>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Metered kWh</t>
  </si>
  <si>
    <t>Metered kW</t>
  </si>
  <si>
    <t>LRAM Variance Account</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</si>
  <si>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</si>
  <si>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</si>
  <si>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</si>
  <si>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</si>
  <si>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</si>
  <si>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In the green shaded cells, enter the most recent Board Approved volumetric forecast.  If there is a material difference between the latest Board-approved volumetric forecast and the most recent 12-month actual volumetric data, use the most recent 12-month actual data.  Do not enter data for the MicroFit class.</t>
  </si>
  <si>
    <t>1590 Recovery Share Proportion</t>
  </si>
  <si>
    <t>Balance as per Sheet 2</t>
  </si>
  <si>
    <t>Variance</t>
  </si>
  <si>
    <t>Disposition and Recovery/Refund of Regulatory Balances (2008)</t>
  </si>
  <si>
    <t>Disposition and Recovery/Refund of Regulatory Balances (2009)</t>
  </si>
  <si>
    <t>Disposition and Recovery/Refund of Regulatory Balances (2010)</t>
  </si>
  <si>
    <t>Other Regulatory Assets - Sub-Account - Financial Assistance Payment and Recovery Variance - Ontario Clean Energy Benefit Act</t>
  </si>
  <si>
    <t>Other Regulatory Assets - Sub-Account - Other</t>
  </si>
  <si>
    <t>PILs and Tax Variance for 2006 and Subsequent Years -
      Sub-Account HST/OVAT Input Tax Credits (ITCs)</t>
  </si>
  <si>
    <t>Allocator</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</si>
  <si>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</si>
  <si>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</si>
  <si>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</si>
  <si>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</si>
  <si>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</si>
  <si>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r>
      <t xml:space="preserve">LRAM Variance Account </t>
    </r>
    <r>
      <rPr>
        <b/>
        <sz val="10"/>
        <color rgb="FFFF0000"/>
        <rFont val="Arial"/>
        <family val="2"/>
      </rPr>
      <t>(Enter dollar amount for each class)</t>
    </r>
  </si>
  <si>
    <t>Amounts from Sheet 2</t>
  </si>
  <si>
    <t>(Account 1568 - total amount allocated to classes)</t>
  </si>
  <si>
    <t>Rate Rider for Deferral/Variance Accounts</t>
  </si>
  <si>
    <t xml:space="preserve"> Please indicate the Rate Rider Recovery Period (in years)</t>
  </si>
  <si>
    <t>kW / kWh / # of Customers</t>
  </si>
  <si>
    <t>Rate Rider Calculation for Deferral / Variance Accounts Balances (excluding Global Adj.)</t>
  </si>
  <si>
    <t xml:space="preserve">Accounts that produced a variance on the 2014 continuity schedule are listed below.  
Please provide a detailed explanation for each variance below.
</t>
  </si>
  <si>
    <t>RSVA - Global Adjustment</t>
  </si>
  <si>
    <t>Group 1 Sub-Total (including Account 1589 - Global Adjustment)</t>
  </si>
  <si>
    <t>Group 1 Sub-Total (excluding Account 1589 - Global Adjustment)</t>
  </si>
  <si>
    <r>
      <t>Disposition and Recovery/Refund of Regulatory Balances (2011)</t>
    </r>
    <r>
      <rPr>
        <vertAlign val="superscript"/>
        <sz val="11"/>
        <rFont val="Arial"/>
        <family val="2"/>
      </rPr>
      <t>7</t>
    </r>
  </si>
  <si>
    <t>Include Account 1595 as part of Group 1 accounts (lines 31, 32, 33 and 34) for review and disposition if the recovery (or refund) period has been completed. If the recovery (or refund) period has not been completed, include the</t>
  </si>
  <si>
    <t>Opening Principal Amounts as of Jan-1-12</t>
  </si>
  <si>
    <r>
      <t xml:space="preserve">Transactions Debit / (Credit) during 2012 excluding interest and adjustments </t>
    </r>
    <r>
      <rPr>
        <b/>
        <vertAlign val="superscript"/>
        <sz val="10"/>
        <rFont val="Book Antiqua"/>
        <family val="1"/>
      </rPr>
      <t>3</t>
    </r>
  </si>
  <si>
    <t>Board-Approved Disposition during 2012</t>
  </si>
  <si>
    <r>
      <t xml:space="preserve">Other </t>
    </r>
    <r>
      <rPr>
        <b/>
        <vertAlign val="superscript"/>
        <sz val="10"/>
        <rFont val="Book Antiqua"/>
        <family val="1"/>
      </rPr>
      <t xml:space="preserve">2 </t>
    </r>
    <r>
      <rPr>
        <b/>
        <sz val="10"/>
        <rFont val="Book Antiqua"/>
        <family val="1"/>
      </rPr>
      <t>Adjustments during Q1 2012</t>
    </r>
  </si>
  <si>
    <r>
      <t xml:space="preserve">Other </t>
    </r>
    <r>
      <rPr>
        <b/>
        <vertAlign val="superscript"/>
        <sz val="10"/>
        <rFont val="Book Antiqua"/>
        <family val="1"/>
      </rPr>
      <t xml:space="preserve">2 </t>
    </r>
    <r>
      <rPr>
        <b/>
        <sz val="10"/>
        <rFont val="Book Antiqua"/>
        <family val="1"/>
      </rPr>
      <t>Adjustments during Q2 2012</t>
    </r>
  </si>
  <si>
    <r>
      <t xml:space="preserve">Other </t>
    </r>
    <r>
      <rPr>
        <b/>
        <vertAlign val="superscript"/>
        <sz val="10"/>
        <rFont val="Book Antiqua"/>
        <family val="1"/>
      </rPr>
      <t xml:space="preserve">2 </t>
    </r>
    <r>
      <rPr>
        <b/>
        <sz val="10"/>
        <rFont val="Book Antiqua"/>
        <family val="1"/>
      </rPr>
      <t>Adjustments during Q3 2012</t>
    </r>
  </si>
  <si>
    <r>
      <t xml:space="preserve">Other </t>
    </r>
    <r>
      <rPr>
        <b/>
        <vertAlign val="superscript"/>
        <sz val="10"/>
        <rFont val="Book Antiqua"/>
        <family val="1"/>
      </rPr>
      <t xml:space="preserve">2 </t>
    </r>
    <r>
      <rPr>
        <b/>
        <sz val="10"/>
        <rFont val="Book Antiqua"/>
        <family val="1"/>
      </rPr>
      <t>Adjustments during Q4 2012</t>
    </r>
  </si>
  <si>
    <t>Closing Principal Balance as of Dec-31-12</t>
  </si>
  <si>
    <t>Opening Interest Amounts as of Jan-1-12</t>
  </si>
  <si>
    <t>Interest Jan-1 to Dec-31-12</t>
  </si>
  <si>
    <r>
      <t xml:space="preserve">Adjustments during 2012 - other </t>
    </r>
    <r>
      <rPr>
        <b/>
        <vertAlign val="superscript"/>
        <sz val="10"/>
        <rFont val="Book Antiqua"/>
        <family val="1"/>
      </rPr>
      <t>2</t>
    </r>
  </si>
  <si>
    <t>Closing Interest Amounts as of Dec-31-12</t>
  </si>
  <si>
    <t>Principal Disposition during 2013 - instructed by Board</t>
  </si>
  <si>
    <t>Interest Disposition during 2013 - instructed by Board</t>
  </si>
  <si>
    <t>Closing Principal Balances as of Dec 31-12 Adjusted for Dispositions during 2013</t>
  </si>
  <si>
    <t>Closing Interest Balances as of Dec 31-12 Adjusted for Dispositions during 2013</t>
  </si>
  <si>
    <r>
      <t xml:space="preserve">Projected Interest from Jan 1, 2013 to December 31, 2013 on                        Dec 31 -12 balance adjusted for disposition during 2013 </t>
    </r>
    <r>
      <rPr>
        <b/>
        <vertAlign val="superscript"/>
        <sz val="10"/>
        <rFont val="Book Antiqua"/>
        <family val="1"/>
      </rPr>
      <t>6</t>
    </r>
  </si>
  <si>
    <r>
      <t xml:space="preserve">Projected Interest from January 1, 2014 to April 30, 2014 on Dec 31 -12 balance adjusted for disposition during 2013  </t>
    </r>
    <r>
      <rPr>
        <b/>
        <vertAlign val="superscript"/>
        <sz val="11"/>
        <rFont val="Book Antiqua"/>
        <family val="1"/>
      </rPr>
      <t>6</t>
    </r>
  </si>
  <si>
    <t>Projected Interest on Dec-31-12 Balances</t>
  </si>
  <si>
    <t>As of Dec 31-12</t>
  </si>
  <si>
    <r>
      <t xml:space="preserve">Variance                           RRR vs. 2012 Balance                        </t>
    </r>
    <r>
      <rPr>
        <b/>
        <i/>
        <sz val="10"/>
        <rFont val="Book Antiqua"/>
        <family val="1"/>
      </rPr>
      <t>(Principal + Interest)</t>
    </r>
  </si>
  <si>
    <t>Total Balance Allocated to each class (excluding 1589)</t>
  </si>
  <si>
    <t>Total Balance Allocated to each class (including 1589)</t>
  </si>
  <si>
    <r>
      <t>Smart Meter Capital and Recovery Offset Variance - Sub-Account - Capital</t>
    </r>
    <r>
      <rPr>
        <vertAlign val="superscript"/>
        <sz val="11"/>
        <rFont val="Arial"/>
        <family val="2"/>
      </rPr>
      <t>10</t>
    </r>
  </si>
  <si>
    <r>
      <t>Smart Meter Capital and Recovery Offset Variance - Sub-Account - Recoveries</t>
    </r>
    <r>
      <rPr>
        <vertAlign val="superscript"/>
        <sz val="11"/>
        <rFont val="Arial"/>
        <family val="2"/>
      </rPr>
      <t>10</t>
    </r>
  </si>
  <si>
    <r>
      <t>Smart Meter Capital and Recovery Offset Variance - Sub-Account - Stranded Meter Costs</t>
    </r>
    <r>
      <rPr>
        <vertAlign val="superscript"/>
        <sz val="11"/>
        <rFont val="Arial"/>
        <family val="2"/>
      </rPr>
      <t>10</t>
    </r>
  </si>
  <si>
    <r>
      <t>Smart Meter OM&amp;A Variance</t>
    </r>
    <r>
      <rPr>
        <vertAlign val="superscript"/>
        <sz val="11"/>
        <rFont val="Arial"/>
        <family val="2"/>
      </rPr>
      <t>10</t>
    </r>
  </si>
  <si>
    <t>Total including Account 1568</t>
  </si>
  <si>
    <t>Total of Group 1 Accounts (excluding 1589)</t>
  </si>
  <si>
    <t>Total Balance Allocated to each class from Account 1589</t>
  </si>
  <si>
    <t>Allocated Balance (excluding 1589)</t>
  </si>
  <si>
    <t>Total Balance Allocated to each class for Accounts 1575 and 1576</t>
  </si>
  <si>
    <t>Rate Rider Calculation for Accounts 1575 and 1576</t>
  </si>
  <si>
    <t>Balance of Accounts 1575 and 1576</t>
  </si>
  <si>
    <t>Rate Rider for Accounts 1575 and 1576</t>
  </si>
  <si>
    <t>The Board requires that disposition of Account 1575 and Account 1576 shall require the use of separate rate riders. In the "Other Adjustments during Q4 2012" column of the continuity schedule, please enter the amounts to be included in the Account 1575 and 1576 rate rider calculation from the applicable Chapter 2 appendices. For Account 1575, please provide the value in cell F39 from the relevant Chapter 2 Appendix (i.e. 2-EA, 2-EB or 2-EC). For Account 1576, please provide the value in cell F39 from the relevant Chapter 2 Appendix (i.e. 2-ED or 2-EE).</t>
  </si>
  <si>
    <t>Algoma Power Inc.</t>
  </si>
  <si>
    <t>Atikokan Hydro Inc.</t>
  </si>
  <si>
    <t xml:space="preserve">Attawapiskat Power Corp. </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</si>
  <si>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</si>
  <si>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</si>
  <si>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</si>
  <si>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</si>
  <si>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</si>
  <si>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</si>
  <si>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</si>
  <si>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</si>
  <si>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Clinton Power Corporation</t>
  </si>
  <si>
    <t>COLLUS Power Corporation</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</si>
  <si>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</si>
  <si>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</si>
  <si>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</si>
  <si>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</si>
  <si>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</si>
  <si>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</si>
  <si>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</si>
  <si>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</si>
  <si>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</si>
  <si>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</si>
  <si>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</si>
  <si>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</si>
  <si>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</si>
  <si>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</si>
  <si>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</si>
  <si>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</si>
  <si>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</si>
  <si>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</si>
  <si>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</si>
  <si>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</si>
  <si>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</si>
  <si>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</si>
  <si>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</si>
  <si>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</si>
  <si>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</si>
  <si>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</si>
  <si>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</si>
  <si>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</si>
  <si>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</si>
  <si>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</si>
  <si>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</si>
  <si>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</si>
  <si>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</si>
  <si>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</si>
  <si>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</si>
  <si>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</si>
  <si>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</si>
  <si>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</si>
  <si>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</si>
  <si>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</si>
  <si>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</si>
  <si>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</si>
  <si>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</si>
  <si>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</si>
  <si>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</si>
  <si>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</si>
  <si>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</si>
  <si>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</si>
  <si>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</si>
  <si>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</si>
  <si>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</si>
  <si>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</si>
  <si>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</si>
  <si>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</si>
  <si>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</si>
  <si>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</si>
  <si>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</si>
  <si>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</si>
  <si>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</si>
  <si>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</si>
  <si>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</si>
  <si>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 Perth Power Inc.</t>
  </si>
  <si>
    <t>Westario Power Inc.</t>
  </si>
  <si>
    <t>Whitby Hydro Electric Corporation</t>
  </si>
  <si>
    <t>Woodstock Hydro Services Inc.</t>
  </si>
  <si>
    <t>Disposition and Recovery/Refund of Regulatory Balances (2011)</t>
  </si>
  <si>
    <r>
      <t>IFRS-CGAAP Transition PP&amp;E Amounts Balance + Return Component</t>
    </r>
    <r>
      <rPr>
        <vertAlign val="superscript"/>
        <sz val="11"/>
        <rFont val="Arial"/>
        <family val="2"/>
      </rPr>
      <t>9</t>
    </r>
  </si>
  <si>
    <r>
      <t>Accounting Changes Under CGAAP Balance + Return Component</t>
    </r>
    <r>
      <rPr>
        <vertAlign val="superscript"/>
        <sz val="11"/>
        <rFont val="Arial"/>
        <family val="2"/>
      </rPr>
      <t>9</t>
    </r>
  </si>
  <si>
    <t>IFRS-CGAAP Transition PP&amp;E Amounts Balance + Return Component</t>
  </si>
  <si>
    <t>Accounting Changes Under CGAAP Balance + Return Component</t>
  </si>
  <si>
    <t>Rate Rider Calculation for RSVA - Power - Global Adjustment</t>
  </si>
  <si>
    <t>Balance of RSVA - Power - Global Adjustment</t>
  </si>
  <si>
    <t>Rate Rider for RSVA - Power - Global Adjustment</t>
  </si>
  <si>
    <t>Non-RPP kW / kWh / # of Customers</t>
  </si>
  <si>
    <r>
      <t xml:space="preserve">1595 Recovery Share Proportion (2011) </t>
    </r>
    <r>
      <rPr>
        <b/>
        <vertAlign val="superscript"/>
        <sz val="10"/>
        <rFont val="Arial"/>
        <family val="2"/>
      </rPr>
      <t>2</t>
    </r>
  </si>
  <si>
    <t>EB-2013-0130</t>
  </si>
  <si>
    <t>Joerg Ruppenstein</t>
  </si>
  <si>
    <t>807-274-9291</t>
  </si>
  <si>
    <t>ffpc@fort-frances.com</t>
  </si>
  <si>
    <t>Residential</t>
  </si>
  <si>
    <t>Immaterial</t>
  </si>
  <si>
    <t>Shared Tax Savings from EB-2011-0146 recorded in 1595 for future disposition.  Omission from RRR filing.</t>
  </si>
  <si>
    <t>General Service Less Than 50 kW</t>
  </si>
  <si>
    <t>kWh</t>
  </si>
  <si>
    <t>kW</t>
  </si>
  <si>
    <t>Unmetered Scattered Load</t>
  </si>
  <si>
    <t>Street Lighting</t>
  </si>
  <si>
    <t>Non-RPP kWh</t>
  </si>
  <si>
    <t>General Service 50 to 4,999 kW</t>
  </si>
  <si>
    <t>As per COS application LRAMVA for 2011 and 2012 Programs.</t>
  </si>
  <si>
    <t>Correction to depreciation as per Interrogatory 9.1-Staff-38</t>
  </si>
  <si>
    <t>As per Chapter 2 Appendices - 2-EE</t>
  </si>
  <si>
    <t>Recovery under App 2-FA, Proposed REG Invest</t>
  </si>
</sst>
</file>

<file path=xl/styles.xml><?xml version="1.0" encoding="utf-8"?>
<styleSheet xmlns="http://schemas.openxmlformats.org/spreadsheetml/2006/main">
  <numFmts count="20">
    <numFmt numFmtId="5" formatCode="&quot;$&quot;#,##0_);\(&quot;$&quot;#,##0\)"/>
    <numFmt numFmtId="44" formatCode="_(&quot;$&quot;* #,##0.00_);_(&quot;$&quot;* \(#,##0.00\);_(&quot;$&quot;* &quot;-&quot;??_);_(@_)"/>
    <numFmt numFmtId="43" formatCode="_(* #,##0.00_);_(* \(#,##0.00\);_(* &quot;-&quot;??_);_(@_)"/>
    <numFmt numFmtId="164" formatCode="&quot;$&quot;#,##0;[Red]\-&quot;$&quot;#,##0"/>
    <numFmt numFmtId="165" formatCode="&quot;$&quot;#,##0.00;[Red]\-&quot;$&quot;#,##0.00"/>
    <numFmt numFmtId="166" formatCode="_-&quot;$&quot;* #,##0.00_-;\-&quot;$&quot;* #,##0.00_-;_-&quot;$&quot;* &quot;-&quot;??_-;_-@_-"/>
    <numFmt numFmtId="167" formatCode="_-* #,##0.00_-;\-* #,##0.00_-;_-* &quot;-&quot;??_-;_-@_-"/>
    <numFmt numFmtId="168" formatCode="_(* #,##0.0_);_(* \(#,##0.0\);_(* &quot;-&quot;??_);_(@_)"/>
    <numFmt numFmtId="169" formatCode="_(* #,##0_);_(* \(#,##0\);_(* &quot;-&quot;??_);_(@_)"/>
    <numFmt numFmtId="170" formatCode="&quot;£ &quot;#,##0.00;[Red]\-&quot;£ &quot;#,##0.00"/>
    <numFmt numFmtId="171" formatCode="#,##0.0"/>
    <numFmt numFmtId="172" formatCode="##\-#"/>
    <numFmt numFmtId="173" formatCode="mm/dd/yyyy"/>
    <numFmt numFmtId="174" formatCode="0\-0"/>
    <numFmt numFmtId="175" formatCode="_-&quot;$&quot;* #,##0_-;\-&quot;$&quot;* #,##0_-;_-&quot;$&quot;* &quot;-&quot;??_-;_-@_-"/>
    <numFmt numFmtId="176" formatCode="0.0"/>
    <numFmt numFmtId="177" formatCode="#,##0;[Red]\(#,##0\)"/>
    <numFmt numFmtId="178" formatCode="_-* #,##0_-;\-* #,##0_-;_-* &quot;-&quot;??_-;_-@_-"/>
    <numFmt numFmtId="179" formatCode="_-* #,##0.0000_-;\-* #,##0.0000_-;_-* &quot;-&quot;??_-;_-@_-"/>
    <numFmt numFmtId="180" formatCode="[$-1009]d\-mmm\-yy;@"/>
  </numFmts>
  <fonts count="5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sz val="11"/>
      <color indexed="8"/>
      <name val="Calibri"/>
      <family val="2"/>
    </font>
    <font>
      <u/>
      <sz val="10"/>
      <color theme="10"/>
      <name val="Arial"/>
      <family val="2"/>
    </font>
    <font>
      <sz val="10"/>
      <name val="Tahoma"/>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9"/>
      </left>
      <right style="medium">
        <color indexed="9"/>
      </right>
      <top/>
      <bottom style="medium">
        <color indexed="64"/>
      </bottom>
      <diagonal/>
    </border>
    <border>
      <left style="medium">
        <color indexed="9"/>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9"/>
      </right>
      <top/>
      <bottom style="medium">
        <color indexed="64"/>
      </bottom>
      <diagonal/>
    </border>
    <border>
      <left/>
      <right style="medium">
        <color indexed="9"/>
      </right>
      <top/>
      <bottom style="medium">
        <color indexed="64"/>
      </bottom>
      <diagonal/>
    </border>
    <border>
      <left style="medium">
        <color indexed="64"/>
      </left>
      <right style="medium">
        <color indexed="9"/>
      </right>
      <top style="medium">
        <color indexed="9"/>
      </top>
      <bottom style="medium">
        <color indexed="64"/>
      </bottom>
      <diagonal/>
    </border>
    <border>
      <left style="medium">
        <color indexed="9"/>
      </left>
      <right style="medium">
        <color indexed="9"/>
      </right>
      <top style="medium">
        <color indexed="9"/>
      </top>
      <bottom style="medium">
        <color indexed="64"/>
      </bottom>
      <diagonal/>
    </border>
    <border>
      <left style="medium">
        <color indexed="64"/>
      </left>
      <right style="medium">
        <color indexed="64"/>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8"/>
      </left>
      <right/>
      <top style="medium">
        <color indexed="9"/>
      </top>
      <bottom/>
      <diagonal/>
    </border>
    <border>
      <left style="medium">
        <color indexed="64"/>
      </left>
      <right/>
      <top style="medium">
        <color indexed="9"/>
      </top>
      <bottom/>
      <diagonal/>
    </border>
    <border>
      <left/>
      <right/>
      <top/>
      <bottom style="medium">
        <color indexed="64"/>
      </bottom>
      <diagonal/>
    </border>
    <border>
      <left/>
      <right style="medium">
        <color indexed="9"/>
      </right>
      <top style="medium">
        <color indexed="9"/>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medium">
        <color indexed="64"/>
      </left>
      <right style="medium">
        <color indexed="64"/>
      </right>
      <top/>
      <bottom style="medium">
        <color indexed="12"/>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9"/>
      </left>
      <right style="medium">
        <color indexed="64"/>
      </right>
      <top/>
      <bottom style="medium">
        <color theme="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9"/>
      </left>
      <right style="medium">
        <color indexed="64"/>
      </right>
      <top style="medium">
        <color indexed="9"/>
      </top>
      <bottom/>
      <diagonal/>
    </border>
    <border>
      <left/>
      <right style="medium">
        <color indexed="9"/>
      </right>
      <top style="medium">
        <color indexed="9"/>
      </top>
      <bottom/>
      <diagonal/>
    </border>
    <border>
      <left style="medium">
        <color indexed="64"/>
      </left>
      <right style="medium">
        <color indexed="64"/>
      </right>
      <top style="medium">
        <color indexed="9"/>
      </top>
      <bottom/>
      <diagonal/>
    </border>
    <border>
      <left style="medium">
        <color indexed="9"/>
      </left>
      <right style="medium">
        <color indexed="64"/>
      </right>
      <top/>
      <bottom style="medium">
        <color indexed="9"/>
      </bottom>
      <diagonal/>
    </border>
  </borders>
  <cellStyleXfs count="114">
    <xf numFmtId="0" fontId="0" fillId="0" borderId="0"/>
    <xf numFmtId="168" fontId="4" fillId="0" borderId="0"/>
    <xf numFmtId="171" fontId="4" fillId="0" borderId="0"/>
    <xf numFmtId="173" fontId="4" fillId="0" borderId="0"/>
    <xf numFmtId="174" fontId="4"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3"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0" fontId="26" fillId="0" borderId="0" applyNumberFormat="0" applyFill="0" applyBorder="0" applyAlignment="0" applyProtection="0"/>
    <xf numFmtId="2" fontId="4" fillId="0" borderId="0" applyFont="0" applyFill="0" applyBorder="0" applyAlignment="0" applyProtection="0"/>
    <xf numFmtId="0" fontId="27" fillId="4" borderId="0" applyNumberFormat="0" applyBorder="0" applyAlignment="0" applyProtection="0"/>
    <xf numFmtId="38" fontId="8" fillId="22" borderId="0" applyNumberFormat="0" applyBorder="0" applyAlignment="0" applyProtection="0"/>
    <xf numFmtId="0" fontId="9" fillId="0" borderId="0" applyNumberFormat="0" applyFont="0" applyFill="0" applyAlignment="0" applyProtection="0"/>
    <xf numFmtId="0" fontId="10" fillId="0" borderId="0" applyNumberFormat="0" applyFon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10" fontId="8" fillId="23" borderId="4" applyNumberFormat="0" applyBorder="0" applyAlignment="0" applyProtection="0"/>
    <xf numFmtId="0" fontId="30" fillId="0" borderId="5" applyNumberFormat="0" applyFill="0" applyAlignment="0" applyProtection="0"/>
    <xf numFmtId="172" fontId="4" fillId="0" borderId="0"/>
    <xf numFmtId="169" fontId="4" fillId="0" borderId="0"/>
    <xf numFmtId="0" fontId="31" fillId="24" borderId="0" applyNumberFormat="0" applyBorder="0" applyAlignment="0" applyProtection="0"/>
    <xf numFmtId="170" fontId="4" fillId="0" borderId="0"/>
    <xf numFmtId="0" fontId="12" fillId="25" borderId="6" applyNumberFormat="0" applyFont="0" applyAlignment="0" applyProtection="0"/>
    <xf numFmtId="0" fontId="32" fillId="20" borderId="7" applyNumberFormat="0" applyAlignment="0" applyProtection="0"/>
    <xf numFmtId="10" fontId="4" fillId="0" borderId="0" applyFont="0" applyFill="0" applyBorder="0" applyAlignment="0" applyProtection="0"/>
    <xf numFmtId="0" fontId="33" fillId="0" borderId="0" applyNumberFormat="0" applyFill="0" applyBorder="0" applyAlignment="0" applyProtection="0"/>
    <xf numFmtId="0" fontId="4" fillId="0" borderId="8" applyNumberFormat="0" applyFont="0" applyBorder="0" applyAlignment="0" applyProtection="0"/>
    <xf numFmtId="0" fontId="34" fillId="0" borderId="0" applyNumberFormat="0" applyFill="0" applyBorder="0" applyAlignment="0" applyProtection="0"/>
    <xf numFmtId="167" fontId="40" fillId="0" borderId="0" applyFont="0" applyFill="0" applyBorder="0" applyAlignment="0" applyProtection="0"/>
    <xf numFmtId="166" fontId="40" fillId="0" borderId="0" applyFont="0" applyFill="0" applyBorder="0" applyAlignment="0" applyProtection="0"/>
    <xf numFmtId="9" fontId="40" fillId="0" borderId="0" applyFont="0" applyFill="0" applyBorder="0" applyAlignment="0" applyProtection="0"/>
    <xf numFmtId="0" fontId="3" fillId="0" borderId="0"/>
    <xf numFmtId="168" fontId="4" fillId="0" borderId="0"/>
    <xf numFmtId="168" fontId="4" fillId="0" borderId="0"/>
    <xf numFmtId="168" fontId="4" fillId="0" borderId="0"/>
    <xf numFmtId="168" fontId="4" fillId="0" borderId="0"/>
    <xf numFmtId="173" fontId="4" fillId="0" borderId="0"/>
    <xf numFmtId="172" fontId="4" fillId="0" borderId="0"/>
    <xf numFmtId="172" fontId="4" fillId="0" borderId="0"/>
    <xf numFmtId="172" fontId="4" fillId="0" borderId="0"/>
    <xf numFmtId="172" fontId="4" fillId="0" borderId="0"/>
    <xf numFmtId="0" fontId="4" fillId="0" borderId="0"/>
    <xf numFmtId="0" fontId="4" fillId="0" borderId="0"/>
    <xf numFmtId="0" fontId="53" fillId="0" borderId="0"/>
    <xf numFmtId="0" fontId="54" fillId="0" borderId="0" applyNumberFormat="0" applyFill="0" applyBorder="0" applyAlignment="0" applyProtection="0">
      <alignment vertical="top"/>
      <protection locked="0"/>
    </xf>
    <xf numFmtId="0" fontId="2" fillId="0" borderId="0"/>
    <xf numFmtId="166"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167" fontId="4" fillId="0" borderId="0" applyFont="0" applyFill="0" applyBorder="0" applyAlignment="0" applyProtection="0"/>
    <xf numFmtId="167" fontId="53"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44" fontId="55" fillId="0" borderId="0" applyFont="0" applyFill="0" applyBorder="0" applyAlignment="0" applyProtection="0"/>
    <xf numFmtId="166" fontId="4" fillId="0" borderId="0" applyFont="0" applyFill="0" applyBorder="0" applyAlignment="0" applyProtection="0"/>
    <xf numFmtId="180" fontId="4" fillId="0" borderId="0"/>
    <xf numFmtId="0" fontId="4" fillId="0" borderId="0"/>
    <xf numFmtId="180" fontId="4" fillId="0" borderId="0"/>
    <xf numFmtId="0" fontId="2" fillId="0" borderId="0"/>
    <xf numFmtId="180" fontId="21" fillId="0" borderId="0"/>
    <xf numFmtId="180" fontId="2" fillId="0" borderId="0"/>
    <xf numFmtId="0" fontId="2" fillId="0" borderId="0"/>
    <xf numFmtId="180" fontId="53" fillId="0" borderId="0"/>
    <xf numFmtId="0" fontId="4" fillId="0" borderId="0"/>
    <xf numFmtId="0" fontId="2" fillId="0" borderId="0"/>
    <xf numFmtId="0" fontId="4" fillId="0" borderId="0"/>
    <xf numFmtId="0" fontId="4" fillId="0" borderId="0"/>
    <xf numFmtId="0" fontId="4" fillId="0" borderId="0"/>
    <xf numFmtId="0" fontId="21" fillId="0" borderId="0"/>
    <xf numFmtId="0" fontId="4" fillId="0" borderId="0"/>
    <xf numFmtId="0" fontId="2" fillId="0" borderId="0"/>
    <xf numFmtId="0" fontId="4" fillId="0" borderId="0"/>
    <xf numFmtId="0" fontId="53" fillId="0" borderId="0"/>
    <xf numFmtId="0" fontId="4" fillId="0" borderId="0"/>
    <xf numFmtId="0" fontId="5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291">
    <xf numFmtId="0" fontId="0" fillId="0" borderId="0" xfId="0"/>
    <xf numFmtId="0" fontId="0" fillId="0" borderId="0" xfId="0" applyProtection="1"/>
    <xf numFmtId="0" fontId="7" fillId="0" borderId="0" xfId="0" applyFont="1" applyProtection="1"/>
    <xf numFmtId="0" fontId="18" fillId="0" borderId="0" xfId="0" applyFont="1" applyProtection="1"/>
    <xf numFmtId="0" fontId="6" fillId="0" borderId="0" xfId="0" applyFont="1" applyProtection="1"/>
    <xf numFmtId="0" fontId="5" fillId="0" borderId="0" xfId="0" applyFont="1" applyProtection="1"/>
    <xf numFmtId="0" fontId="5" fillId="0" borderId="0" xfId="0" applyFont="1" applyBorder="1" applyProtection="1"/>
    <xf numFmtId="0" fontId="0" fillId="0" borderId="10" xfId="0" applyBorder="1" applyProtection="1"/>
    <xf numFmtId="0" fontId="5" fillId="0" borderId="0" xfId="0" applyFont="1" applyAlignment="1" applyProtection="1">
      <alignment horizontal="center"/>
    </xf>
    <xf numFmtId="0" fontId="5" fillId="0" borderId="0" xfId="0" applyFont="1" applyAlignment="1" applyProtection="1"/>
    <xf numFmtId="0" fontId="5" fillId="0" borderId="0" xfId="0" applyFont="1" applyAlignment="1" applyProtection="1">
      <alignment horizontal="left"/>
    </xf>
    <xf numFmtId="0" fontId="6" fillId="0" borderId="0" xfId="0" applyFont="1" applyAlignment="1" applyProtection="1"/>
    <xf numFmtId="0" fontId="6" fillId="0" borderId="0" xfId="0" applyFont="1" applyAlignment="1" applyProtection="1">
      <alignment horizontal="left"/>
    </xf>
    <xf numFmtId="0" fontId="6" fillId="0" borderId="0" xfId="0" applyFont="1" applyAlignment="1" applyProtection="1">
      <alignment horizontal="center"/>
    </xf>
    <xf numFmtId="0" fontId="5" fillId="0" borderId="0" xfId="0" applyFont="1" applyBorder="1" applyAlignment="1" applyProtection="1">
      <alignment horizontal="center"/>
    </xf>
    <xf numFmtId="0" fontId="6" fillId="0" borderId="0" xfId="0" applyFont="1" applyBorder="1" applyProtection="1"/>
    <xf numFmtId="0" fontId="5" fillId="0" borderId="0" xfId="0" applyFont="1" applyFill="1" applyBorder="1" applyProtection="1"/>
    <xf numFmtId="0" fontId="6" fillId="0" borderId="0" xfId="0" applyFont="1" applyFill="1" applyBorder="1" applyProtection="1"/>
    <xf numFmtId="0" fontId="11" fillId="0" borderId="0" xfId="0" applyFont="1" applyProtection="1"/>
    <xf numFmtId="0" fontId="12" fillId="0" borderId="0" xfId="0" applyFont="1" applyProtection="1"/>
    <xf numFmtId="0" fontId="11" fillId="0" borderId="0" xfId="0" applyFont="1" applyAlignment="1" applyProtection="1">
      <alignment horizontal="right"/>
    </xf>
    <xf numFmtId="0" fontId="35" fillId="0" borderId="0" xfId="0" applyFont="1" applyAlignment="1" applyProtection="1">
      <alignment vertical="center"/>
    </xf>
    <xf numFmtId="0" fontId="5" fillId="0" borderId="10" xfId="0" applyFont="1" applyBorder="1" applyProtection="1"/>
    <xf numFmtId="0" fontId="17" fillId="0" borderId="13" xfId="0" applyFont="1" applyBorder="1" applyAlignment="1" applyProtection="1"/>
    <xf numFmtId="0" fontId="17" fillId="0" borderId="14" xfId="0" applyFont="1" applyBorder="1" applyAlignment="1" applyProtection="1"/>
    <xf numFmtId="0" fontId="0" fillId="0" borderId="16" xfId="0" applyBorder="1" applyProtection="1"/>
    <xf numFmtId="0" fontId="17" fillId="0" borderId="17" xfId="0" applyFont="1" applyBorder="1" applyAlignment="1" applyProtection="1"/>
    <xf numFmtId="44" fontId="0" fillId="0" borderId="15" xfId="0" applyNumberFormat="1" applyBorder="1" applyAlignment="1" applyProtection="1">
      <alignment vertical="center"/>
    </xf>
    <xf numFmtId="0" fontId="6" fillId="0" borderId="10" xfId="0" applyFont="1" applyBorder="1" applyAlignment="1" applyProtection="1">
      <alignment horizontal="left" vertical="center"/>
    </xf>
    <xf numFmtId="0" fontId="39" fillId="0" borderId="9" xfId="0" applyFont="1" applyBorder="1" applyAlignment="1" applyProtection="1">
      <alignment vertical="center"/>
    </xf>
    <xf numFmtId="0" fontId="5" fillId="0" borderId="0" xfId="0" applyFont="1" applyAlignment="1" applyProtection="1">
      <alignment vertical="center" wrapText="1"/>
    </xf>
    <xf numFmtId="0" fontId="5" fillId="0" borderId="0" xfId="0" applyFont="1" applyBorder="1" applyAlignment="1" applyProtection="1">
      <alignment horizontal="center" vertical="center"/>
    </xf>
    <xf numFmtId="0" fontId="0" fillId="0" borderId="37" xfId="0" applyBorder="1" applyAlignment="1" applyProtection="1">
      <alignment horizontal="left" vertical="top" wrapText="1"/>
      <protection locked="0"/>
    </xf>
    <xf numFmtId="0" fontId="5" fillId="0" borderId="0" xfId="0" applyFont="1" applyAlignment="1" applyProtection="1">
      <alignment wrapText="1"/>
    </xf>
    <xf numFmtId="0" fontId="5" fillId="0" borderId="0" xfId="0" applyFont="1" applyAlignment="1" applyProtection="1">
      <alignment horizontal="center" vertical="center"/>
    </xf>
    <xf numFmtId="0" fontId="5" fillId="0" borderId="9" xfId="0" applyFont="1" applyBorder="1" applyAlignment="1" applyProtection="1">
      <alignment vertical="center"/>
    </xf>
    <xf numFmtId="0" fontId="5" fillId="0" borderId="9" xfId="0" applyFont="1" applyBorder="1" applyAlignment="1" applyProtection="1">
      <alignment vertical="center" wrapText="1"/>
    </xf>
    <xf numFmtId="0" fontId="5" fillId="0" borderId="9" xfId="0" applyFont="1" applyBorder="1" applyAlignment="1" applyProtection="1">
      <alignment horizontal="left" vertical="center"/>
    </xf>
    <xf numFmtId="0" fontId="0" fillId="0" borderId="10" xfId="0" applyBorder="1" applyProtection="1">
      <protection locked="0"/>
    </xf>
    <xf numFmtId="0" fontId="0" fillId="0" borderId="40" xfId="0" applyBorder="1" applyProtection="1"/>
    <xf numFmtId="0" fontId="3" fillId="0" borderId="0" xfId="59" applyProtection="1"/>
    <xf numFmtId="0" fontId="3" fillId="0" borderId="0" xfId="59" applyFill="1" applyProtection="1"/>
    <xf numFmtId="0" fontId="3" fillId="28" borderId="0" xfId="59" applyFill="1" applyAlignment="1" applyProtection="1">
      <alignment horizontal="left"/>
    </xf>
    <xf numFmtId="0" fontId="41" fillId="0" borderId="0" xfId="59" applyFont="1" applyProtection="1"/>
    <xf numFmtId="176" fontId="42" fillId="0" borderId="0" xfId="59" applyNumberFormat="1" applyFont="1" applyAlignment="1" applyProtection="1">
      <alignment horizontal="left"/>
    </xf>
    <xf numFmtId="0" fontId="43" fillId="0" borderId="0" xfId="59" applyFont="1" applyAlignment="1" applyProtection="1">
      <alignment horizontal="right" vertical="center"/>
    </xf>
    <xf numFmtId="0" fontId="3" fillId="0" borderId="0" xfId="59" applyAlignment="1" applyProtection="1">
      <alignment horizontal="right" vertical="center"/>
    </xf>
    <xf numFmtId="0" fontId="3" fillId="0" borderId="0" xfId="59" applyAlignment="1" applyProtection="1">
      <alignment vertical="center"/>
    </xf>
    <xf numFmtId="0" fontId="3" fillId="0" borderId="0" xfId="59" applyFill="1" applyAlignment="1" applyProtection="1">
      <alignment vertical="center"/>
    </xf>
    <xf numFmtId="0" fontId="43" fillId="0" borderId="0" xfId="59" applyFont="1" applyAlignment="1" applyProtection="1">
      <alignment horizontal="right" vertical="center" indent="1"/>
    </xf>
    <xf numFmtId="0" fontId="44" fillId="0" borderId="0" xfId="59" applyFont="1" applyProtection="1"/>
    <xf numFmtId="0" fontId="44" fillId="0" borderId="0" xfId="59" applyFont="1" applyAlignment="1" applyProtection="1">
      <alignment horizontal="right" vertical="center"/>
    </xf>
    <xf numFmtId="0" fontId="46" fillId="0" borderId="0" xfId="59" applyFont="1"/>
    <xf numFmtId="0" fontId="3" fillId="0" borderId="0" xfId="59"/>
    <xf numFmtId="0" fontId="3" fillId="30" borderId="14" xfId="59" applyFill="1" applyBorder="1"/>
    <xf numFmtId="0" fontId="3" fillId="29" borderId="14" xfId="59" applyFill="1" applyBorder="1"/>
    <xf numFmtId="0" fontId="3" fillId="0" borderId="0" xfId="59" applyAlignment="1">
      <alignment wrapText="1"/>
    </xf>
    <xf numFmtId="0" fontId="3" fillId="0" borderId="14" xfId="59" applyBorder="1"/>
    <xf numFmtId="0" fontId="9" fillId="0" borderId="0" xfId="0" applyFont="1" applyAlignment="1" applyProtection="1">
      <alignment vertical="center"/>
    </xf>
    <xf numFmtId="0" fontId="4" fillId="0" borderId="0" xfId="0" applyFont="1"/>
    <xf numFmtId="0" fontId="7" fillId="0" borderId="0" xfId="0" applyFont="1"/>
    <xf numFmtId="0" fontId="13" fillId="0" borderId="10" xfId="59" applyFont="1" applyBorder="1" applyAlignment="1" applyProtection="1">
      <alignment horizontal="center"/>
    </xf>
    <xf numFmtId="0" fontId="13" fillId="0" borderId="0" xfId="59" applyFont="1" applyBorder="1" applyProtection="1"/>
    <xf numFmtId="0" fontId="13" fillId="0" borderId="0" xfId="59" applyFont="1" applyBorder="1" applyAlignment="1" applyProtection="1">
      <alignment horizontal="center"/>
    </xf>
    <xf numFmtId="0" fontId="0" fillId="0" borderId="4" xfId="0" applyBorder="1"/>
    <xf numFmtId="0" fontId="7" fillId="0" borderId="4" xfId="0" applyFont="1" applyBorder="1"/>
    <xf numFmtId="175" fontId="7" fillId="0" borderId="4" xfId="57" applyNumberFormat="1" applyFont="1" applyBorder="1"/>
    <xf numFmtId="0" fontId="8" fillId="0" borderId="0" xfId="0" applyFont="1" applyAlignment="1">
      <alignment horizontal="right" indent="1"/>
    </xf>
    <xf numFmtId="175" fontId="8" fillId="0" borderId="0" xfId="57" applyNumberFormat="1" applyFont="1" applyAlignment="1">
      <alignment horizontal="right" indent="1"/>
    </xf>
    <xf numFmtId="175" fontId="8" fillId="0" borderId="0" xfId="0" applyNumberFormat="1" applyFont="1" applyAlignment="1">
      <alignment horizontal="right" indent="1"/>
    </xf>
    <xf numFmtId="0" fontId="7" fillId="0" borderId="58" xfId="0" applyFont="1" applyBorder="1" applyAlignment="1">
      <alignment horizontal="center" vertical="center"/>
    </xf>
    <xf numFmtId="0" fontId="7" fillId="0" borderId="58" xfId="0" applyFont="1" applyBorder="1" applyAlignment="1">
      <alignment horizontal="center" vertical="center" wrapText="1"/>
    </xf>
    <xf numFmtId="0" fontId="4" fillId="0" borderId="4" xfId="0" applyFont="1" applyBorder="1" applyProtection="1"/>
    <xf numFmtId="0" fontId="4" fillId="0" borderId="4" xfId="0" applyFont="1" applyBorder="1" applyAlignment="1" applyProtection="1">
      <alignment horizontal="center"/>
    </xf>
    <xf numFmtId="177" fontId="4" fillId="0" borderId="4" xfId="57" applyNumberFormat="1" applyFont="1" applyBorder="1" applyAlignment="1" applyProtection="1">
      <alignment horizontal="center" vertical="center"/>
    </xf>
    <xf numFmtId="0" fontId="4" fillId="0" borderId="4" xfId="0" applyFont="1" applyBorder="1" applyAlignment="1" applyProtection="1"/>
    <xf numFmtId="0" fontId="4" fillId="0" borderId="4" xfId="0" applyFont="1" applyBorder="1" applyAlignment="1" applyProtection="1">
      <alignment horizontal="left"/>
    </xf>
    <xf numFmtId="0" fontId="7" fillId="0" borderId="0" xfId="0" applyFont="1" applyAlignment="1" applyProtection="1"/>
    <xf numFmtId="175" fontId="7" fillId="0" borderId="0" xfId="57" applyNumberFormat="1" applyFont="1" applyAlignment="1" applyProtection="1"/>
    <xf numFmtId="0" fontId="4" fillId="0" borderId="4" xfId="0" applyFont="1" applyBorder="1" applyAlignment="1" applyProtection="1">
      <alignment wrapText="1"/>
    </xf>
    <xf numFmtId="0" fontId="4" fillId="0" borderId="0" xfId="0" applyFont="1" applyBorder="1"/>
    <xf numFmtId="0" fontId="7" fillId="0" borderId="0" xfId="0" applyFont="1" applyBorder="1" applyProtection="1"/>
    <xf numFmtId="0" fontId="4" fillId="0" borderId="0" xfId="0" applyFont="1" applyBorder="1" applyAlignment="1" applyProtection="1">
      <alignment horizontal="center"/>
    </xf>
    <xf numFmtId="177" fontId="4" fillId="0" borderId="0" xfId="57" applyNumberFormat="1" applyFont="1" applyBorder="1" applyAlignment="1" applyProtection="1">
      <alignment horizontal="center" vertical="center"/>
    </xf>
    <xf numFmtId="0" fontId="4" fillId="0" borderId="0" xfId="0" applyFont="1" applyBorder="1" applyProtection="1"/>
    <xf numFmtId="175" fontId="4" fillId="0" borderId="0" xfId="57" applyNumberFormat="1" applyFont="1" applyBorder="1" applyProtection="1"/>
    <xf numFmtId="175" fontId="4" fillId="0" borderId="0" xfId="57" applyNumberFormat="1" applyFont="1"/>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 xfId="0" applyFont="1" applyBorder="1" applyAlignment="1" applyProtection="1">
      <alignment horizontal="left" vertical="center"/>
    </xf>
    <xf numFmtId="0" fontId="4" fillId="0" borderId="4" xfId="0" applyFont="1" applyBorder="1" applyAlignment="1" applyProtection="1">
      <alignment horizontal="left" vertical="center" wrapText="1"/>
    </xf>
    <xf numFmtId="0" fontId="7" fillId="0" borderId="0" xfId="0" applyFont="1" applyAlignment="1" applyProtection="1">
      <alignment vertical="center"/>
    </xf>
    <xf numFmtId="0" fontId="7" fillId="31" borderId="4" xfId="0" applyFont="1" applyFill="1" applyBorder="1" applyProtection="1"/>
    <xf numFmtId="177" fontId="7" fillId="31" borderId="4" xfId="57" applyNumberFormat="1" applyFont="1" applyFill="1" applyBorder="1" applyAlignment="1" applyProtection="1">
      <alignment horizontal="center" vertical="center"/>
    </xf>
    <xf numFmtId="0" fontId="7" fillId="31" borderId="4" xfId="0" applyFont="1" applyFill="1" applyBorder="1" applyAlignment="1" applyProtection="1">
      <alignment horizontal="center" vertical="center"/>
    </xf>
    <xf numFmtId="3" fontId="7" fillId="0" borderId="4" xfId="0" applyNumberFormat="1" applyFont="1" applyBorder="1"/>
    <xf numFmtId="9" fontId="7" fillId="0" borderId="4" xfId="58" applyFont="1" applyBorder="1"/>
    <xf numFmtId="0" fontId="4" fillId="28" borderId="0" xfId="0" applyFont="1" applyFill="1" applyBorder="1" applyAlignment="1" applyProtection="1">
      <alignment horizontal="center" vertical="center"/>
    </xf>
    <xf numFmtId="0" fontId="4" fillId="28" borderId="4" xfId="0" applyFont="1" applyFill="1" applyBorder="1" applyAlignment="1" applyProtection="1">
      <alignment horizontal="center" vertical="center"/>
    </xf>
    <xf numFmtId="177" fontId="4" fillId="0" borderId="0" xfId="0" applyNumberFormat="1" applyFont="1" applyBorder="1" applyAlignment="1">
      <alignment horizontal="center" vertical="center"/>
    </xf>
    <xf numFmtId="0" fontId="4" fillId="28" borderId="4" xfId="0" applyFont="1" applyFill="1" applyBorder="1"/>
    <xf numFmtId="0" fontId="4" fillId="28" borderId="0" xfId="0" applyFont="1" applyFill="1" applyBorder="1"/>
    <xf numFmtId="0" fontId="4" fillId="28" borderId="0" xfId="0" applyFont="1" applyFill="1"/>
    <xf numFmtId="178" fontId="0" fillId="0" borderId="4" xfId="56" applyNumberFormat="1" applyFont="1" applyBorder="1" applyAlignment="1">
      <alignment horizontal="center" vertical="center"/>
    </xf>
    <xf numFmtId="175" fontId="0" fillId="0" borderId="4" xfId="57" applyNumberFormat="1" applyFont="1" applyBorder="1"/>
    <xf numFmtId="177" fontId="7" fillId="31" borderId="4" xfId="0" applyNumberFormat="1" applyFont="1" applyFill="1" applyBorder="1" applyAlignment="1" applyProtection="1">
      <alignment vertical="center"/>
    </xf>
    <xf numFmtId="177" fontId="7" fillId="28" borderId="4" xfId="57" applyNumberFormat="1" applyFont="1" applyFill="1" applyBorder="1" applyAlignment="1" applyProtection="1">
      <alignment horizontal="center" vertical="center"/>
    </xf>
    <xf numFmtId="0" fontId="7" fillId="28" borderId="4" xfId="0" applyFont="1" applyFill="1" applyBorder="1" applyAlignment="1" applyProtection="1">
      <alignment horizontal="center" vertical="center"/>
    </xf>
    <xf numFmtId="177" fontId="7" fillId="33" borderId="4" xfId="57" applyNumberFormat="1" applyFont="1" applyFill="1" applyBorder="1" applyAlignment="1" applyProtection="1">
      <alignment horizontal="center" vertical="center"/>
    </xf>
    <xf numFmtId="0" fontId="7" fillId="33" borderId="4" xfId="0" applyFont="1" applyFill="1" applyBorder="1" applyAlignment="1" applyProtection="1">
      <alignment horizontal="center" vertical="center"/>
    </xf>
    <xf numFmtId="0" fontId="7" fillId="32" borderId="4" xfId="0" applyFont="1" applyFill="1" applyBorder="1"/>
    <xf numFmtId="0" fontId="7" fillId="32" borderId="4" xfId="0" applyFont="1" applyFill="1" applyBorder="1" applyAlignment="1">
      <alignment horizontal="center" vertical="center"/>
    </xf>
    <xf numFmtId="178" fontId="7" fillId="32" borderId="4" xfId="56" applyNumberFormat="1" applyFont="1" applyFill="1" applyBorder="1" applyAlignment="1">
      <alignment horizontal="center" vertical="center"/>
    </xf>
    <xf numFmtId="175" fontId="7" fillId="32" borderId="4" xfId="57" applyNumberFormat="1" applyFont="1" applyFill="1" applyBorder="1"/>
    <xf numFmtId="179" fontId="7" fillId="0" borderId="4" xfId="56" applyNumberFormat="1" applyFont="1" applyBorder="1" applyAlignment="1">
      <alignment horizontal="center" vertical="center"/>
    </xf>
    <xf numFmtId="0" fontId="7" fillId="0" borderId="0" xfId="70" applyFont="1" applyAlignment="1" applyProtection="1">
      <alignment vertical="top"/>
    </xf>
    <xf numFmtId="0" fontId="7" fillId="0" borderId="0" xfId="70" applyFont="1" applyAlignment="1" applyProtection="1">
      <alignment vertical="top" wrapText="1"/>
    </xf>
    <xf numFmtId="0" fontId="7" fillId="29" borderId="4" xfId="70" applyFont="1" applyFill="1" applyBorder="1" applyAlignment="1" applyProtection="1">
      <alignment horizontal="center"/>
      <protection locked="0"/>
    </xf>
    <xf numFmtId="178" fontId="4" fillId="28" borderId="4" xfId="0" applyNumberFormat="1" applyFont="1" applyFill="1" applyBorder="1" applyAlignment="1">
      <alignment horizontal="right" vertical="center"/>
    </xf>
    <xf numFmtId="0" fontId="52" fillId="0" borderId="0" xfId="0" applyFont="1"/>
    <xf numFmtId="178" fontId="0" fillId="0" borderId="0" xfId="0" applyNumberFormat="1"/>
    <xf numFmtId="0" fontId="4" fillId="0" borderId="0" xfId="0" applyFont="1" applyProtection="1"/>
    <xf numFmtId="0" fontId="11" fillId="0" borderId="0" xfId="0" applyFont="1" applyAlignment="1" applyProtection="1">
      <alignment vertical="top"/>
    </xf>
    <xf numFmtId="0" fontId="0" fillId="0" borderId="4" xfId="0" applyFill="1" applyBorder="1"/>
    <xf numFmtId="0" fontId="53" fillId="0" borderId="4" xfId="71" applyFont="1" applyFill="1" applyBorder="1"/>
    <xf numFmtId="0" fontId="4" fillId="0" borderId="4" xfId="0" applyFont="1" applyFill="1" applyBorder="1"/>
    <xf numFmtId="165" fontId="0" fillId="0" borderId="0" xfId="0" applyNumberFormat="1" applyProtection="1"/>
    <xf numFmtId="165" fontId="5" fillId="0" borderId="0" xfId="0" applyNumberFormat="1" applyFont="1" applyFill="1" applyBorder="1" applyProtection="1"/>
    <xf numFmtId="165" fontId="12" fillId="0" borderId="0" xfId="0" applyNumberFormat="1" applyFont="1" applyProtection="1"/>
    <xf numFmtId="165" fontId="5" fillId="0" borderId="0" xfId="0" applyNumberFormat="1" applyFont="1" applyProtection="1"/>
    <xf numFmtId="165" fontId="0" fillId="0" borderId="0" xfId="0" applyNumberFormat="1" applyAlignment="1" applyProtection="1">
      <alignment horizontal="center" vertical="center" wrapText="1"/>
    </xf>
    <xf numFmtId="165" fontId="0" fillId="0" borderId="0" xfId="0" applyNumberFormat="1" applyFill="1" applyProtection="1"/>
    <xf numFmtId="165" fontId="5" fillId="0" borderId="0" xfId="0" applyNumberFormat="1" applyFont="1" applyFill="1" applyProtection="1"/>
    <xf numFmtId="165" fontId="6" fillId="0" borderId="0" xfId="0" applyNumberFormat="1" applyFont="1" applyAlignment="1" applyProtection="1">
      <alignment horizontal="center" vertical="center" wrapText="1"/>
    </xf>
    <xf numFmtId="0" fontId="0" fillId="0" borderId="0" xfId="0" applyNumberFormat="1" applyProtection="1"/>
    <xf numFmtId="0" fontId="6" fillId="0" borderId="0" xfId="0" applyNumberFormat="1" applyFont="1" applyProtection="1"/>
    <xf numFmtId="0" fontId="6" fillId="0" borderId="0" xfId="0" applyNumberFormat="1" applyFont="1" applyAlignment="1" applyProtection="1">
      <alignment wrapText="1"/>
    </xf>
    <xf numFmtId="0" fontId="17" fillId="0" borderId="14" xfId="0" applyNumberFormat="1" applyFont="1" applyBorder="1" applyAlignment="1" applyProtection="1">
      <alignment horizontal="center"/>
    </xf>
    <xf numFmtId="0" fontId="17" fillId="0" borderId="13" xfId="0" applyNumberFormat="1" applyFont="1" applyBorder="1" applyAlignment="1" applyProtection="1"/>
    <xf numFmtId="0" fontId="5" fillId="0" borderId="1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Alignment="1" applyProtection="1">
      <alignment vertical="center" wrapText="1"/>
    </xf>
    <xf numFmtId="0" fontId="5" fillId="0" borderId="43" xfId="0" applyFont="1" applyBorder="1" applyAlignment="1" applyProtection="1">
      <alignment vertical="center"/>
    </xf>
    <xf numFmtId="0" fontId="4" fillId="29" borderId="4" xfId="0" applyFont="1" applyFill="1" applyBorder="1" applyAlignment="1" applyProtection="1">
      <alignment horizontal="center" vertical="center"/>
      <protection locked="0"/>
    </xf>
    <xf numFmtId="177" fontId="4" fillId="30" borderId="4" xfId="57" applyNumberFormat="1" applyFont="1" applyFill="1" applyBorder="1" applyAlignment="1" applyProtection="1">
      <alignment horizontal="center" vertical="center"/>
      <protection locked="0"/>
    </xf>
    <xf numFmtId="0" fontId="4" fillId="30" borderId="4" xfId="0" applyFont="1" applyFill="1" applyBorder="1" applyProtection="1">
      <protection locked="0"/>
    </xf>
    <xf numFmtId="0" fontId="4" fillId="29" borderId="4" xfId="0" applyFont="1" applyFill="1" applyBorder="1" applyProtection="1">
      <protection locked="0"/>
    </xf>
    <xf numFmtId="178" fontId="4" fillId="30" borderId="4" xfId="56" applyNumberFormat="1" applyFont="1" applyFill="1" applyBorder="1" applyProtection="1">
      <protection locked="0"/>
    </xf>
    <xf numFmtId="9" fontId="4" fillId="30" borderId="4" xfId="58" applyFont="1" applyFill="1" applyBorder="1" applyProtection="1">
      <protection locked="0"/>
    </xf>
    <xf numFmtId="164" fontId="5" fillId="0" borderId="9" xfId="0" applyNumberFormat="1" applyFont="1" applyBorder="1" applyProtection="1"/>
    <xf numFmtId="164" fontId="5" fillId="0" borderId="0" xfId="0" applyNumberFormat="1" applyFont="1" applyBorder="1" applyProtection="1"/>
    <xf numFmtId="164" fontId="0" fillId="0" borderId="0" xfId="0" applyNumberFormat="1" applyBorder="1" applyAlignment="1" applyProtection="1">
      <alignment wrapText="1"/>
    </xf>
    <xf numFmtId="164" fontId="6" fillId="0" borderId="10" xfId="0" applyNumberFormat="1" applyFont="1" applyBorder="1" applyAlignment="1" applyProtection="1">
      <alignment horizontal="center" vertical="center" wrapText="1"/>
    </xf>
    <xf numFmtId="164" fontId="0" fillId="0" borderId="12" xfId="0" applyNumberFormat="1" applyBorder="1" applyAlignment="1" applyProtection="1">
      <alignment wrapText="1"/>
    </xf>
    <xf numFmtId="164" fontId="0" fillId="0" borderId="18" xfId="0" applyNumberFormat="1" applyBorder="1" applyAlignment="1" applyProtection="1">
      <alignment wrapText="1"/>
    </xf>
    <xf numFmtId="164" fontId="0" fillId="0" borderId="11" xfId="0" applyNumberFormat="1" applyBorder="1" applyAlignment="1" applyProtection="1">
      <alignment wrapText="1"/>
    </xf>
    <xf numFmtId="164" fontId="0" fillId="0" borderId="0" xfId="0" applyNumberFormat="1" applyBorder="1" applyProtection="1"/>
    <xf numFmtId="164" fontId="0" fillId="0" borderId="10" xfId="0" applyNumberFormat="1" applyBorder="1" applyProtection="1"/>
    <xf numFmtId="164" fontId="0" fillId="0" borderId="15" xfId="0" applyNumberFormat="1" applyBorder="1" applyProtection="1"/>
    <xf numFmtId="164" fontId="0" fillId="0" borderId="11" xfId="0" applyNumberFormat="1" applyBorder="1" applyProtection="1"/>
    <xf numFmtId="164" fontId="0" fillId="0" borderId="0" xfId="0" applyNumberFormat="1" applyProtection="1"/>
    <xf numFmtId="164" fontId="5" fillId="30" borderId="19" xfId="0" applyNumberFormat="1" applyFont="1" applyFill="1" applyBorder="1" applyProtection="1">
      <protection locked="0"/>
    </xf>
    <xf numFmtId="164" fontId="5" fillId="30" borderId="20" xfId="0" applyNumberFormat="1" applyFont="1" applyFill="1" applyBorder="1" applyProtection="1">
      <protection locked="0"/>
    </xf>
    <xf numFmtId="164" fontId="5" fillId="0" borderId="0" xfId="0" applyNumberFormat="1" applyFont="1" applyFill="1" applyBorder="1" applyProtection="1"/>
    <xf numFmtId="164" fontId="5" fillId="0" borderId="10" xfId="0" applyNumberFormat="1" applyFont="1" applyFill="1" applyBorder="1" applyProtection="1"/>
    <xf numFmtId="164" fontId="5" fillId="26" borderId="19" xfId="0" applyNumberFormat="1" applyFont="1" applyFill="1" applyBorder="1" applyProtection="1"/>
    <xf numFmtId="164" fontId="5" fillId="26" borderId="20" xfId="0" applyNumberFormat="1" applyFont="1" applyFill="1" applyBorder="1" applyProtection="1"/>
    <xf numFmtId="164" fontId="5" fillId="26" borderId="38" xfId="0" applyNumberFormat="1" applyFont="1" applyFill="1" applyBorder="1" applyProtection="1"/>
    <xf numFmtId="164" fontId="5" fillId="30" borderId="21" xfId="0" applyNumberFormat="1" applyFont="1" applyFill="1" applyBorder="1" applyProtection="1">
      <protection locked="0"/>
    </xf>
    <xf numFmtId="164" fontId="5" fillId="30" borderId="22" xfId="0" applyNumberFormat="1" applyFont="1" applyFill="1" applyBorder="1" applyProtection="1">
      <protection locked="0"/>
    </xf>
    <xf numFmtId="164" fontId="5" fillId="0" borderId="9" xfId="0" applyNumberFormat="1" applyFont="1" applyFill="1" applyBorder="1" applyProtection="1"/>
    <xf numFmtId="164" fontId="5" fillId="0" borderId="15" xfId="0" applyNumberFormat="1" applyFont="1" applyFill="1" applyBorder="1" applyProtection="1"/>
    <xf numFmtId="164" fontId="5" fillId="22" borderId="19" xfId="0" applyNumberFormat="1" applyFont="1" applyFill="1" applyBorder="1" applyProtection="1"/>
    <xf numFmtId="164" fontId="5" fillId="22" borderId="20" xfId="0" applyNumberFormat="1" applyFont="1" applyFill="1" applyBorder="1" applyProtection="1"/>
    <xf numFmtId="164" fontId="5" fillId="30" borderId="23" xfId="0" applyNumberFormat="1" applyFont="1" applyFill="1" applyBorder="1" applyProtection="1">
      <protection locked="0"/>
    </xf>
    <xf numFmtId="164" fontId="5" fillId="30" borderId="24" xfId="0" applyNumberFormat="1" applyFont="1" applyFill="1" applyBorder="1" applyProtection="1">
      <protection locked="0"/>
    </xf>
    <xf numFmtId="164" fontId="5" fillId="30" borderId="25" xfId="0" applyNumberFormat="1" applyFont="1" applyFill="1" applyBorder="1" applyProtection="1">
      <protection locked="0"/>
    </xf>
    <xf numFmtId="164" fontId="5" fillId="30" borderId="26" xfId="0" applyNumberFormat="1" applyFont="1" applyFill="1" applyBorder="1" applyProtection="1">
      <protection locked="0"/>
    </xf>
    <xf numFmtId="164" fontId="5" fillId="26" borderId="25" xfId="0" applyNumberFormat="1" applyFont="1" applyFill="1" applyBorder="1" applyProtection="1"/>
    <xf numFmtId="164" fontId="5" fillId="22" borderId="24" xfId="0" applyNumberFormat="1" applyFont="1" applyFill="1" applyBorder="1" applyProtection="1"/>
    <xf numFmtId="164" fontId="5" fillId="30" borderId="20" xfId="0" applyNumberFormat="1" applyFont="1" applyFill="1" applyBorder="1" applyAlignment="1" applyProtection="1">
      <alignment horizontal="center"/>
      <protection locked="0"/>
    </xf>
    <xf numFmtId="164" fontId="5" fillId="22" borderId="9" xfId="0" applyNumberFormat="1" applyFont="1" applyFill="1" applyBorder="1" applyProtection="1"/>
    <xf numFmtId="164" fontId="5" fillId="22" borderId="0" xfId="0" applyNumberFormat="1" applyFont="1" applyFill="1" applyBorder="1" applyProtection="1"/>
    <xf numFmtId="164" fontId="5" fillId="22" borderId="10" xfId="0" applyNumberFormat="1" applyFont="1" applyFill="1" applyBorder="1" applyProtection="1"/>
    <xf numFmtId="164" fontId="5" fillId="30" borderId="27" xfId="0" applyNumberFormat="1" applyFont="1" applyFill="1" applyBorder="1" applyProtection="1">
      <protection locked="0"/>
    </xf>
    <xf numFmtId="164" fontId="5" fillId="30" borderId="28" xfId="0" applyNumberFormat="1" applyFont="1" applyFill="1" applyBorder="1" applyProtection="1">
      <protection locked="0"/>
    </xf>
    <xf numFmtId="164" fontId="5" fillId="30" borderId="0" xfId="0" applyNumberFormat="1" applyFont="1" applyFill="1" applyBorder="1" applyProtection="1">
      <protection locked="0"/>
    </xf>
    <xf numFmtId="164" fontId="5" fillId="30" borderId="15" xfId="0" applyNumberFormat="1" applyFont="1" applyFill="1" applyBorder="1" applyProtection="1">
      <protection locked="0"/>
    </xf>
    <xf numFmtId="164" fontId="5" fillId="26" borderId="23" xfId="0" applyNumberFormat="1" applyFont="1" applyFill="1" applyBorder="1" applyProtection="1"/>
    <xf numFmtId="164" fontId="5" fillId="26" borderId="24" xfId="0" applyNumberFormat="1" applyFont="1" applyFill="1" applyBorder="1" applyProtection="1"/>
    <xf numFmtId="164" fontId="5" fillId="26" borderId="61" xfId="0" applyNumberFormat="1" applyFont="1" applyFill="1" applyBorder="1" applyProtection="1"/>
    <xf numFmtId="164" fontId="5" fillId="30" borderId="62" xfId="0" applyNumberFormat="1" applyFont="1" applyFill="1" applyBorder="1" applyProtection="1">
      <protection locked="0"/>
    </xf>
    <xf numFmtId="164" fontId="5" fillId="30" borderId="63" xfId="0" applyNumberFormat="1" applyFont="1" applyFill="1" applyBorder="1" applyProtection="1">
      <protection locked="0"/>
    </xf>
    <xf numFmtId="164" fontId="5" fillId="22" borderId="21" xfId="0" applyNumberFormat="1" applyFont="1" applyFill="1" applyBorder="1" applyProtection="1"/>
    <xf numFmtId="164" fontId="5" fillId="26" borderId="26" xfId="0" applyNumberFormat="1" applyFont="1" applyFill="1" applyBorder="1" applyProtection="1"/>
    <xf numFmtId="164" fontId="5" fillId="26" borderId="64" xfId="0" applyNumberFormat="1" applyFont="1" applyFill="1" applyBorder="1" applyProtection="1"/>
    <xf numFmtId="164" fontId="5" fillId="0" borderId="42" xfId="0" applyNumberFormat="1" applyFont="1" applyFill="1" applyBorder="1" applyProtection="1"/>
    <xf numFmtId="164" fontId="5" fillId="0" borderId="41" xfId="0" applyNumberFormat="1" applyFont="1" applyFill="1" applyBorder="1" applyProtection="1"/>
    <xf numFmtId="164" fontId="5" fillId="0" borderId="10" xfId="0" applyNumberFormat="1" applyFont="1" applyBorder="1" applyProtection="1"/>
    <xf numFmtId="164" fontId="5" fillId="30" borderId="33" xfId="0" applyNumberFormat="1" applyFont="1" applyFill="1" applyBorder="1" applyProtection="1">
      <protection locked="0"/>
    </xf>
    <xf numFmtId="164" fontId="5" fillId="30" borderId="29" xfId="0" applyNumberFormat="1" applyFont="1" applyFill="1" applyBorder="1" applyProtection="1">
      <protection locked="0"/>
    </xf>
    <xf numFmtId="164" fontId="5" fillId="0" borderId="29" xfId="0" applyNumberFormat="1" applyFont="1" applyFill="1" applyBorder="1" applyProtection="1"/>
    <xf numFmtId="164" fontId="5" fillId="0" borderId="30" xfId="0" applyNumberFormat="1" applyFont="1" applyFill="1" applyBorder="1" applyProtection="1"/>
    <xf numFmtId="164" fontId="5" fillId="26" borderId="33" xfId="0" applyNumberFormat="1" applyFont="1" applyFill="1" applyBorder="1" applyProtection="1"/>
    <xf numFmtId="164" fontId="5" fillId="26" borderId="29" xfId="0" applyNumberFormat="1" applyFont="1" applyFill="1" applyBorder="1" applyProtection="1"/>
    <xf numFmtId="164" fontId="5" fillId="0" borderId="31" xfId="0" applyNumberFormat="1" applyFont="1" applyFill="1" applyBorder="1" applyProtection="1"/>
    <xf numFmtId="164" fontId="5" fillId="0" borderId="43" xfId="0" applyNumberFormat="1" applyFont="1" applyFill="1" applyBorder="1" applyProtection="1"/>
    <xf numFmtId="164" fontId="5" fillId="26" borderId="44" xfId="0" applyNumberFormat="1" applyFont="1" applyFill="1" applyBorder="1" applyProtection="1"/>
    <xf numFmtId="164" fontId="5" fillId="30" borderId="35" xfId="0" applyNumberFormat="1" applyFont="1" applyFill="1" applyBorder="1" applyProtection="1">
      <protection locked="0"/>
    </xf>
    <xf numFmtId="164" fontId="5" fillId="30" borderId="36" xfId="0" applyNumberFormat="1" applyFont="1" applyFill="1" applyBorder="1" applyProtection="1">
      <protection locked="0"/>
    </xf>
    <xf numFmtId="164" fontId="5" fillId="30" borderId="34" xfId="0" applyNumberFormat="1" applyFont="1" applyFill="1" applyBorder="1" applyProtection="1">
      <protection locked="0"/>
    </xf>
    <xf numFmtId="164" fontId="0" fillId="0" borderId="57" xfId="0" applyNumberFormat="1" applyBorder="1" applyProtection="1"/>
    <xf numFmtId="164" fontId="5" fillId="30" borderId="32" xfId="0" applyNumberFormat="1" applyFont="1" applyFill="1" applyBorder="1" applyProtection="1">
      <protection locked="0"/>
    </xf>
    <xf numFmtId="164" fontId="0" fillId="0" borderId="32" xfId="0" applyNumberFormat="1" applyBorder="1" applyProtection="1"/>
    <xf numFmtId="0" fontId="4" fillId="0" borderId="37"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0" fontId="3" fillId="0" borderId="0" xfId="59" applyAlignment="1">
      <alignment horizontal="left"/>
    </xf>
    <xf numFmtId="0" fontId="4" fillId="0" borderId="9" xfId="59" applyFont="1" applyBorder="1" applyAlignment="1">
      <alignment horizontal="left" vertical="top" wrapText="1"/>
    </xf>
    <xf numFmtId="0" fontId="4" fillId="0" borderId="0" xfId="59" applyFont="1" applyBorder="1" applyAlignment="1">
      <alignment horizontal="left" vertical="top" wrapText="1"/>
    </xf>
    <xf numFmtId="0" fontId="4" fillId="0" borderId="0" xfId="59" applyFont="1" applyAlignment="1">
      <alignment horizontal="left" wrapText="1"/>
    </xf>
    <xf numFmtId="0" fontId="3" fillId="0" borderId="0" xfId="59" applyAlignment="1">
      <alignment horizontal="left" wrapText="1"/>
    </xf>
    <xf numFmtId="0" fontId="3" fillId="0" borderId="0" xfId="59" applyAlignment="1" applyProtection="1">
      <alignment horizontal="left" vertical="top" wrapText="1"/>
    </xf>
    <xf numFmtId="0" fontId="44" fillId="29" borderId="54" xfId="59" applyFont="1" applyFill="1" applyBorder="1" applyAlignment="1" applyProtection="1">
      <alignment horizontal="left" vertical="center" wrapText="1"/>
      <protection locked="0"/>
    </xf>
    <xf numFmtId="0" fontId="44" fillId="29" borderId="55" xfId="59" applyFont="1" applyFill="1" applyBorder="1" applyAlignment="1" applyProtection="1">
      <alignment horizontal="left" vertical="center" wrapText="1"/>
      <protection locked="0"/>
    </xf>
    <xf numFmtId="0" fontId="44" fillId="29" borderId="56" xfId="59" applyFont="1" applyFill="1" applyBorder="1" applyAlignment="1" applyProtection="1">
      <alignment horizontal="left" vertical="center" wrapText="1"/>
      <protection locked="0"/>
    </xf>
    <xf numFmtId="0" fontId="45" fillId="30" borderId="54" xfId="59" applyFont="1" applyFill="1" applyBorder="1" applyAlignment="1" applyProtection="1">
      <alignment horizontal="left" vertical="center"/>
      <protection locked="0"/>
    </xf>
    <xf numFmtId="0" fontId="45" fillId="30" borderId="55" xfId="59" applyFont="1" applyFill="1" applyBorder="1" applyAlignment="1" applyProtection="1">
      <alignment horizontal="left" vertical="center"/>
      <protection locked="0"/>
    </xf>
    <xf numFmtId="0" fontId="45" fillId="30" borderId="56" xfId="59" applyFont="1" applyFill="1" applyBorder="1" applyAlignment="1" applyProtection="1">
      <alignment horizontal="left" vertical="center"/>
      <protection locked="0"/>
    </xf>
    <xf numFmtId="0" fontId="44" fillId="30" borderId="54" xfId="59" applyFont="1" applyFill="1" applyBorder="1" applyAlignment="1" applyProtection="1">
      <alignment horizontal="left" vertical="center"/>
      <protection locked="0"/>
    </xf>
    <xf numFmtId="0" fontId="44" fillId="30" borderId="55" xfId="59" applyFont="1" applyFill="1" applyBorder="1" applyAlignment="1" applyProtection="1">
      <alignment horizontal="left" vertical="center"/>
      <protection locked="0"/>
    </xf>
    <xf numFmtId="0" fontId="44" fillId="30" borderId="56" xfId="59" applyFont="1" applyFill="1" applyBorder="1" applyAlignment="1" applyProtection="1">
      <alignment horizontal="left" vertical="center"/>
      <protection locked="0"/>
    </xf>
    <xf numFmtId="0" fontId="54" fillId="30" borderId="54" xfId="72" applyNumberFormat="1" applyFill="1" applyBorder="1" applyAlignment="1" applyProtection="1">
      <alignment horizontal="left" vertical="center"/>
      <protection locked="0"/>
    </xf>
    <xf numFmtId="0" fontId="44" fillId="30" borderId="55" xfId="59" applyNumberFormat="1" applyFont="1" applyFill="1" applyBorder="1" applyAlignment="1" applyProtection="1">
      <alignment horizontal="left" vertical="center"/>
      <protection locked="0"/>
    </xf>
    <xf numFmtId="0" fontId="44" fillId="30" borderId="56" xfId="59" applyNumberFormat="1" applyFont="1" applyFill="1" applyBorder="1" applyAlignment="1" applyProtection="1">
      <alignment horizontal="left" vertical="center"/>
      <protection locked="0"/>
    </xf>
    <xf numFmtId="0" fontId="15" fillId="0" borderId="17" xfId="0" applyNumberFormat="1" applyFont="1" applyFill="1" applyBorder="1" applyAlignment="1" applyProtection="1">
      <alignment horizontal="center" vertical="center"/>
    </xf>
    <xf numFmtId="0" fontId="15" fillId="0" borderId="45"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165" fontId="18" fillId="0" borderId="40" xfId="0" applyNumberFormat="1" applyFont="1" applyBorder="1" applyAlignment="1" applyProtection="1">
      <alignment horizontal="center" vertical="center" wrapText="1"/>
    </xf>
    <xf numFmtId="165" fontId="18" fillId="0" borderId="0" xfId="0" applyNumberFormat="1" applyFont="1" applyBorder="1" applyAlignment="1" applyProtection="1">
      <alignment horizontal="center" vertical="center" wrapText="1"/>
    </xf>
    <xf numFmtId="165" fontId="18" fillId="0" borderId="48" xfId="0" applyNumberFormat="1" applyFont="1" applyBorder="1" applyAlignment="1" applyProtection="1">
      <alignment horizontal="center" vertical="center" wrapText="1"/>
    </xf>
    <xf numFmtId="165" fontId="18" fillId="0" borderId="46" xfId="0" applyNumberFormat="1" applyFont="1" applyBorder="1" applyAlignment="1" applyProtection="1">
      <alignment horizontal="center" vertical="center" wrapText="1"/>
    </xf>
    <xf numFmtId="165" fontId="18" fillId="0" borderId="9" xfId="0" applyNumberFormat="1" applyFont="1" applyBorder="1" applyAlignment="1" applyProtection="1">
      <alignment horizontal="center" vertical="center" wrapText="1"/>
    </xf>
    <xf numFmtId="165" fontId="18" fillId="0" borderId="47" xfId="0" applyNumberFormat="1" applyFont="1" applyBorder="1" applyAlignment="1" applyProtection="1">
      <alignment horizontal="center" vertical="center" wrapText="1"/>
    </xf>
    <xf numFmtId="165" fontId="16" fillId="0" borderId="0" xfId="0" applyNumberFormat="1" applyFont="1" applyBorder="1" applyAlignment="1" applyProtection="1">
      <alignment horizontal="center" vertical="center" wrapText="1"/>
    </xf>
    <xf numFmtId="165" fontId="16" fillId="0" borderId="48" xfId="0" applyNumberFormat="1" applyFont="1" applyBorder="1" applyAlignment="1" applyProtection="1">
      <alignment horizontal="center" vertical="center" wrapText="1"/>
    </xf>
    <xf numFmtId="165" fontId="18" fillId="0" borderId="49" xfId="0" applyNumberFormat="1" applyFont="1" applyBorder="1" applyAlignment="1" applyProtection="1">
      <alignment horizontal="center" vertical="center" wrapText="1"/>
    </xf>
    <xf numFmtId="165" fontId="18" fillId="0" borderId="10" xfId="0" applyNumberFormat="1" applyFont="1" applyBorder="1" applyAlignment="1" applyProtection="1">
      <alignment horizontal="center" vertical="center" wrapText="1"/>
    </xf>
    <xf numFmtId="165" fontId="18" fillId="0" borderId="50" xfId="0" applyNumberFormat="1" applyFont="1" applyBorder="1" applyAlignment="1" applyProtection="1">
      <alignment horizontal="center" vertical="center" wrapText="1"/>
    </xf>
    <xf numFmtId="0" fontId="4" fillId="0" borderId="0" xfId="0" applyFont="1" applyAlignment="1" applyProtection="1">
      <alignment wrapText="1"/>
    </xf>
    <xf numFmtId="0" fontId="0" fillId="0" borderId="0" xfId="0" applyAlignment="1">
      <alignment wrapText="1"/>
    </xf>
    <xf numFmtId="0" fontId="12" fillId="0" borderId="0" xfId="0" applyFont="1" applyAlignment="1" applyProtection="1">
      <alignment horizontal="left" vertical="top" wrapText="1"/>
    </xf>
    <xf numFmtId="0" fontId="35" fillId="0" borderId="46" xfId="0" applyFont="1" applyBorder="1" applyAlignment="1" applyProtection="1">
      <alignment horizontal="left" vertical="center"/>
    </xf>
    <xf numFmtId="0" fontId="35" fillId="0" borderId="9" xfId="0" applyFont="1" applyBorder="1" applyAlignment="1" applyProtection="1">
      <alignment horizontal="left" vertical="center"/>
    </xf>
    <xf numFmtId="0" fontId="35" fillId="0" borderId="47" xfId="0" applyFont="1" applyBorder="1" applyAlignment="1" applyProtection="1">
      <alignment horizontal="left" vertical="center"/>
    </xf>
    <xf numFmtId="0" fontId="18" fillId="0" borderId="49"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50" xfId="0" applyFont="1" applyBorder="1" applyAlignment="1" applyProtection="1">
      <alignment horizontal="center" vertical="center" wrapText="1"/>
    </xf>
    <xf numFmtId="0" fontId="6" fillId="27" borderId="0" xfId="0" applyFont="1" applyFill="1" applyBorder="1" applyAlignment="1" applyProtection="1">
      <alignment horizontal="left" vertical="top" wrapText="1"/>
    </xf>
    <xf numFmtId="165" fontId="18" fillId="0" borderId="51" xfId="0" applyNumberFormat="1" applyFont="1" applyBorder="1" applyAlignment="1" applyProtection="1">
      <alignment horizontal="center" vertical="center" wrapText="1"/>
    </xf>
    <xf numFmtId="165" fontId="18" fillId="0" borderId="15" xfId="0" applyNumberFormat="1" applyFont="1" applyBorder="1" applyAlignment="1" applyProtection="1">
      <alignment horizontal="center" vertical="center" wrapText="1"/>
    </xf>
    <xf numFmtId="165" fontId="18" fillId="0" borderId="52" xfId="0" applyNumberFormat="1" applyFont="1" applyBorder="1" applyAlignment="1" applyProtection="1">
      <alignment horizontal="center" vertical="center" wrapText="1"/>
    </xf>
    <xf numFmtId="0" fontId="17" fillId="0" borderId="17" xfId="0" applyNumberFormat="1" applyFont="1" applyBorder="1" applyAlignment="1" applyProtection="1">
      <alignment horizontal="center"/>
    </xf>
    <xf numFmtId="0" fontId="17" fillId="0" borderId="45" xfId="0" applyNumberFormat="1" applyFont="1" applyBorder="1" applyAlignment="1" applyProtection="1">
      <alignment horizontal="center"/>
    </xf>
    <xf numFmtId="0" fontId="17" fillId="0" borderId="13" xfId="0" applyNumberFormat="1" applyFont="1" applyBorder="1" applyAlignment="1" applyProtection="1">
      <alignment horizontal="center"/>
    </xf>
    <xf numFmtId="165" fontId="37" fillId="0" borderId="40" xfId="0" applyNumberFormat="1" applyFont="1" applyBorder="1" applyAlignment="1" applyProtection="1">
      <alignment horizontal="center" vertical="center" wrapText="1"/>
    </xf>
    <xf numFmtId="165" fontId="38" fillId="0" borderId="0" xfId="0" applyNumberFormat="1" applyFont="1" applyBorder="1" applyAlignment="1" applyProtection="1">
      <alignment horizontal="center" vertical="center" wrapText="1"/>
    </xf>
    <xf numFmtId="165" fontId="38" fillId="0" borderId="48" xfId="0" applyNumberFormat="1" applyFont="1" applyBorder="1" applyAlignment="1" applyProtection="1">
      <alignment horizontal="center" vertical="center" wrapText="1"/>
    </xf>
    <xf numFmtId="0" fontId="18" fillId="0" borderId="51"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8" fillId="0" borderId="53" xfId="0" applyFont="1" applyBorder="1" applyAlignment="1" applyProtection="1">
      <alignment horizontal="center" vertical="center" wrapText="1"/>
    </xf>
    <xf numFmtId="0" fontId="35" fillId="0" borderId="46" xfId="0" applyFont="1" applyBorder="1" applyAlignment="1" applyProtection="1">
      <alignment horizontal="left" vertical="center" wrapText="1"/>
    </xf>
    <xf numFmtId="0" fontId="35" fillId="0" borderId="9" xfId="0" applyFont="1" applyBorder="1" applyAlignment="1" applyProtection="1">
      <alignment horizontal="left" vertical="center" wrapText="1"/>
    </xf>
    <xf numFmtId="0" fontId="35" fillId="0" borderId="47" xfId="0" applyFont="1" applyBorder="1" applyAlignment="1" applyProtection="1">
      <alignment horizontal="left" vertical="center" wrapText="1"/>
    </xf>
    <xf numFmtId="0" fontId="7" fillId="0" borderId="0" xfId="0" applyFont="1" applyAlignment="1" applyProtection="1">
      <alignment horizontal="left" vertical="top" wrapText="1"/>
    </xf>
    <xf numFmtId="0" fontId="50" fillId="0" borderId="0" xfId="0" applyFont="1" applyAlignment="1" applyProtection="1">
      <alignment horizontal="left" vertical="top" wrapText="1"/>
    </xf>
    <xf numFmtId="177" fontId="7" fillId="28" borderId="4" xfId="69" applyNumberFormat="1" applyFont="1" applyFill="1" applyBorder="1" applyAlignment="1" applyProtection="1">
      <alignment horizontal="center" vertical="center"/>
    </xf>
    <xf numFmtId="0" fontId="7" fillId="28" borderId="4" xfId="69" applyFont="1" applyFill="1" applyBorder="1" applyAlignment="1" applyProtection="1">
      <alignment horizontal="center" vertical="center"/>
    </xf>
    <xf numFmtId="0" fontId="7" fillId="0" borderId="4" xfId="69" applyFont="1" applyBorder="1" applyAlignment="1" applyProtection="1">
      <alignment horizontal="center" vertical="center" wrapText="1"/>
    </xf>
    <xf numFmtId="0" fontId="7" fillId="0" borderId="4" xfId="69" applyFont="1" applyBorder="1" applyAlignment="1" applyProtection="1">
      <alignment horizontal="center" vertical="center"/>
    </xf>
    <xf numFmtId="177" fontId="7" fillId="28" borderId="4" xfId="69" applyNumberFormat="1" applyFont="1" applyFill="1" applyBorder="1" applyAlignment="1" applyProtection="1">
      <alignment horizontal="center" vertical="center" wrapText="1"/>
    </xf>
    <xf numFmtId="0" fontId="4" fillId="0" borderId="0" xfId="0" applyFont="1" applyAlignment="1" applyProtection="1">
      <alignment horizontal="left" vertical="top" wrapText="1"/>
    </xf>
    <xf numFmtId="10" fontId="7" fillId="28" borderId="4" xfId="69" applyNumberFormat="1" applyFont="1" applyFill="1" applyBorder="1" applyAlignment="1" applyProtection="1">
      <alignment horizontal="center" vertical="center" wrapText="1"/>
    </xf>
    <xf numFmtId="0" fontId="7" fillId="28" borderId="4" xfId="69" applyNumberFormat="1" applyFont="1" applyFill="1" applyBorder="1" applyAlignment="1" applyProtection="1">
      <alignment horizontal="center" vertical="center" wrapText="1"/>
    </xf>
    <xf numFmtId="0" fontId="4" fillId="0" borderId="59" xfId="0" applyFont="1" applyBorder="1" applyAlignment="1">
      <alignment horizontal="right" vertical="center" wrapText="1" indent="1"/>
    </xf>
    <xf numFmtId="0" fontId="4" fillId="0" borderId="0" xfId="0" applyFont="1" applyBorder="1" applyAlignment="1">
      <alignment horizontal="right" vertical="center" wrapText="1" indent="1"/>
    </xf>
    <xf numFmtId="0" fontId="7" fillId="28" borderId="4" xfId="0" applyFont="1" applyFill="1" applyBorder="1" applyAlignment="1">
      <alignment horizontal="right" vertical="center" wrapText="1" indent="1"/>
    </xf>
    <xf numFmtId="0" fontId="7" fillId="33" borderId="4" xfId="0" applyFont="1" applyFill="1" applyBorder="1" applyAlignment="1">
      <alignment horizontal="right" vertical="center" wrapText="1" indent="1"/>
    </xf>
    <xf numFmtId="0" fontId="7" fillId="28" borderId="58" xfId="69" applyFont="1" applyFill="1" applyBorder="1" applyAlignment="1" applyProtection="1">
      <alignment horizontal="center" vertical="center" wrapText="1"/>
    </xf>
    <xf numFmtId="0" fontId="7" fillId="28" borderId="60" xfId="69" applyFont="1" applyFill="1" applyBorder="1" applyAlignment="1" applyProtection="1">
      <alignment horizontal="center" vertical="center" wrapText="1"/>
    </xf>
    <xf numFmtId="0" fontId="7" fillId="28" borderId="4" xfId="69" applyFont="1" applyFill="1" applyBorder="1" applyAlignment="1" applyProtection="1">
      <alignment horizontal="center" vertical="center" wrapText="1"/>
    </xf>
  </cellXfs>
  <cellStyles count="114">
    <cellStyle name="$" xfId="1"/>
    <cellStyle name="$.00" xfId="2"/>
    <cellStyle name="$_9. Rev2Cost_GDPIPI" xfId="60"/>
    <cellStyle name="$_lists" xfId="61"/>
    <cellStyle name="$_lists_4. Current Monthly Fixed Charge" xfId="62"/>
    <cellStyle name="$_Sheet4" xfId="63"/>
    <cellStyle name="$M" xfId="3"/>
    <cellStyle name="$M.00" xfId="4"/>
    <cellStyle name="$M_9. Rev2Cost_GDPIPI" xfId="6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omma" xfId="56" builtinId="3"/>
    <cellStyle name="Comma 2" xfId="75"/>
    <cellStyle name="Comma 2 2" xfId="76"/>
    <cellStyle name="Comma 2 3" xfId="77"/>
    <cellStyle name="Comma 2_ROB Comparison" xfId="78"/>
    <cellStyle name="Comma 3" xfId="79"/>
    <cellStyle name="Comma 4" xfId="80"/>
    <cellStyle name="Comma 5" xfId="81"/>
    <cellStyle name="Comma 5 2" xfId="82"/>
    <cellStyle name="Comma 6" xfId="83"/>
    <cellStyle name="Comma0" xfId="32"/>
    <cellStyle name="Currency" xfId="57" builtinId="4"/>
    <cellStyle name="Currency 2" xfId="74"/>
    <cellStyle name="Currency 2 2" xfId="84"/>
    <cellStyle name="Currency 2_ROB Comparison" xfId="85"/>
    <cellStyle name="Currency 3" xfId="86"/>
    <cellStyle name="Currency 4" xfId="87"/>
    <cellStyle name="Currency0" xfId="33"/>
    <cellStyle name="Date" xfId="34"/>
    <cellStyle name="Explanatory Text" xfId="35" builtinId="53" customBuiltin="1"/>
    <cellStyle name="Fixed" xfId="36"/>
    <cellStyle name="Good" xfId="37" builtinId="26" customBuiltin="1"/>
    <cellStyle name="Grey" xfId="38"/>
    <cellStyle name="Heading 1" xfId="39" builtinId="16" customBuiltin="1"/>
    <cellStyle name="Heading 2" xfId="40" builtinId="17" customBuiltin="1"/>
    <cellStyle name="Heading 3" xfId="41" builtinId="18" customBuiltin="1"/>
    <cellStyle name="Heading 4" xfId="42" builtinId="19" customBuiltin="1"/>
    <cellStyle name="Hyperlink" xfId="72" builtinId="8"/>
    <cellStyle name="Input" xfId="43" builtinId="20" customBuiltin="1"/>
    <cellStyle name="Input [yellow]" xfId="44"/>
    <cellStyle name="Linked Cell" xfId="45" builtinId="24" customBuiltin="1"/>
    <cellStyle name="M" xfId="46"/>
    <cellStyle name="M.00" xfId="47"/>
    <cellStyle name="M_9. Rev2Cost_GDPIPI" xfId="65"/>
    <cellStyle name="M_lists" xfId="66"/>
    <cellStyle name="M_lists_4. Current Monthly Fixed Charge" xfId="67"/>
    <cellStyle name="M_Sheet4" xfId="68"/>
    <cellStyle name="Neutral" xfId="48" builtinId="28" customBuiltin="1"/>
    <cellStyle name="Normal" xfId="0" builtinId="0"/>
    <cellStyle name="Normal - Style1" xfId="49"/>
    <cellStyle name="Normal 2" xfId="59"/>
    <cellStyle name="Normal 2 2" xfId="88"/>
    <cellStyle name="Normal 2 3" xfId="89"/>
    <cellStyle name="Normal 2_Consumer Complaints" xfId="90"/>
    <cellStyle name="Normal 3" xfId="73"/>
    <cellStyle name="Normal 3 2" xfId="91"/>
    <cellStyle name="Normal 3_2012-2013 Risk Model (June 11, 2012)" xfId="92"/>
    <cellStyle name="Normal 4" xfId="93"/>
    <cellStyle name="Normal 4 2" xfId="94"/>
    <cellStyle name="Normal 4_2012-2013 Risk Model (June 11, 2012)" xfId="95"/>
    <cellStyle name="Normal 5" xfId="96"/>
    <cellStyle name="Normal 5 2" xfId="97"/>
    <cellStyle name="Normal 5_2012-2013 Risk Model (June 11, 2012)" xfId="98"/>
    <cellStyle name="Normal 6" xfId="99"/>
    <cellStyle name="Normal 6 2" xfId="100"/>
    <cellStyle name="Normal 6 3" xfId="101"/>
    <cellStyle name="Normal 6_Consumer Complaints" xfId="102"/>
    <cellStyle name="Normal 7" xfId="103"/>
    <cellStyle name="Normal 8" xfId="104"/>
    <cellStyle name="Normal 8 2" xfId="105"/>
    <cellStyle name="Normal 8_2012-2013 Risk Model (June 11, 2012)" xfId="106"/>
    <cellStyle name="Normal 9" xfId="107"/>
    <cellStyle name="Normal_6. Cost Allocation for Def-Var" xfId="69"/>
    <cellStyle name="Normal_Sheet3" xfId="71"/>
    <cellStyle name="Normal_Sheet7" xfId="70"/>
    <cellStyle name="Note" xfId="50" builtinId="10" customBuiltin="1"/>
    <cellStyle name="Output" xfId="51" builtinId="21" customBuiltin="1"/>
    <cellStyle name="Percent" xfId="58" builtinId="5"/>
    <cellStyle name="Percent [2]" xfId="52"/>
    <cellStyle name="Percent 2" xfId="108"/>
    <cellStyle name="Percent 3" xfId="109"/>
    <cellStyle name="Percent 3 2" xfId="110"/>
    <cellStyle name="Percent 4" xfId="111"/>
    <cellStyle name="Percent 5" xfId="112"/>
    <cellStyle name="Percent 6" xfId="113"/>
    <cellStyle name="Title" xfId="53" builtinId="15" customBuiltin="1"/>
    <cellStyle name="Total" xfId="54" builtinId="25" customBuiltin="1"/>
    <cellStyle name="Warning Text" xfId="55" builtinId="11" customBuiltin="1"/>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indexed="42"/>
        </patternFill>
      </fill>
    </dxf>
  </dxfs>
  <tableStyles count="0" defaultTableStyle="TableStyleMedium9" defaultPivotStyle="PivotStyleLight16"/>
  <colors>
    <mruColors>
      <color rgb="FF0066FF"/>
      <color rgb="FFCCFFCC"/>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xdr:cNvGrpSpPr/>
      </xdr:nvGrpSpPr>
      <xdr:grpSpPr>
        <a:xfrm>
          <a:off x="9524" y="19051"/>
          <a:ext cx="8813936" cy="1924049"/>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63500</xdr:rowOff>
    </xdr:from>
    <xdr:to>
      <xdr:col>6</xdr:col>
      <xdr:colOff>127000</xdr:colOff>
      <xdr:row>14</xdr:row>
      <xdr:rowOff>114300</xdr:rowOff>
    </xdr:to>
    <xdr:grpSp>
      <xdr:nvGrpSpPr>
        <xdr:cNvPr id="16" name="Group 15"/>
        <xdr:cNvGrpSpPr/>
      </xdr:nvGrpSpPr>
      <xdr:grpSpPr>
        <a:xfrm>
          <a:off x="645319" y="63500"/>
          <a:ext cx="9304337" cy="2384425"/>
          <a:chOff x="9524" y="19051"/>
          <a:chExt cx="8537711" cy="1924049"/>
        </a:xfrm>
      </xdr:grpSpPr>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8" name="Picture 17"/>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9" name="Rectangle 18"/>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699135</xdr:colOff>
      <xdr:row>12</xdr:row>
      <xdr:rowOff>7620</xdr:rowOff>
    </xdr:from>
    <xdr:to>
      <xdr:col>4</xdr:col>
      <xdr:colOff>1266830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1</xdr:col>
      <xdr:colOff>47625</xdr:colOff>
      <xdr:row>0</xdr:row>
      <xdr:rowOff>28575</xdr:rowOff>
    </xdr:from>
    <xdr:to>
      <xdr:col>5</xdr:col>
      <xdr:colOff>663575</xdr:colOff>
      <xdr:row>14</xdr:row>
      <xdr:rowOff>123825</xdr:rowOff>
    </xdr:to>
    <xdr:grpSp>
      <xdr:nvGrpSpPr>
        <xdr:cNvPr id="13" name="Group 12"/>
        <xdr:cNvGrpSpPr/>
      </xdr:nvGrpSpPr>
      <xdr:grpSpPr>
        <a:xfrm>
          <a:off x="447675" y="28575"/>
          <a:ext cx="9321800" cy="2362200"/>
          <a:chOff x="9524" y="19051"/>
          <a:chExt cx="8537711" cy="1924049"/>
        </a:xfrm>
      </xdr:grpSpPr>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14"/>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73025</xdr:colOff>
      <xdr:row>14</xdr:row>
      <xdr:rowOff>95250</xdr:rowOff>
    </xdr:to>
    <xdr:grpSp>
      <xdr:nvGrpSpPr>
        <xdr:cNvPr id="2" name="Group 1"/>
        <xdr:cNvGrpSpPr/>
      </xdr:nvGrpSpPr>
      <xdr:grpSpPr>
        <a:xfrm>
          <a:off x="0" y="0"/>
          <a:ext cx="9333442" cy="2317750"/>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38100</xdr:colOff>
      <xdr:row>0</xdr:row>
      <xdr:rowOff>0</xdr:rowOff>
    </xdr:from>
    <xdr:to>
      <xdr:col>6</xdr:col>
      <xdr:colOff>238125</xdr:colOff>
      <xdr:row>1</xdr:row>
      <xdr:rowOff>28575</xdr:rowOff>
    </xdr:to>
    <xdr:grpSp>
      <xdr:nvGrpSpPr>
        <xdr:cNvPr id="2" name="Group 1"/>
        <xdr:cNvGrpSpPr/>
      </xdr:nvGrpSpPr>
      <xdr:grpSpPr>
        <a:xfrm>
          <a:off x="38100" y="0"/>
          <a:ext cx="8867775" cy="1847850"/>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914400</xdr:colOff>
      <xdr:row>11</xdr:row>
      <xdr:rowOff>63500</xdr:rowOff>
    </xdr:to>
    <xdr:grpSp>
      <xdr:nvGrpSpPr>
        <xdr:cNvPr id="2" name="Group 1"/>
        <xdr:cNvGrpSpPr/>
      </xdr:nvGrpSpPr>
      <xdr:grpSpPr>
        <a:xfrm>
          <a:off x="0" y="0"/>
          <a:ext cx="11115675" cy="1844675"/>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fpc@fort-france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B1:V78"/>
  <sheetViews>
    <sheetView showGridLines="0" workbookViewId="0">
      <selection activeCell="L28" sqref="L28"/>
    </sheetView>
  </sheetViews>
  <sheetFormatPr defaultRowHeight="15"/>
  <cols>
    <col min="1" max="1" width="13.28515625" style="40" customWidth="1"/>
    <col min="2" max="4" width="9.140625" style="40"/>
    <col min="5" max="5" width="9.140625" style="40" customWidth="1"/>
    <col min="6" max="21" width="9.140625" style="40"/>
    <col min="22" max="22" width="0" style="40" hidden="1" customWidth="1"/>
    <col min="23" max="16384" width="9.140625" style="40"/>
  </cols>
  <sheetData>
    <row r="1" spans="2:22">
      <c r="V1" s="123" t="s">
        <v>210</v>
      </c>
    </row>
    <row r="2" spans="2:22">
      <c r="V2" s="123" t="s">
        <v>211</v>
      </c>
    </row>
    <row r="3" spans="2:22">
      <c r="V3" s="123" t="s">
        <v>212</v>
      </c>
    </row>
    <row r="4" spans="2:22">
      <c r="V4" s="123" t="s">
        <v>213</v>
      </c>
    </row>
    <row r="5" spans="2:22">
      <c r="V5" s="123" t="s">
        <v>214</v>
      </c>
    </row>
    <row r="6" spans="2:22">
      <c r="V6" s="123" t="s">
        <v>215</v>
      </c>
    </row>
    <row r="7" spans="2:22">
      <c r="V7" s="123" t="s">
        <v>216</v>
      </c>
    </row>
    <row r="8" spans="2:22">
      <c r="V8" s="123" t="s">
        <v>217</v>
      </c>
    </row>
    <row r="9" spans="2:22">
      <c r="V9" s="123" t="s">
        <v>218</v>
      </c>
    </row>
    <row r="10" spans="2:22">
      <c r="V10" s="123" t="s">
        <v>219</v>
      </c>
    </row>
    <row r="11" spans="2:22">
      <c r="G11" s="41"/>
      <c r="V11" s="123" t="s">
        <v>220</v>
      </c>
    </row>
    <row r="12" spans="2:22">
      <c r="B12" s="42"/>
      <c r="C12" s="42"/>
      <c r="D12" s="42"/>
      <c r="E12" s="42"/>
      <c r="F12" s="42"/>
      <c r="G12" s="41"/>
      <c r="M12" s="43" t="s">
        <v>118</v>
      </c>
      <c r="N12" s="44">
        <v>2.2000000000000002</v>
      </c>
      <c r="V12" s="123" t="s">
        <v>221</v>
      </c>
    </row>
    <row r="13" spans="2:22" ht="15.75" thickBot="1">
      <c r="G13" s="41"/>
      <c r="V13" s="123" t="s">
        <v>222</v>
      </c>
    </row>
    <row r="14" spans="2:22" ht="16.5" customHeight="1" thickTop="1" thickBot="1">
      <c r="E14" s="45" t="s">
        <v>119</v>
      </c>
      <c r="F14" s="223" t="s">
        <v>233</v>
      </c>
      <c r="G14" s="224"/>
      <c r="H14" s="224"/>
      <c r="I14" s="224"/>
      <c r="J14" s="224"/>
      <c r="K14" s="224"/>
      <c r="L14" s="225"/>
      <c r="V14" s="123" t="s">
        <v>223</v>
      </c>
    </row>
    <row r="15" spans="2:22" ht="15.75" thickBot="1">
      <c r="E15" s="46"/>
      <c r="F15" s="47"/>
      <c r="G15" s="48"/>
      <c r="H15" s="47"/>
      <c r="I15" s="47"/>
      <c r="J15" s="47"/>
      <c r="V15" s="123" t="s">
        <v>224</v>
      </c>
    </row>
    <row r="16" spans="2:22" ht="16.5" thickTop="1" thickBot="1">
      <c r="E16" s="49" t="s">
        <v>120</v>
      </c>
      <c r="F16" s="226" t="s">
        <v>121</v>
      </c>
      <c r="G16" s="227"/>
      <c r="H16" s="227"/>
      <c r="I16" s="227"/>
      <c r="J16" s="228"/>
      <c r="V16" s="123" t="s">
        <v>225</v>
      </c>
    </row>
    <row r="17" spans="2:22" ht="15.75" thickBot="1">
      <c r="E17" s="50"/>
      <c r="V17" s="124" t="s">
        <v>226</v>
      </c>
    </row>
    <row r="18" spans="2:22" ht="16.5" thickTop="1" thickBot="1">
      <c r="E18" s="49" t="s">
        <v>122</v>
      </c>
      <c r="F18" s="229" t="s">
        <v>298</v>
      </c>
      <c r="G18" s="230"/>
      <c r="H18" s="230"/>
      <c r="I18" s="230"/>
      <c r="J18" s="231"/>
      <c r="V18" s="123" t="s">
        <v>227</v>
      </c>
    </row>
    <row r="19" spans="2:22" ht="15.75" thickBot="1">
      <c r="E19" s="50"/>
      <c r="V19" s="123" t="s">
        <v>228</v>
      </c>
    </row>
    <row r="20" spans="2:22" ht="16.5" thickTop="1" thickBot="1">
      <c r="E20" s="49" t="s">
        <v>123</v>
      </c>
      <c r="F20" s="229" t="s">
        <v>299</v>
      </c>
      <c r="G20" s="230"/>
      <c r="H20" s="230"/>
      <c r="I20" s="230"/>
      <c r="J20" s="231"/>
      <c r="V20" s="123" t="s">
        <v>229</v>
      </c>
    </row>
    <row r="21" spans="2:22" ht="15.75" thickBot="1">
      <c r="E21" s="51"/>
      <c r="F21" s="47"/>
      <c r="G21" s="48"/>
      <c r="H21" s="47"/>
      <c r="I21" s="47"/>
      <c r="J21" s="47"/>
      <c r="V21" s="123" t="s">
        <v>230</v>
      </c>
    </row>
    <row r="22" spans="2:22" ht="16.5" thickTop="1" thickBot="1">
      <c r="E22" s="45" t="s">
        <v>124</v>
      </c>
      <c r="F22" s="229" t="s">
        <v>300</v>
      </c>
      <c r="G22" s="230"/>
      <c r="H22" s="230"/>
      <c r="I22" s="230"/>
      <c r="J22" s="231"/>
      <c r="V22" s="123" t="s">
        <v>231</v>
      </c>
    </row>
    <row r="23" spans="2:22" ht="15.75" thickBot="1">
      <c r="E23" s="51"/>
      <c r="F23" s="47"/>
      <c r="G23" s="48"/>
      <c r="H23" s="47"/>
      <c r="I23" s="47"/>
      <c r="J23" s="47"/>
      <c r="V23" s="123" t="s">
        <v>232</v>
      </c>
    </row>
    <row r="24" spans="2:22" ht="16.5" thickTop="1" thickBot="1">
      <c r="E24" s="45" t="s">
        <v>125</v>
      </c>
      <c r="F24" s="232" t="s">
        <v>301</v>
      </c>
      <c r="G24" s="233"/>
      <c r="H24" s="233"/>
      <c r="I24" s="233"/>
      <c r="J24" s="234"/>
      <c r="V24" s="123" t="s">
        <v>233</v>
      </c>
    </row>
    <row r="25" spans="2:22">
      <c r="E25" s="51"/>
      <c r="F25" s="47"/>
      <c r="G25" s="48"/>
      <c r="H25" s="47"/>
      <c r="I25" s="47"/>
      <c r="J25" s="47"/>
      <c r="V25" s="123" t="s">
        <v>234</v>
      </c>
    </row>
    <row r="26" spans="2:22">
      <c r="E26" s="45"/>
      <c r="I26" s="47"/>
      <c r="J26" s="47"/>
      <c r="V26" s="123" t="s">
        <v>235</v>
      </c>
    </row>
    <row r="27" spans="2:22" ht="168.75" customHeight="1">
      <c r="B27" s="222" t="s">
        <v>130</v>
      </c>
      <c r="C27" s="222"/>
      <c r="D27" s="222"/>
      <c r="E27" s="222"/>
      <c r="F27" s="222"/>
      <c r="G27" s="222"/>
      <c r="H27" s="222"/>
      <c r="I27" s="222"/>
      <c r="J27" s="222"/>
      <c r="K27" s="222"/>
      <c r="L27" s="222"/>
      <c r="M27" s="222"/>
      <c r="V27" s="123" t="s">
        <v>236</v>
      </c>
    </row>
    <row r="28" spans="2:22">
      <c r="V28" s="123" t="s">
        <v>237</v>
      </c>
    </row>
    <row r="29" spans="2:22">
      <c r="B29" s="52" t="s">
        <v>126</v>
      </c>
      <c r="C29" s="53"/>
      <c r="D29" s="53"/>
      <c r="E29" s="53"/>
      <c r="F29" s="53"/>
      <c r="G29" s="53"/>
      <c r="H29" s="53"/>
      <c r="I29" s="53"/>
      <c r="J29" s="53"/>
      <c r="K29" s="53"/>
      <c r="L29" s="53"/>
      <c r="M29" s="53"/>
      <c r="N29" s="53"/>
      <c r="V29" s="123" t="s">
        <v>238</v>
      </c>
    </row>
    <row r="30" spans="2:22" ht="15.75" thickBot="1">
      <c r="B30" s="53"/>
      <c r="C30" s="53"/>
      <c r="D30" s="53"/>
      <c r="E30" s="53"/>
      <c r="F30" s="53"/>
      <c r="G30" s="53"/>
      <c r="H30" s="53"/>
      <c r="I30" s="53"/>
      <c r="J30" s="53"/>
      <c r="K30" s="53"/>
      <c r="L30" s="53"/>
      <c r="M30" s="53"/>
      <c r="N30" s="53"/>
      <c r="V30" s="123" t="s">
        <v>239</v>
      </c>
    </row>
    <row r="31" spans="2:22" ht="15.75" thickBot="1">
      <c r="B31" s="54"/>
      <c r="C31" s="217" t="s">
        <v>127</v>
      </c>
      <c r="D31" s="217"/>
      <c r="E31" s="217"/>
      <c r="F31" s="217"/>
      <c r="G31" s="217"/>
      <c r="H31" s="217"/>
      <c r="I31" s="217"/>
      <c r="J31" s="217"/>
      <c r="K31" s="217"/>
      <c r="L31" s="217"/>
      <c r="M31" s="53"/>
      <c r="N31" s="53"/>
      <c r="V31" s="123" t="s">
        <v>240</v>
      </c>
    </row>
    <row r="32" spans="2:22" ht="15.75" thickBot="1">
      <c r="B32" s="53"/>
      <c r="C32" s="53"/>
      <c r="D32" s="53"/>
      <c r="E32" s="53"/>
      <c r="F32" s="53"/>
      <c r="G32" s="53"/>
      <c r="H32" s="53"/>
      <c r="I32" s="53"/>
      <c r="J32" s="53"/>
      <c r="K32" s="53"/>
      <c r="L32" s="53"/>
      <c r="M32" s="53"/>
      <c r="N32" s="53"/>
      <c r="V32" s="123" t="s">
        <v>241</v>
      </c>
    </row>
    <row r="33" spans="2:22" ht="15.75" thickBot="1">
      <c r="B33" s="55"/>
      <c r="C33" s="218" t="s">
        <v>128</v>
      </c>
      <c r="D33" s="219"/>
      <c r="E33" s="219"/>
      <c r="F33" s="219"/>
      <c r="G33" s="219"/>
      <c r="H33" s="219"/>
      <c r="I33" s="219"/>
      <c r="J33" s="219"/>
      <c r="K33" s="219"/>
      <c r="L33" s="219"/>
      <c r="M33" s="219"/>
      <c r="N33" s="219"/>
      <c r="V33" s="123" t="s">
        <v>242</v>
      </c>
    </row>
    <row r="34" spans="2:22" ht="15.75" thickBot="1">
      <c r="B34" s="56"/>
      <c r="C34" s="53"/>
      <c r="D34" s="53"/>
      <c r="E34" s="53"/>
      <c r="F34" s="53"/>
      <c r="G34" s="53"/>
      <c r="H34" s="53"/>
      <c r="I34" s="53"/>
      <c r="J34" s="53"/>
      <c r="K34" s="53"/>
      <c r="L34" s="53"/>
      <c r="M34" s="53"/>
      <c r="N34" s="53"/>
      <c r="V34" s="123" t="s">
        <v>243</v>
      </c>
    </row>
    <row r="35" spans="2:22" ht="15.75" thickBot="1">
      <c r="B35" s="57"/>
      <c r="C35" s="220" t="s">
        <v>129</v>
      </c>
      <c r="D35" s="221"/>
      <c r="E35" s="221"/>
      <c r="F35" s="221"/>
      <c r="G35" s="221"/>
      <c r="H35" s="221"/>
      <c r="I35" s="221"/>
      <c r="J35" s="221"/>
      <c r="K35" s="221"/>
      <c r="L35" s="221"/>
      <c r="M35" s="221"/>
      <c r="N35" s="53"/>
      <c r="V35" s="125" t="s">
        <v>244</v>
      </c>
    </row>
    <row r="36" spans="2:22">
      <c r="B36" s="53"/>
      <c r="C36" s="53"/>
      <c r="D36" s="53"/>
      <c r="E36" s="53"/>
      <c r="F36" s="53"/>
      <c r="G36" s="53"/>
      <c r="H36" s="53"/>
      <c r="I36" s="53"/>
      <c r="J36" s="53"/>
      <c r="K36" s="53"/>
      <c r="L36" s="53"/>
      <c r="M36" s="53"/>
      <c r="N36" s="53"/>
      <c r="V36" s="123" t="s">
        <v>245</v>
      </c>
    </row>
    <row r="37" spans="2:22">
      <c r="V37" s="123" t="s">
        <v>246</v>
      </c>
    </row>
    <row r="38" spans="2:22">
      <c r="V38" s="123" t="s">
        <v>247</v>
      </c>
    </row>
    <row r="39" spans="2:22">
      <c r="V39" s="123" t="s">
        <v>248</v>
      </c>
    </row>
    <row r="40" spans="2:22">
      <c r="V40" s="123" t="s">
        <v>249</v>
      </c>
    </row>
    <row r="41" spans="2:22">
      <c r="V41" s="123" t="s">
        <v>250</v>
      </c>
    </row>
    <row r="42" spans="2:22">
      <c r="V42" s="123" t="s">
        <v>251</v>
      </c>
    </row>
    <row r="43" spans="2:22">
      <c r="V43" s="123" t="s">
        <v>252</v>
      </c>
    </row>
    <row r="44" spans="2:22">
      <c r="V44" s="123" t="s">
        <v>253</v>
      </c>
    </row>
    <row r="45" spans="2:22">
      <c r="V45" s="123" t="s">
        <v>254</v>
      </c>
    </row>
    <row r="46" spans="2:22">
      <c r="V46" s="123" t="s">
        <v>255</v>
      </c>
    </row>
    <row r="47" spans="2:22">
      <c r="V47" s="123" t="s">
        <v>256</v>
      </c>
    </row>
    <row r="48" spans="2:22">
      <c r="V48" s="123" t="s">
        <v>257</v>
      </c>
    </row>
    <row r="49" spans="22:22">
      <c r="V49" s="123" t="s">
        <v>258</v>
      </c>
    </row>
    <row r="50" spans="22:22">
      <c r="V50" s="123" t="s">
        <v>259</v>
      </c>
    </row>
    <row r="51" spans="22:22">
      <c r="V51" s="123" t="s">
        <v>260</v>
      </c>
    </row>
    <row r="52" spans="22:22">
      <c r="V52" s="123" t="s">
        <v>261</v>
      </c>
    </row>
    <row r="53" spans="22:22">
      <c r="V53" s="123" t="s">
        <v>262</v>
      </c>
    </row>
    <row r="54" spans="22:22">
      <c r="V54" s="123" t="s">
        <v>263</v>
      </c>
    </row>
    <row r="55" spans="22:22">
      <c r="V55" s="123" t="s">
        <v>264</v>
      </c>
    </row>
    <row r="56" spans="22:22">
      <c r="V56" s="123" t="s">
        <v>265</v>
      </c>
    </row>
    <row r="57" spans="22:22">
      <c r="V57" s="123" t="s">
        <v>266</v>
      </c>
    </row>
    <row r="58" spans="22:22">
      <c r="V58" s="123" t="s">
        <v>267</v>
      </c>
    </row>
    <row r="59" spans="22:22">
      <c r="V59" s="123" t="s">
        <v>268</v>
      </c>
    </row>
    <row r="60" spans="22:22">
      <c r="V60" s="123" t="s">
        <v>269</v>
      </c>
    </row>
    <row r="61" spans="22:22">
      <c r="V61" s="123" t="s">
        <v>270</v>
      </c>
    </row>
    <row r="62" spans="22:22">
      <c r="V62" s="123" t="s">
        <v>271</v>
      </c>
    </row>
    <row r="63" spans="22:22">
      <c r="V63" s="123" t="s">
        <v>272</v>
      </c>
    </row>
    <row r="64" spans="22:22">
      <c r="V64" s="123" t="s">
        <v>273</v>
      </c>
    </row>
    <row r="65" spans="22:22">
      <c r="V65" s="123" t="s">
        <v>274</v>
      </c>
    </row>
    <row r="66" spans="22:22">
      <c r="V66" s="123" t="s">
        <v>275</v>
      </c>
    </row>
    <row r="67" spans="22:22">
      <c r="V67" s="123" t="s">
        <v>276</v>
      </c>
    </row>
    <row r="68" spans="22:22">
      <c r="V68" s="123" t="s">
        <v>277</v>
      </c>
    </row>
    <row r="69" spans="22:22">
      <c r="V69" s="123" t="s">
        <v>278</v>
      </c>
    </row>
    <row r="70" spans="22:22">
      <c r="V70" s="123" t="s">
        <v>279</v>
      </c>
    </row>
    <row r="71" spans="22:22">
      <c r="V71" s="123" t="s">
        <v>280</v>
      </c>
    </row>
    <row r="72" spans="22:22">
      <c r="V72" s="123" t="s">
        <v>281</v>
      </c>
    </row>
    <row r="73" spans="22:22">
      <c r="V73" s="123" t="s">
        <v>282</v>
      </c>
    </row>
    <row r="74" spans="22:22">
      <c r="V74" s="123" t="s">
        <v>283</v>
      </c>
    </row>
    <row r="75" spans="22:22">
      <c r="V75" s="123" t="s">
        <v>284</v>
      </c>
    </row>
    <row r="76" spans="22:22">
      <c r="V76" s="123" t="s">
        <v>285</v>
      </c>
    </row>
    <row r="77" spans="22:22">
      <c r="V77" s="123" t="s">
        <v>286</v>
      </c>
    </row>
    <row r="78" spans="22:22">
      <c r="V78" s="123" t="s">
        <v>287</v>
      </c>
    </row>
  </sheetData>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$V$1:$V$78</formula1>
    </dataValidation>
  </dataValidations>
  <hyperlinks>
    <hyperlink ref="F24" r:id="rId1"/>
  </hyperlinks>
  <pageMargins left="0.25" right="0.25" top="0.75" bottom="0.75" header="0.3" footer="0.3"/>
  <pageSetup scale="65" orientation="landscape" r:id="rId2"/>
  <rowBreaks count="1" manualBreakCount="1">
    <brk id="41" max="16383" man="1"/>
  </rowBreaks>
  <drawing r:id="rId3"/>
</worksheet>
</file>

<file path=xl/worksheets/sheet2.xml><?xml version="1.0" encoding="utf-8"?>
<worksheet xmlns="http://schemas.openxmlformats.org/spreadsheetml/2006/main" xmlns:r="http://schemas.openxmlformats.org/officeDocument/2006/relationships">
  <sheetPr codeName="Sheet2"/>
  <dimension ref="A18:CR108"/>
  <sheetViews>
    <sheetView topLeftCell="A12" zoomScale="80" zoomScaleNormal="80" workbookViewId="0">
      <pane xSplit="4" ySplit="11" topLeftCell="CG59" activePane="bottomRight" state="frozenSplit"/>
      <selection activeCell="J29" sqref="J29"/>
      <selection pane="topRight" activeCell="J29" sqref="J29"/>
      <selection pane="bottomLeft" activeCell="J29" sqref="J29"/>
      <selection pane="bottomRight" activeCell="CQ43" sqref="CQ43"/>
    </sheetView>
  </sheetViews>
  <sheetFormatPr defaultRowHeight="12.75"/>
  <cols>
    <col min="1" max="1" width="9.140625" style="1" customWidth="1"/>
    <col min="2" max="2" width="2.85546875" style="1" bestFit="1" customWidth="1"/>
    <col min="3" max="3" width="86.42578125" style="1" customWidth="1"/>
    <col min="4" max="4" width="9.7109375" style="1" customWidth="1"/>
    <col min="5" max="5" width="16.140625" style="126" customWidth="1"/>
    <col min="6" max="6" width="23.140625" style="126" customWidth="1"/>
    <col min="7" max="8" width="18.42578125" style="126" customWidth="1"/>
    <col min="9" max="9" width="17.7109375" style="126" customWidth="1"/>
    <col min="10" max="10" width="14.140625" style="126" customWidth="1"/>
    <col min="11" max="13" width="14.85546875" style="126" customWidth="1"/>
    <col min="14" max="14" width="15.42578125" style="126" customWidth="1"/>
    <col min="15" max="15" width="16.140625" style="126" customWidth="1"/>
    <col min="16" max="16" width="23.140625" style="126" customWidth="1"/>
    <col min="17" max="18" width="18.42578125" style="126" customWidth="1"/>
    <col min="19" max="19" width="14.7109375" style="126" customWidth="1"/>
    <col min="20" max="20" width="14.140625" style="126" customWidth="1"/>
    <col min="21" max="23" width="14.85546875" style="126" customWidth="1"/>
    <col min="24" max="24" width="15.42578125" style="126" customWidth="1"/>
    <col min="25" max="25" width="16.140625" style="126" customWidth="1"/>
    <col min="26" max="26" width="23.140625" style="126" customWidth="1"/>
    <col min="27" max="28" width="18.42578125" style="126" customWidth="1"/>
    <col min="29" max="29" width="14.7109375" style="126" customWidth="1"/>
    <col min="30" max="30" width="14.140625" style="126" customWidth="1"/>
    <col min="31" max="33" width="14.85546875" style="126" customWidth="1"/>
    <col min="34" max="34" width="15.42578125" style="126" customWidth="1"/>
    <col min="35" max="35" width="16.140625" style="126" customWidth="1"/>
    <col min="36" max="36" width="23.140625" style="126" customWidth="1"/>
    <col min="37" max="38" width="18.42578125" style="126" customWidth="1"/>
    <col min="39" max="39" width="14.7109375" style="126" customWidth="1"/>
    <col min="40" max="40" width="14.140625" style="126" customWidth="1"/>
    <col min="41" max="43" width="14.85546875" style="126" customWidth="1"/>
    <col min="44" max="44" width="15.42578125" style="126" customWidth="1"/>
    <col min="45" max="45" width="16.140625" style="126" customWidth="1"/>
    <col min="46" max="46" width="23.140625" style="126" customWidth="1"/>
    <col min="47" max="48" width="18.42578125" style="126" customWidth="1"/>
    <col min="49" max="49" width="14.7109375" style="126" customWidth="1"/>
    <col min="50" max="50" width="14.140625" style="126" customWidth="1"/>
    <col min="51" max="53" width="14.85546875" style="126" customWidth="1"/>
    <col min="54" max="54" width="15.42578125" style="126" customWidth="1"/>
    <col min="55" max="55" width="16.140625" style="126" customWidth="1"/>
    <col min="56" max="56" width="23.140625" style="126" customWidth="1"/>
    <col min="57" max="58" width="18.42578125" style="126" customWidth="1"/>
    <col min="59" max="59" width="14.7109375" style="126" customWidth="1"/>
    <col min="60" max="60" width="14.140625" style="126" customWidth="1"/>
    <col min="61" max="63" width="14.85546875" style="126" customWidth="1"/>
    <col min="64" max="64" width="15.42578125" style="126" customWidth="1"/>
    <col min="65" max="65" width="16.140625" style="126" customWidth="1"/>
    <col min="66" max="66" width="23.140625" style="126" customWidth="1"/>
    <col min="67" max="68" width="18.42578125" style="126" customWidth="1"/>
    <col min="69" max="69" width="14.7109375" style="126" customWidth="1"/>
    <col min="70" max="70" width="14.140625" style="126" customWidth="1"/>
    <col min="71" max="73" width="14.85546875" style="126" customWidth="1"/>
    <col min="74" max="74" width="15.42578125" style="126" customWidth="1"/>
    <col min="75" max="75" width="16.140625" style="126" customWidth="1"/>
    <col min="76" max="76" width="23.140625" style="126" customWidth="1"/>
    <col min="77" max="81" width="18.42578125" style="126" customWidth="1"/>
    <col min="82" max="82" width="14.7109375" style="126" customWidth="1"/>
    <col min="83" max="83" width="14.140625" style="126" customWidth="1"/>
    <col min="84" max="86" width="14.85546875" style="126" customWidth="1"/>
    <col min="87" max="87" width="15.42578125" style="126" customWidth="1"/>
    <col min="88" max="89" width="14.85546875" style="126" customWidth="1"/>
    <col min="90" max="90" width="16.85546875" style="126" customWidth="1"/>
    <col min="91" max="91" width="17.28515625" style="126" customWidth="1"/>
    <col min="92" max="93" width="26.85546875" style="126" customWidth="1"/>
    <col min="94" max="94" width="22.28515625" style="126" bestFit="1" customWidth="1"/>
    <col min="95" max="95" width="22.42578125" style="126" bestFit="1" customWidth="1"/>
    <col min="96" max="96" width="19.85546875" style="126" customWidth="1"/>
    <col min="97" max="16384" width="9.140625" style="1"/>
  </cols>
  <sheetData>
    <row r="18" spans="1:96" ht="15.75" thickBot="1">
      <c r="C18" s="3"/>
    </row>
    <row r="19" spans="1:96" s="134" customFormat="1" ht="29.25" thickBot="1">
      <c r="C19" s="135"/>
      <c r="D19" s="136"/>
      <c r="E19" s="235">
        <v>2005</v>
      </c>
      <c r="F19" s="236"/>
      <c r="G19" s="236"/>
      <c r="H19" s="236"/>
      <c r="I19" s="236"/>
      <c r="J19" s="236"/>
      <c r="K19" s="236"/>
      <c r="L19" s="236"/>
      <c r="M19" s="236"/>
      <c r="N19" s="237"/>
      <c r="O19" s="235">
        <v>2006</v>
      </c>
      <c r="P19" s="236"/>
      <c r="Q19" s="236"/>
      <c r="R19" s="236"/>
      <c r="S19" s="236"/>
      <c r="T19" s="236"/>
      <c r="U19" s="236"/>
      <c r="V19" s="236"/>
      <c r="W19" s="236"/>
      <c r="X19" s="237"/>
      <c r="Y19" s="235">
        <v>2007</v>
      </c>
      <c r="Z19" s="236"/>
      <c r="AA19" s="236"/>
      <c r="AB19" s="236"/>
      <c r="AC19" s="236"/>
      <c r="AD19" s="236"/>
      <c r="AE19" s="236"/>
      <c r="AF19" s="236"/>
      <c r="AG19" s="236"/>
      <c r="AH19" s="237"/>
      <c r="AI19" s="235">
        <v>2008</v>
      </c>
      <c r="AJ19" s="236"/>
      <c r="AK19" s="236"/>
      <c r="AL19" s="236"/>
      <c r="AM19" s="236"/>
      <c r="AN19" s="236"/>
      <c r="AO19" s="236"/>
      <c r="AP19" s="236"/>
      <c r="AQ19" s="236"/>
      <c r="AR19" s="237"/>
      <c r="AS19" s="235">
        <v>2009</v>
      </c>
      <c r="AT19" s="236"/>
      <c r="AU19" s="236"/>
      <c r="AV19" s="236"/>
      <c r="AW19" s="236"/>
      <c r="AX19" s="236"/>
      <c r="AY19" s="236"/>
      <c r="AZ19" s="236"/>
      <c r="BA19" s="236"/>
      <c r="BB19" s="237"/>
      <c r="BC19" s="235">
        <v>2010</v>
      </c>
      <c r="BD19" s="236"/>
      <c r="BE19" s="236"/>
      <c r="BF19" s="236"/>
      <c r="BG19" s="236"/>
      <c r="BH19" s="236"/>
      <c r="BI19" s="236"/>
      <c r="BJ19" s="236"/>
      <c r="BK19" s="236"/>
      <c r="BL19" s="237"/>
      <c r="BM19" s="235">
        <v>2011</v>
      </c>
      <c r="BN19" s="236"/>
      <c r="BO19" s="236"/>
      <c r="BP19" s="236"/>
      <c r="BQ19" s="236"/>
      <c r="BR19" s="236"/>
      <c r="BS19" s="236"/>
      <c r="BT19" s="236"/>
      <c r="BU19" s="236"/>
      <c r="BV19" s="237"/>
      <c r="BW19" s="235">
        <v>2012</v>
      </c>
      <c r="BX19" s="236"/>
      <c r="BY19" s="236"/>
      <c r="BZ19" s="236"/>
      <c r="CA19" s="236"/>
      <c r="CB19" s="236"/>
      <c r="CC19" s="236"/>
      <c r="CD19" s="236"/>
      <c r="CE19" s="236"/>
      <c r="CF19" s="236"/>
      <c r="CG19" s="236"/>
      <c r="CH19" s="236"/>
      <c r="CI19" s="237"/>
      <c r="CJ19" s="235">
        <v>2013</v>
      </c>
      <c r="CK19" s="236"/>
      <c r="CL19" s="236"/>
      <c r="CM19" s="237"/>
      <c r="CN19" s="262" t="s">
        <v>192</v>
      </c>
      <c r="CO19" s="263"/>
      <c r="CP19" s="264"/>
      <c r="CQ19" s="137" t="s">
        <v>49</v>
      </c>
      <c r="CR19" s="138"/>
    </row>
    <row r="20" spans="1:96" ht="14.25" customHeight="1">
      <c r="C20" s="252" t="s">
        <v>40</v>
      </c>
      <c r="D20" s="255" t="s">
        <v>0</v>
      </c>
      <c r="E20" s="241" t="s">
        <v>73</v>
      </c>
      <c r="F20" s="238" t="s">
        <v>98</v>
      </c>
      <c r="G20" s="238" t="s">
        <v>51</v>
      </c>
      <c r="H20" s="238" t="s">
        <v>91</v>
      </c>
      <c r="I20" s="238" t="s">
        <v>10</v>
      </c>
      <c r="J20" s="238" t="s">
        <v>8</v>
      </c>
      <c r="K20" s="238" t="s">
        <v>42</v>
      </c>
      <c r="L20" s="238" t="s">
        <v>51</v>
      </c>
      <c r="M20" s="238" t="s">
        <v>91</v>
      </c>
      <c r="N20" s="246" t="s">
        <v>9</v>
      </c>
      <c r="O20" s="241" t="s">
        <v>74</v>
      </c>
      <c r="P20" s="238" t="s">
        <v>99</v>
      </c>
      <c r="Q20" s="238" t="s">
        <v>89</v>
      </c>
      <c r="R20" s="238" t="s">
        <v>92</v>
      </c>
      <c r="S20" s="238" t="s">
        <v>11</v>
      </c>
      <c r="T20" s="238" t="s">
        <v>12</v>
      </c>
      <c r="U20" s="238" t="s">
        <v>43</v>
      </c>
      <c r="V20" s="238" t="s">
        <v>89</v>
      </c>
      <c r="W20" s="238" t="s">
        <v>92</v>
      </c>
      <c r="X20" s="246" t="s">
        <v>13</v>
      </c>
      <c r="Y20" s="241" t="s">
        <v>75</v>
      </c>
      <c r="Z20" s="238" t="s">
        <v>100</v>
      </c>
      <c r="AA20" s="238" t="s">
        <v>52</v>
      </c>
      <c r="AB20" s="238" t="s">
        <v>93</v>
      </c>
      <c r="AC20" s="238" t="s">
        <v>23</v>
      </c>
      <c r="AD20" s="238" t="s">
        <v>25</v>
      </c>
      <c r="AE20" s="238" t="s">
        <v>44</v>
      </c>
      <c r="AF20" s="238" t="s">
        <v>52</v>
      </c>
      <c r="AG20" s="238" t="s">
        <v>93</v>
      </c>
      <c r="AH20" s="246" t="s">
        <v>24</v>
      </c>
      <c r="AI20" s="241" t="s">
        <v>76</v>
      </c>
      <c r="AJ20" s="238" t="s">
        <v>101</v>
      </c>
      <c r="AK20" s="238" t="s">
        <v>53</v>
      </c>
      <c r="AL20" s="238" t="s">
        <v>94</v>
      </c>
      <c r="AM20" s="238" t="s">
        <v>26</v>
      </c>
      <c r="AN20" s="238" t="s">
        <v>27</v>
      </c>
      <c r="AO20" s="238" t="s">
        <v>45</v>
      </c>
      <c r="AP20" s="238" t="s">
        <v>53</v>
      </c>
      <c r="AQ20" s="238" t="s">
        <v>94</v>
      </c>
      <c r="AR20" s="246" t="s">
        <v>28</v>
      </c>
      <c r="AS20" s="241" t="s">
        <v>77</v>
      </c>
      <c r="AT20" s="238" t="s">
        <v>102</v>
      </c>
      <c r="AU20" s="238" t="s">
        <v>54</v>
      </c>
      <c r="AV20" s="238" t="s">
        <v>95</v>
      </c>
      <c r="AW20" s="238" t="s">
        <v>29</v>
      </c>
      <c r="AX20" s="238" t="s">
        <v>30</v>
      </c>
      <c r="AY20" s="238" t="s">
        <v>46</v>
      </c>
      <c r="AZ20" s="238" t="s">
        <v>54</v>
      </c>
      <c r="BA20" s="238" t="s">
        <v>95</v>
      </c>
      <c r="BB20" s="246" t="s">
        <v>31</v>
      </c>
      <c r="BC20" s="241" t="s">
        <v>78</v>
      </c>
      <c r="BD20" s="238" t="s">
        <v>103</v>
      </c>
      <c r="BE20" s="238" t="s">
        <v>55</v>
      </c>
      <c r="BF20" s="238" t="s">
        <v>96</v>
      </c>
      <c r="BG20" s="238" t="s">
        <v>36</v>
      </c>
      <c r="BH20" s="238" t="s">
        <v>37</v>
      </c>
      <c r="BI20" s="238" t="s">
        <v>47</v>
      </c>
      <c r="BJ20" s="238" t="s">
        <v>55</v>
      </c>
      <c r="BK20" s="238" t="s">
        <v>96</v>
      </c>
      <c r="BL20" s="246" t="s">
        <v>38</v>
      </c>
      <c r="BM20" s="241" t="s">
        <v>80</v>
      </c>
      <c r="BN20" s="238" t="s">
        <v>104</v>
      </c>
      <c r="BO20" s="238" t="s">
        <v>81</v>
      </c>
      <c r="BP20" s="238" t="s">
        <v>96</v>
      </c>
      <c r="BQ20" s="238" t="s">
        <v>82</v>
      </c>
      <c r="BR20" s="238" t="s">
        <v>83</v>
      </c>
      <c r="BS20" s="238" t="s">
        <v>84</v>
      </c>
      <c r="BT20" s="238" t="s">
        <v>81</v>
      </c>
      <c r="BU20" s="238" t="s">
        <v>97</v>
      </c>
      <c r="BV20" s="246" t="s">
        <v>85</v>
      </c>
      <c r="BW20" s="241" t="s">
        <v>174</v>
      </c>
      <c r="BX20" s="238" t="s">
        <v>175</v>
      </c>
      <c r="BY20" s="238" t="s">
        <v>176</v>
      </c>
      <c r="BZ20" s="238" t="s">
        <v>177</v>
      </c>
      <c r="CA20" s="238" t="s">
        <v>178</v>
      </c>
      <c r="CB20" s="238" t="s">
        <v>179</v>
      </c>
      <c r="CC20" s="238" t="s">
        <v>180</v>
      </c>
      <c r="CD20" s="238" t="s">
        <v>181</v>
      </c>
      <c r="CE20" s="238" t="s">
        <v>182</v>
      </c>
      <c r="CF20" s="238" t="s">
        <v>183</v>
      </c>
      <c r="CG20" s="238" t="s">
        <v>176</v>
      </c>
      <c r="CH20" s="238" t="s">
        <v>184</v>
      </c>
      <c r="CI20" s="246" t="s">
        <v>185</v>
      </c>
      <c r="CJ20" s="238" t="s">
        <v>186</v>
      </c>
      <c r="CK20" s="238" t="s">
        <v>187</v>
      </c>
      <c r="CL20" s="265" t="s">
        <v>188</v>
      </c>
      <c r="CM20" s="265" t="s">
        <v>189</v>
      </c>
      <c r="CN20" s="241" t="s">
        <v>190</v>
      </c>
      <c r="CO20" s="238" t="s">
        <v>191</v>
      </c>
      <c r="CP20" s="246" t="s">
        <v>48</v>
      </c>
      <c r="CQ20" s="259" t="s">
        <v>193</v>
      </c>
      <c r="CR20" s="246" t="s">
        <v>194</v>
      </c>
    </row>
    <row r="21" spans="1:96" ht="24.75" customHeight="1">
      <c r="C21" s="253"/>
      <c r="D21" s="256"/>
      <c r="E21" s="242"/>
      <c r="F21" s="239"/>
      <c r="G21" s="244"/>
      <c r="H21" s="244"/>
      <c r="I21" s="244"/>
      <c r="J21" s="239"/>
      <c r="K21" s="244"/>
      <c r="L21" s="244"/>
      <c r="M21" s="244"/>
      <c r="N21" s="247"/>
      <c r="O21" s="242"/>
      <c r="P21" s="239"/>
      <c r="Q21" s="244"/>
      <c r="R21" s="244"/>
      <c r="S21" s="244"/>
      <c r="T21" s="239"/>
      <c r="U21" s="244"/>
      <c r="V21" s="244"/>
      <c r="W21" s="244"/>
      <c r="X21" s="247"/>
      <c r="Y21" s="242"/>
      <c r="Z21" s="239"/>
      <c r="AA21" s="244"/>
      <c r="AB21" s="244"/>
      <c r="AC21" s="244"/>
      <c r="AD21" s="239"/>
      <c r="AE21" s="244"/>
      <c r="AF21" s="244"/>
      <c r="AG21" s="244"/>
      <c r="AH21" s="247"/>
      <c r="AI21" s="242"/>
      <c r="AJ21" s="239"/>
      <c r="AK21" s="244"/>
      <c r="AL21" s="244"/>
      <c r="AM21" s="244"/>
      <c r="AN21" s="239"/>
      <c r="AO21" s="244"/>
      <c r="AP21" s="244"/>
      <c r="AQ21" s="244"/>
      <c r="AR21" s="247"/>
      <c r="AS21" s="242"/>
      <c r="AT21" s="239"/>
      <c r="AU21" s="244"/>
      <c r="AV21" s="244"/>
      <c r="AW21" s="244"/>
      <c r="AX21" s="239"/>
      <c r="AY21" s="244"/>
      <c r="AZ21" s="244"/>
      <c r="BA21" s="244"/>
      <c r="BB21" s="247"/>
      <c r="BC21" s="242"/>
      <c r="BD21" s="239"/>
      <c r="BE21" s="244"/>
      <c r="BF21" s="244"/>
      <c r="BG21" s="244"/>
      <c r="BH21" s="239"/>
      <c r="BI21" s="244"/>
      <c r="BJ21" s="244"/>
      <c r="BK21" s="244"/>
      <c r="BL21" s="247"/>
      <c r="BM21" s="242"/>
      <c r="BN21" s="239"/>
      <c r="BO21" s="244"/>
      <c r="BP21" s="244"/>
      <c r="BQ21" s="244"/>
      <c r="BR21" s="239"/>
      <c r="BS21" s="244"/>
      <c r="BT21" s="244"/>
      <c r="BU21" s="244"/>
      <c r="BV21" s="247"/>
      <c r="BW21" s="242"/>
      <c r="BX21" s="239"/>
      <c r="BY21" s="244"/>
      <c r="BZ21" s="244"/>
      <c r="CA21" s="244"/>
      <c r="CB21" s="244"/>
      <c r="CC21" s="244"/>
      <c r="CD21" s="244"/>
      <c r="CE21" s="239"/>
      <c r="CF21" s="244"/>
      <c r="CG21" s="244"/>
      <c r="CH21" s="244"/>
      <c r="CI21" s="247"/>
      <c r="CJ21" s="244"/>
      <c r="CK21" s="244"/>
      <c r="CL21" s="266"/>
      <c r="CM21" s="266"/>
      <c r="CN21" s="242"/>
      <c r="CO21" s="239"/>
      <c r="CP21" s="247"/>
      <c r="CQ21" s="260"/>
      <c r="CR21" s="247"/>
    </row>
    <row r="22" spans="1:96" ht="36.75" customHeight="1" thickBot="1">
      <c r="B22" s="21"/>
      <c r="C22" s="254"/>
      <c r="D22" s="257"/>
      <c r="E22" s="243"/>
      <c r="F22" s="240"/>
      <c r="G22" s="245"/>
      <c r="H22" s="245"/>
      <c r="I22" s="245"/>
      <c r="J22" s="240"/>
      <c r="K22" s="245"/>
      <c r="L22" s="245"/>
      <c r="M22" s="245"/>
      <c r="N22" s="248"/>
      <c r="O22" s="243"/>
      <c r="P22" s="240"/>
      <c r="Q22" s="245"/>
      <c r="R22" s="245"/>
      <c r="S22" s="245"/>
      <c r="T22" s="240"/>
      <c r="U22" s="245"/>
      <c r="V22" s="245"/>
      <c r="W22" s="245"/>
      <c r="X22" s="248"/>
      <c r="Y22" s="243"/>
      <c r="Z22" s="240"/>
      <c r="AA22" s="245"/>
      <c r="AB22" s="245"/>
      <c r="AC22" s="245"/>
      <c r="AD22" s="240"/>
      <c r="AE22" s="245"/>
      <c r="AF22" s="245"/>
      <c r="AG22" s="245"/>
      <c r="AH22" s="248"/>
      <c r="AI22" s="243"/>
      <c r="AJ22" s="240"/>
      <c r="AK22" s="245"/>
      <c r="AL22" s="245"/>
      <c r="AM22" s="245"/>
      <c r="AN22" s="240"/>
      <c r="AO22" s="245"/>
      <c r="AP22" s="245"/>
      <c r="AQ22" s="245"/>
      <c r="AR22" s="248"/>
      <c r="AS22" s="243"/>
      <c r="AT22" s="240"/>
      <c r="AU22" s="245"/>
      <c r="AV22" s="245"/>
      <c r="AW22" s="245"/>
      <c r="AX22" s="240"/>
      <c r="AY22" s="245"/>
      <c r="AZ22" s="245"/>
      <c r="BA22" s="245"/>
      <c r="BB22" s="248"/>
      <c r="BC22" s="243"/>
      <c r="BD22" s="240"/>
      <c r="BE22" s="245"/>
      <c r="BF22" s="245"/>
      <c r="BG22" s="245"/>
      <c r="BH22" s="240"/>
      <c r="BI22" s="245"/>
      <c r="BJ22" s="245"/>
      <c r="BK22" s="245"/>
      <c r="BL22" s="248"/>
      <c r="BM22" s="243"/>
      <c r="BN22" s="240"/>
      <c r="BO22" s="245"/>
      <c r="BP22" s="245"/>
      <c r="BQ22" s="245"/>
      <c r="BR22" s="240"/>
      <c r="BS22" s="245"/>
      <c r="BT22" s="245"/>
      <c r="BU22" s="245"/>
      <c r="BV22" s="248"/>
      <c r="BW22" s="243"/>
      <c r="BX22" s="240"/>
      <c r="BY22" s="245"/>
      <c r="BZ22" s="245"/>
      <c r="CA22" s="245"/>
      <c r="CB22" s="245"/>
      <c r="CC22" s="245"/>
      <c r="CD22" s="245"/>
      <c r="CE22" s="240"/>
      <c r="CF22" s="245"/>
      <c r="CG22" s="245"/>
      <c r="CH22" s="245"/>
      <c r="CI22" s="248"/>
      <c r="CJ22" s="245"/>
      <c r="CK22" s="245"/>
      <c r="CL22" s="267"/>
      <c r="CM22" s="267"/>
      <c r="CN22" s="243"/>
      <c r="CO22" s="240"/>
      <c r="CP22" s="248" t="s">
        <v>22</v>
      </c>
      <c r="CQ22" s="261"/>
      <c r="CR22" s="248"/>
    </row>
    <row r="23" spans="1:96" s="160" customFormat="1" ht="33.75" customHeight="1" thickBot="1">
      <c r="A23" s="1"/>
      <c r="B23" s="1"/>
      <c r="C23" s="58" t="s">
        <v>60</v>
      </c>
      <c r="D23" s="5"/>
      <c r="E23" s="149"/>
      <c r="F23" s="150"/>
      <c r="G23" s="151"/>
      <c r="H23" s="151"/>
      <c r="I23" s="151"/>
      <c r="J23" s="151"/>
      <c r="K23" s="151"/>
      <c r="L23" s="151"/>
      <c r="M23" s="151"/>
      <c r="N23" s="152"/>
      <c r="O23" s="149"/>
      <c r="P23" s="150"/>
      <c r="Q23" s="151"/>
      <c r="R23" s="151"/>
      <c r="S23" s="151"/>
      <c r="T23" s="151"/>
      <c r="U23" s="151"/>
      <c r="V23" s="151"/>
      <c r="W23" s="151"/>
      <c r="X23" s="152"/>
      <c r="Y23" s="149"/>
      <c r="Z23" s="150"/>
      <c r="AA23" s="151"/>
      <c r="AB23" s="151"/>
      <c r="AC23" s="151"/>
      <c r="AD23" s="151"/>
      <c r="AE23" s="151"/>
      <c r="AF23" s="151"/>
      <c r="AG23" s="151"/>
      <c r="AH23" s="152"/>
      <c r="AI23" s="149"/>
      <c r="AJ23" s="150"/>
      <c r="AK23" s="151"/>
      <c r="AL23" s="151"/>
      <c r="AM23" s="151"/>
      <c r="AN23" s="151"/>
      <c r="AO23" s="151"/>
      <c r="AP23" s="151"/>
      <c r="AQ23" s="151"/>
      <c r="AR23" s="152"/>
      <c r="AS23" s="149"/>
      <c r="AT23" s="150"/>
      <c r="AU23" s="151"/>
      <c r="AV23" s="151"/>
      <c r="AW23" s="151"/>
      <c r="AX23" s="151"/>
      <c r="AY23" s="151"/>
      <c r="AZ23" s="151"/>
      <c r="BA23" s="151"/>
      <c r="BB23" s="152"/>
      <c r="BC23" s="149"/>
      <c r="BD23" s="150"/>
      <c r="BE23" s="151"/>
      <c r="BF23" s="151"/>
      <c r="BG23" s="151"/>
      <c r="BH23" s="151"/>
      <c r="BI23" s="151"/>
      <c r="BJ23" s="151"/>
      <c r="BK23" s="151"/>
      <c r="BL23" s="152"/>
      <c r="BM23" s="149"/>
      <c r="BN23" s="150"/>
      <c r="BO23" s="151"/>
      <c r="BP23" s="151"/>
      <c r="BQ23" s="151"/>
      <c r="BR23" s="151"/>
      <c r="BS23" s="151"/>
      <c r="BT23" s="151"/>
      <c r="BU23" s="151"/>
      <c r="BV23" s="152"/>
      <c r="BW23" s="149"/>
      <c r="BX23" s="150"/>
      <c r="BY23" s="151"/>
      <c r="BZ23" s="151"/>
      <c r="CA23" s="151"/>
      <c r="CB23" s="151"/>
      <c r="CC23" s="151"/>
      <c r="CD23" s="151"/>
      <c r="CE23" s="151"/>
      <c r="CF23" s="151"/>
      <c r="CG23" s="151"/>
      <c r="CH23" s="151"/>
      <c r="CI23" s="152"/>
      <c r="CJ23" s="153"/>
      <c r="CK23" s="154"/>
      <c r="CL23" s="151"/>
      <c r="CM23" s="155"/>
      <c r="CN23" s="156"/>
      <c r="CO23" s="156"/>
      <c r="CP23" s="157"/>
      <c r="CQ23" s="158"/>
      <c r="CR23" s="159"/>
    </row>
    <row r="24" spans="1:96" s="160" customFormat="1" ht="15" customHeight="1" thickBot="1">
      <c r="A24" s="1">
        <v>1</v>
      </c>
      <c r="B24" s="1"/>
      <c r="C24" s="5" t="s">
        <v>62</v>
      </c>
      <c r="D24" s="8">
        <v>1550</v>
      </c>
      <c r="E24" s="161"/>
      <c r="F24" s="162"/>
      <c r="G24" s="162"/>
      <c r="H24" s="162"/>
      <c r="I24" s="163">
        <f>E24+F24-G24+H24</f>
        <v>0</v>
      </c>
      <c r="J24" s="162"/>
      <c r="K24" s="162"/>
      <c r="L24" s="162"/>
      <c r="M24" s="162"/>
      <c r="N24" s="164">
        <f>J24+K24-L24+M24</f>
        <v>0</v>
      </c>
      <c r="O24" s="165">
        <f>I24</f>
        <v>0</v>
      </c>
      <c r="P24" s="162"/>
      <c r="Q24" s="162"/>
      <c r="R24" s="162"/>
      <c r="S24" s="163">
        <f>O24+P24-Q24+R24</f>
        <v>0</v>
      </c>
      <c r="T24" s="166">
        <f>N24</f>
        <v>0</v>
      </c>
      <c r="U24" s="162"/>
      <c r="V24" s="162"/>
      <c r="W24" s="162"/>
      <c r="X24" s="164">
        <f>T24+U24-V24+W24</f>
        <v>0</v>
      </c>
      <c r="Y24" s="165">
        <f>S24</f>
        <v>0</v>
      </c>
      <c r="Z24" s="162"/>
      <c r="AA24" s="162"/>
      <c r="AB24" s="162"/>
      <c r="AC24" s="163">
        <f>Y24+Z24-AA24+AB24</f>
        <v>0</v>
      </c>
      <c r="AD24" s="166">
        <f>X24</f>
        <v>0</v>
      </c>
      <c r="AE24" s="162"/>
      <c r="AF24" s="162"/>
      <c r="AG24" s="162"/>
      <c r="AH24" s="164">
        <f>AD24+AE24-AF24+AG24</f>
        <v>0</v>
      </c>
      <c r="AI24" s="165">
        <f>AC24</f>
        <v>0</v>
      </c>
      <c r="AJ24" s="162"/>
      <c r="AK24" s="162"/>
      <c r="AL24" s="162"/>
      <c r="AM24" s="163">
        <f>AI24+AJ24-AK24+AL24</f>
        <v>0</v>
      </c>
      <c r="AN24" s="166">
        <f>AH24</f>
        <v>0</v>
      </c>
      <c r="AO24" s="162"/>
      <c r="AP24" s="162"/>
      <c r="AQ24" s="162"/>
      <c r="AR24" s="164">
        <f>AN24+AO24-AP24+AQ24</f>
        <v>0</v>
      </c>
      <c r="AS24" s="165">
        <f>AM24</f>
        <v>0</v>
      </c>
      <c r="AT24" s="162"/>
      <c r="AU24" s="162"/>
      <c r="AV24" s="162"/>
      <c r="AW24" s="163">
        <f>AS24+AT24-AU24+AV24</f>
        <v>0</v>
      </c>
      <c r="AX24" s="166">
        <f>AR24</f>
        <v>0</v>
      </c>
      <c r="AY24" s="162"/>
      <c r="AZ24" s="162"/>
      <c r="BA24" s="162"/>
      <c r="BB24" s="164">
        <f>AX24+AY24-AZ24+BA24</f>
        <v>0</v>
      </c>
      <c r="BC24" s="165">
        <f>AW24</f>
        <v>0</v>
      </c>
      <c r="BD24" s="162"/>
      <c r="BE24" s="162"/>
      <c r="BF24" s="162"/>
      <c r="BG24" s="163">
        <f>BC24+BD24-BE24+BF24</f>
        <v>0</v>
      </c>
      <c r="BH24" s="166">
        <f>BB24</f>
        <v>0</v>
      </c>
      <c r="BI24" s="162"/>
      <c r="BJ24" s="162"/>
      <c r="BK24" s="162"/>
      <c r="BL24" s="164">
        <f>BH24+BI24-BJ24+BK24</f>
        <v>0</v>
      </c>
      <c r="BM24" s="165">
        <f>BG24</f>
        <v>0</v>
      </c>
      <c r="BN24" s="162"/>
      <c r="BO24" s="162"/>
      <c r="BP24" s="162"/>
      <c r="BQ24" s="163">
        <f t="shared" ref="BQ24:BQ34" si="0">BM24+BN24-BO24+SUM(BP24:BP24)</f>
        <v>0</v>
      </c>
      <c r="BR24" s="166">
        <f t="shared" ref="BR24:BR34" si="1">BL24</f>
        <v>0</v>
      </c>
      <c r="BS24" s="162"/>
      <c r="BT24" s="162"/>
      <c r="BU24" s="162"/>
      <c r="BV24" s="164">
        <f>BR24+BS24-BT24+BU24</f>
        <v>0</v>
      </c>
      <c r="BW24" s="165">
        <f>BQ24</f>
        <v>0</v>
      </c>
      <c r="BX24" s="162"/>
      <c r="BY24" s="162"/>
      <c r="BZ24" s="162"/>
      <c r="CA24" s="162"/>
      <c r="CB24" s="162"/>
      <c r="CC24" s="162"/>
      <c r="CD24" s="163">
        <f>BW24+BX24-BY24+SUM(BZ24:CC24)</f>
        <v>0</v>
      </c>
      <c r="CE24" s="166">
        <f>BV24</f>
        <v>0</v>
      </c>
      <c r="CF24" s="162"/>
      <c r="CG24" s="162"/>
      <c r="CH24" s="162"/>
      <c r="CI24" s="164">
        <f>CE24+CF24-CG24+CH24</f>
        <v>0</v>
      </c>
      <c r="CJ24" s="161"/>
      <c r="CK24" s="162"/>
      <c r="CL24" s="166">
        <f>CD24-CJ24</f>
        <v>0</v>
      </c>
      <c r="CM24" s="167">
        <f>CI24-CK24</f>
        <v>0</v>
      </c>
      <c r="CN24" s="168"/>
      <c r="CO24" s="162"/>
      <c r="CP24" s="157">
        <f>SUM(CL24:CO24)</f>
        <v>0</v>
      </c>
      <c r="CQ24" s="169"/>
      <c r="CR24" s="157">
        <f>CQ24-SUM(CD24,CI24)</f>
        <v>0</v>
      </c>
    </row>
    <row r="25" spans="1:96" s="160" customFormat="1" ht="15" thickBot="1">
      <c r="A25" s="1">
        <v>2</v>
      </c>
      <c r="B25" s="1"/>
      <c r="C25" s="9" t="s">
        <v>1</v>
      </c>
      <c r="D25" s="8">
        <v>1580</v>
      </c>
      <c r="E25" s="161"/>
      <c r="F25" s="162"/>
      <c r="G25" s="162"/>
      <c r="H25" s="162"/>
      <c r="I25" s="163">
        <f t="shared" ref="I25:I32" si="2">E25+F25-G25+H25</f>
        <v>0</v>
      </c>
      <c r="J25" s="162"/>
      <c r="K25" s="162"/>
      <c r="L25" s="162"/>
      <c r="M25" s="162"/>
      <c r="N25" s="164">
        <f t="shared" ref="N25:N32" si="3">J25+K25-L25+M25</f>
        <v>0</v>
      </c>
      <c r="O25" s="165">
        <f t="shared" ref="O25:O32" si="4">I25</f>
        <v>0</v>
      </c>
      <c r="P25" s="162"/>
      <c r="Q25" s="162"/>
      <c r="R25" s="162"/>
      <c r="S25" s="163">
        <f t="shared" ref="S25:S32" si="5">O25+P25-Q25+R25</f>
        <v>0</v>
      </c>
      <c r="T25" s="166">
        <f t="shared" ref="T25:T32" si="6">N25</f>
        <v>0</v>
      </c>
      <c r="U25" s="162"/>
      <c r="V25" s="162"/>
      <c r="W25" s="162"/>
      <c r="X25" s="164">
        <f t="shared" ref="X25:X32" si="7">T25+U25-V25+W25</f>
        <v>0</v>
      </c>
      <c r="Y25" s="165">
        <f t="shared" ref="Y25:Y32" si="8">S25</f>
        <v>0</v>
      </c>
      <c r="Z25" s="162"/>
      <c r="AA25" s="162"/>
      <c r="AB25" s="162"/>
      <c r="AC25" s="163">
        <f t="shared" ref="AC25:AC32" si="9">Y25+Z25-AA25+AB25</f>
        <v>0</v>
      </c>
      <c r="AD25" s="166">
        <f t="shared" ref="AD25:AD32" si="10">X25</f>
        <v>0</v>
      </c>
      <c r="AE25" s="162"/>
      <c r="AF25" s="162"/>
      <c r="AG25" s="162"/>
      <c r="AH25" s="164">
        <f t="shared" ref="AH25:AH32" si="11">AD25+AE25-AF25+AG25</f>
        <v>0</v>
      </c>
      <c r="AI25" s="165">
        <f t="shared" ref="AI25:AI32" si="12">AC25</f>
        <v>0</v>
      </c>
      <c r="AJ25" s="162"/>
      <c r="AK25" s="162"/>
      <c r="AL25" s="162"/>
      <c r="AM25" s="163">
        <f t="shared" ref="AM25:AM32" si="13">AI25+AJ25-AK25+AL25</f>
        <v>0</v>
      </c>
      <c r="AN25" s="166">
        <f t="shared" ref="AN25:AN32" si="14">AH25</f>
        <v>0</v>
      </c>
      <c r="AO25" s="162"/>
      <c r="AP25" s="162"/>
      <c r="AQ25" s="162"/>
      <c r="AR25" s="164">
        <f t="shared" ref="AR25:AR32" si="15">AN25+AO25-AP25+AQ25</f>
        <v>0</v>
      </c>
      <c r="AS25" s="165">
        <f t="shared" ref="AS25:AS32" si="16">AM25</f>
        <v>0</v>
      </c>
      <c r="AT25" s="162"/>
      <c r="AU25" s="162"/>
      <c r="AV25" s="162"/>
      <c r="AW25" s="163">
        <f t="shared" ref="AW25:AW32" si="17">AS25+AT25-AU25+AV25</f>
        <v>0</v>
      </c>
      <c r="AX25" s="166">
        <f t="shared" ref="AX25:AX32" si="18">AR25</f>
        <v>0</v>
      </c>
      <c r="AY25" s="162"/>
      <c r="AZ25" s="162"/>
      <c r="BA25" s="162"/>
      <c r="BB25" s="164">
        <f t="shared" ref="BB25:BB32" si="19">AX25+AY25-AZ25+BA25</f>
        <v>0</v>
      </c>
      <c r="BC25" s="165">
        <f t="shared" ref="BC25:BC32" si="20">AW25</f>
        <v>0</v>
      </c>
      <c r="BD25" s="162"/>
      <c r="BE25" s="162"/>
      <c r="BF25" s="162">
        <v>-280612</v>
      </c>
      <c r="BG25" s="163">
        <f t="shared" ref="BG25:BG33" si="21">BC25+BD25-BE25+SUM(BF25:BF25)</f>
        <v>-280612</v>
      </c>
      <c r="BH25" s="166">
        <f t="shared" ref="BH25:BH32" si="22">BB25</f>
        <v>0</v>
      </c>
      <c r="BI25" s="162"/>
      <c r="BJ25" s="162"/>
      <c r="BK25" s="162">
        <v>32788</v>
      </c>
      <c r="BL25" s="164">
        <f t="shared" ref="BL25:BL32" si="23">BH25+BI25-BJ25+BK25</f>
        <v>32788</v>
      </c>
      <c r="BM25" s="165">
        <f t="shared" ref="BM25:BM30" si="24">BG25</f>
        <v>-280612</v>
      </c>
      <c r="BN25" s="162">
        <v>-76144</v>
      </c>
      <c r="BO25" s="162"/>
      <c r="BP25" s="162"/>
      <c r="BQ25" s="163">
        <f t="shared" si="0"/>
        <v>-356756</v>
      </c>
      <c r="BR25" s="166">
        <f t="shared" si="1"/>
        <v>32788</v>
      </c>
      <c r="BS25" s="162">
        <v>-4630</v>
      </c>
      <c r="BT25" s="162"/>
      <c r="BU25" s="162"/>
      <c r="BV25" s="164">
        <f t="shared" ref="BV25:BV32" si="25">BR25+BS25-BT25+BU25</f>
        <v>28158</v>
      </c>
      <c r="BW25" s="165">
        <f t="shared" ref="BW25:BW30" si="26">BQ25</f>
        <v>-356756</v>
      </c>
      <c r="BX25" s="162">
        <v>-95338.55</v>
      </c>
      <c r="BY25" s="162">
        <v>-280612</v>
      </c>
      <c r="BZ25" s="162"/>
      <c r="CA25" s="162"/>
      <c r="CB25" s="162"/>
      <c r="CC25" s="162"/>
      <c r="CD25" s="163">
        <f t="shared" ref="CD25:CD32" si="27">BW25+BX25-BY25+SUM(BZ25:CC25)</f>
        <v>-171482.55</v>
      </c>
      <c r="CE25" s="166">
        <f t="shared" ref="CE25:CE30" si="28">BV25</f>
        <v>28158</v>
      </c>
      <c r="CF25" s="162">
        <v>-3541.28</v>
      </c>
      <c r="CG25" s="162">
        <v>27302</v>
      </c>
      <c r="CH25" s="162"/>
      <c r="CI25" s="164">
        <f t="shared" ref="CI25:CI32" si="29">CE25+CF25-CG25+CH25</f>
        <v>-2685.2799999999988</v>
      </c>
      <c r="CJ25" s="161">
        <v>-76144</v>
      </c>
      <c r="CK25" s="162">
        <v>-636</v>
      </c>
      <c r="CL25" s="166">
        <f t="shared" ref="CL25:CL34" si="30">CD25-CJ25</f>
        <v>-95338.549999999988</v>
      </c>
      <c r="CM25" s="167">
        <f t="shared" ref="CM25:CM34" si="31">CI25-CK25</f>
        <v>-2049.2799999999988</v>
      </c>
      <c r="CN25" s="168">
        <v>-1432</v>
      </c>
      <c r="CO25" s="162">
        <v>-477</v>
      </c>
      <c r="CP25" s="157">
        <f t="shared" ref="CP25:CP88" si="32">SUM(CL25:CO25)</f>
        <v>-99296.829999999987</v>
      </c>
      <c r="CQ25" s="169">
        <v>-174167.64</v>
      </c>
      <c r="CR25" s="157">
        <f t="shared" ref="CR25:CR88" si="33">CQ25-SUM(CD25,CI25)</f>
        <v>0.18999999997322448</v>
      </c>
    </row>
    <row r="26" spans="1:96" s="160" customFormat="1" ht="15" thickBot="1">
      <c r="A26" s="1">
        <v>3</v>
      </c>
      <c r="B26" s="1"/>
      <c r="C26" s="9" t="s">
        <v>2</v>
      </c>
      <c r="D26" s="8">
        <v>1584</v>
      </c>
      <c r="E26" s="161"/>
      <c r="F26" s="162"/>
      <c r="G26" s="162"/>
      <c r="H26" s="162"/>
      <c r="I26" s="163">
        <f t="shared" si="2"/>
        <v>0</v>
      </c>
      <c r="J26" s="162"/>
      <c r="K26" s="162"/>
      <c r="L26" s="162"/>
      <c r="M26" s="162"/>
      <c r="N26" s="164">
        <f t="shared" si="3"/>
        <v>0</v>
      </c>
      <c r="O26" s="165">
        <f t="shared" si="4"/>
        <v>0</v>
      </c>
      <c r="P26" s="162"/>
      <c r="Q26" s="162"/>
      <c r="R26" s="162"/>
      <c r="S26" s="163">
        <f t="shared" si="5"/>
        <v>0</v>
      </c>
      <c r="T26" s="166">
        <f t="shared" si="6"/>
        <v>0</v>
      </c>
      <c r="U26" s="162"/>
      <c r="V26" s="162"/>
      <c r="W26" s="162"/>
      <c r="X26" s="164">
        <f t="shared" si="7"/>
        <v>0</v>
      </c>
      <c r="Y26" s="165">
        <f t="shared" si="8"/>
        <v>0</v>
      </c>
      <c r="Z26" s="162"/>
      <c r="AA26" s="162"/>
      <c r="AB26" s="162"/>
      <c r="AC26" s="163">
        <f t="shared" si="9"/>
        <v>0</v>
      </c>
      <c r="AD26" s="166">
        <f t="shared" si="10"/>
        <v>0</v>
      </c>
      <c r="AE26" s="162"/>
      <c r="AF26" s="162"/>
      <c r="AG26" s="162"/>
      <c r="AH26" s="164">
        <f t="shared" si="11"/>
        <v>0</v>
      </c>
      <c r="AI26" s="165">
        <f t="shared" si="12"/>
        <v>0</v>
      </c>
      <c r="AJ26" s="162"/>
      <c r="AK26" s="162"/>
      <c r="AL26" s="162"/>
      <c r="AM26" s="163">
        <f t="shared" si="13"/>
        <v>0</v>
      </c>
      <c r="AN26" s="166">
        <f t="shared" si="14"/>
        <v>0</v>
      </c>
      <c r="AO26" s="162"/>
      <c r="AP26" s="162"/>
      <c r="AQ26" s="162"/>
      <c r="AR26" s="164">
        <f t="shared" si="15"/>
        <v>0</v>
      </c>
      <c r="AS26" s="165">
        <f t="shared" si="16"/>
        <v>0</v>
      </c>
      <c r="AT26" s="162"/>
      <c r="AU26" s="162"/>
      <c r="AV26" s="162"/>
      <c r="AW26" s="163">
        <f t="shared" si="17"/>
        <v>0</v>
      </c>
      <c r="AX26" s="166">
        <f t="shared" si="18"/>
        <v>0</v>
      </c>
      <c r="AY26" s="162"/>
      <c r="AZ26" s="162"/>
      <c r="BA26" s="162"/>
      <c r="BB26" s="164">
        <f t="shared" si="19"/>
        <v>0</v>
      </c>
      <c r="BC26" s="165">
        <f t="shared" si="20"/>
        <v>0</v>
      </c>
      <c r="BD26" s="162"/>
      <c r="BE26" s="162"/>
      <c r="BF26" s="162">
        <v>12889</v>
      </c>
      <c r="BG26" s="163">
        <f t="shared" si="21"/>
        <v>12889</v>
      </c>
      <c r="BH26" s="166">
        <f t="shared" si="22"/>
        <v>0</v>
      </c>
      <c r="BI26" s="162"/>
      <c r="BJ26" s="162"/>
      <c r="BK26" s="162">
        <v>-12957</v>
      </c>
      <c r="BL26" s="164">
        <f t="shared" si="23"/>
        <v>-12957</v>
      </c>
      <c r="BM26" s="165">
        <f t="shared" si="24"/>
        <v>12889</v>
      </c>
      <c r="BN26" s="162">
        <v>17336</v>
      </c>
      <c r="BO26" s="162"/>
      <c r="BP26" s="162"/>
      <c r="BQ26" s="163">
        <f t="shared" si="0"/>
        <v>30225</v>
      </c>
      <c r="BR26" s="166">
        <f t="shared" si="1"/>
        <v>-12957</v>
      </c>
      <c r="BS26" s="162">
        <v>420</v>
      </c>
      <c r="BT26" s="162"/>
      <c r="BU26" s="162"/>
      <c r="BV26" s="164">
        <f t="shared" si="25"/>
        <v>-12537</v>
      </c>
      <c r="BW26" s="165">
        <f t="shared" si="26"/>
        <v>30225</v>
      </c>
      <c r="BX26" s="162">
        <v>1186.3699999999999</v>
      </c>
      <c r="BY26" s="162">
        <v>12889</v>
      </c>
      <c r="BZ26" s="162"/>
      <c r="CA26" s="162"/>
      <c r="CB26" s="162"/>
      <c r="CC26" s="162"/>
      <c r="CD26" s="163">
        <f t="shared" si="27"/>
        <v>18522.37</v>
      </c>
      <c r="CE26" s="166">
        <f t="shared" si="28"/>
        <v>-12537</v>
      </c>
      <c r="CF26" s="162">
        <v>710.51</v>
      </c>
      <c r="CG26" s="162">
        <v>-12705</v>
      </c>
      <c r="CH26" s="162"/>
      <c r="CI26" s="164">
        <f t="shared" si="29"/>
        <v>878.51000000000022</v>
      </c>
      <c r="CJ26" s="161">
        <v>17336</v>
      </c>
      <c r="CK26" s="162">
        <v>508</v>
      </c>
      <c r="CL26" s="166">
        <f t="shared" si="30"/>
        <v>1186.369999999999</v>
      </c>
      <c r="CM26" s="167">
        <f t="shared" si="31"/>
        <v>370.51000000000022</v>
      </c>
      <c r="CN26" s="168">
        <v>23</v>
      </c>
      <c r="CO26" s="162">
        <v>8</v>
      </c>
      <c r="CP26" s="157">
        <f t="shared" si="32"/>
        <v>1587.8799999999992</v>
      </c>
      <c r="CQ26" s="169">
        <v>19400.55</v>
      </c>
      <c r="CR26" s="157">
        <f t="shared" si="33"/>
        <v>-0.32999999999810825</v>
      </c>
    </row>
    <row r="27" spans="1:96" s="160" customFormat="1" ht="15" thickBot="1">
      <c r="A27" s="1">
        <v>4</v>
      </c>
      <c r="B27" s="1"/>
      <c r="C27" s="9" t="s">
        <v>3</v>
      </c>
      <c r="D27" s="8">
        <v>1586</v>
      </c>
      <c r="E27" s="161"/>
      <c r="F27" s="162"/>
      <c r="G27" s="162"/>
      <c r="H27" s="162"/>
      <c r="I27" s="163">
        <f t="shared" si="2"/>
        <v>0</v>
      </c>
      <c r="J27" s="162"/>
      <c r="K27" s="162"/>
      <c r="L27" s="162"/>
      <c r="M27" s="162"/>
      <c r="N27" s="164">
        <f t="shared" si="3"/>
        <v>0</v>
      </c>
      <c r="O27" s="165">
        <f t="shared" si="4"/>
        <v>0</v>
      </c>
      <c r="P27" s="162"/>
      <c r="Q27" s="162"/>
      <c r="R27" s="162"/>
      <c r="S27" s="163">
        <f t="shared" si="5"/>
        <v>0</v>
      </c>
      <c r="T27" s="166">
        <f t="shared" si="6"/>
        <v>0</v>
      </c>
      <c r="U27" s="162"/>
      <c r="V27" s="162"/>
      <c r="W27" s="162"/>
      <c r="X27" s="164">
        <f t="shared" si="7"/>
        <v>0</v>
      </c>
      <c r="Y27" s="165">
        <f t="shared" si="8"/>
        <v>0</v>
      </c>
      <c r="Z27" s="162"/>
      <c r="AA27" s="162"/>
      <c r="AB27" s="162"/>
      <c r="AC27" s="163">
        <f t="shared" si="9"/>
        <v>0</v>
      </c>
      <c r="AD27" s="166">
        <f t="shared" si="10"/>
        <v>0</v>
      </c>
      <c r="AE27" s="162"/>
      <c r="AF27" s="162"/>
      <c r="AG27" s="162"/>
      <c r="AH27" s="164">
        <f t="shared" si="11"/>
        <v>0</v>
      </c>
      <c r="AI27" s="165">
        <f t="shared" si="12"/>
        <v>0</v>
      </c>
      <c r="AJ27" s="162"/>
      <c r="AK27" s="162"/>
      <c r="AL27" s="162"/>
      <c r="AM27" s="163">
        <f t="shared" si="13"/>
        <v>0</v>
      </c>
      <c r="AN27" s="166">
        <f t="shared" si="14"/>
        <v>0</v>
      </c>
      <c r="AO27" s="162"/>
      <c r="AP27" s="162"/>
      <c r="AQ27" s="162"/>
      <c r="AR27" s="164">
        <f t="shared" si="15"/>
        <v>0</v>
      </c>
      <c r="AS27" s="165">
        <f t="shared" si="16"/>
        <v>0</v>
      </c>
      <c r="AT27" s="162"/>
      <c r="AU27" s="162"/>
      <c r="AV27" s="162"/>
      <c r="AW27" s="163">
        <f t="shared" si="17"/>
        <v>0</v>
      </c>
      <c r="AX27" s="166">
        <f t="shared" si="18"/>
        <v>0</v>
      </c>
      <c r="AY27" s="162"/>
      <c r="AZ27" s="162"/>
      <c r="BA27" s="162"/>
      <c r="BB27" s="164">
        <f t="shared" si="19"/>
        <v>0</v>
      </c>
      <c r="BC27" s="165">
        <f t="shared" si="20"/>
        <v>0</v>
      </c>
      <c r="BD27" s="162"/>
      <c r="BE27" s="162"/>
      <c r="BF27" s="162">
        <v>-404911</v>
      </c>
      <c r="BG27" s="163">
        <f t="shared" si="21"/>
        <v>-404911</v>
      </c>
      <c r="BH27" s="166">
        <f t="shared" si="22"/>
        <v>0</v>
      </c>
      <c r="BI27" s="162"/>
      <c r="BJ27" s="162"/>
      <c r="BK27" s="162">
        <v>-120532</v>
      </c>
      <c r="BL27" s="164">
        <f t="shared" si="23"/>
        <v>-120532</v>
      </c>
      <c r="BM27" s="165">
        <f t="shared" si="24"/>
        <v>-404911</v>
      </c>
      <c r="BN27" s="162">
        <v>-3146</v>
      </c>
      <c r="BO27" s="162"/>
      <c r="BP27" s="162"/>
      <c r="BQ27" s="163">
        <f t="shared" si="0"/>
        <v>-408057</v>
      </c>
      <c r="BR27" s="166">
        <f t="shared" si="1"/>
        <v>-120532</v>
      </c>
      <c r="BS27" s="162">
        <v>-6010</v>
      </c>
      <c r="BT27" s="162"/>
      <c r="BU27" s="162"/>
      <c r="BV27" s="164">
        <f t="shared" si="25"/>
        <v>-126542</v>
      </c>
      <c r="BW27" s="165">
        <f t="shared" si="26"/>
        <v>-408057</v>
      </c>
      <c r="BX27" s="162">
        <v>2390.52</v>
      </c>
      <c r="BY27" s="162">
        <v>-404911</v>
      </c>
      <c r="BZ27" s="162"/>
      <c r="CA27" s="162"/>
      <c r="CB27" s="162"/>
      <c r="CC27" s="162"/>
      <c r="CD27" s="163">
        <f t="shared" si="27"/>
        <v>-755.47999999998137</v>
      </c>
      <c r="CE27" s="166">
        <f t="shared" si="28"/>
        <v>-126542</v>
      </c>
      <c r="CF27" s="162">
        <v>-2604.88</v>
      </c>
      <c r="CG27" s="162">
        <v>-128449</v>
      </c>
      <c r="CH27" s="162"/>
      <c r="CI27" s="164">
        <f t="shared" si="29"/>
        <v>-697.88000000000466</v>
      </c>
      <c r="CJ27" s="161">
        <v>-3146</v>
      </c>
      <c r="CK27" s="162">
        <v>1846</v>
      </c>
      <c r="CL27" s="166">
        <f t="shared" si="30"/>
        <v>2390.5200000000186</v>
      </c>
      <c r="CM27" s="167">
        <f t="shared" si="31"/>
        <v>-2543.8800000000047</v>
      </c>
      <c r="CN27" s="168">
        <v>-2</v>
      </c>
      <c r="CO27" s="162">
        <v>-1</v>
      </c>
      <c r="CP27" s="157">
        <f t="shared" si="32"/>
        <v>-156.35999999998603</v>
      </c>
      <c r="CQ27" s="169">
        <v>-1452.8</v>
      </c>
      <c r="CR27" s="157">
        <f t="shared" si="33"/>
        <v>0.55999999998607564</v>
      </c>
    </row>
    <row r="28" spans="1:96" s="160" customFormat="1" ht="15" thickBot="1">
      <c r="A28" s="1">
        <v>5</v>
      </c>
      <c r="B28" s="1"/>
      <c r="C28" s="9" t="s">
        <v>114</v>
      </c>
      <c r="D28" s="8">
        <v>1588</v>
      </c>
      <c r="E28" s="161"/>
      <c r="F28" s="162"/>
      <c r="G28" s="162"/>
      <c r="H28" s="162"/>
      <c r="I28" s="163">
        <f t="shared" si="2"/>
        <v>0</v>
      </c>
      <c r="J28" s="162"/>
      <c r="K28" s="162"/>
      <c r="L28" s="162"/>
      <c r="M28" s="162"/>
      <c r="N28" s="164">
        <f t="shared" si="3"/>
        <v>0</v>
      </c>
      <c r="O28" s="165">
        <f t="shared" si="4"/>
        <v>0</v>
      </c>
      <c r="P28" s="162"/>
      <c r="Q28" s="162"/>
      <c r="R28" s="162"/>
      <c r="S28" s="163">
        <f t="shared" si="5"/>
        <v>0</v>
      </c>
      <c r="T28" s="166">
        <f t="shared" si="6"/>
        <v>0</v>
      </c>
      <c r="U28" s="162"/>
      <c r="V28" s="162"/>
      <c r="W28" s="162"/>
      <c r="X28" s="164">
        <f t="shared" si="7"/>
        <v>0</v>
      </c>
      <c r="Y28" s="165">
        <f t="shared" si="8"/>
        <v>0</v>
      </c>
      <c r="Z28" s="162"/>
      <c r="AA28" s="162"/>
      <c r="AB28" s="162"/>
      <c r="AC28" s="163">
        <f t="shared" si="9"/>
        <v>0</v>
      </c>
      <c r="AD28" s="166">
        <f t="shared" si="10"/>
        <v>0</v>
      </c>
      <c r="AE28" s="162"/>
      <c r="AF28" s="162"/>
      <c r="AG28" s="162"/>
      <c r="AH28" s="164">
        <f t="shared" si="11"/>
        <v>0</v>
      </c>
      <c r="AI28" s="165">
        <f t="shared" si="12"/>
        <v>0</v>
      </c>
      <c r="AJ28" s="162"/>
      <c r="AK28" s="162"/>
      <c r="AL28" s="162"/>
      <c r="AM28" s="163">
        <f t="shared" si="13"/>
        <v>0</v>
      </c>
      <c r="AN28" s="166">
        <f t="shared" si="14"/>
        <v>0</v>
      </c>
      <c r="AO28" s="162"/>
      <c r="AP28" s="162"/>
      <c r="AQ28" s="162"/>
      <c r="AR28" s="164">
        <f t="shared" si="15"/>
        <v>0</v>
      </c>
      <c r="AS28" s="165">
        <f t="shared" si="16"/>
        <v>0</v>
      </c>
      <c r="AT28" s="162"/>
      <c r="AU28" s="162"/>
      <c r="AV28" s="162"/>
      <c r="AW28" s="163">
        <f t="shared" si="17"/>
        <v>0</v>
      </c>
      <c r="AX28" s="166">
        <f t="shared" si="18"/>
        <v>0</v>
      </c>
      <c r="AY28" s="162"/>
      <c r="AZ28" s="162"/>
      <c r="BA28" s="162"/>
      <c r="BB28" s="164">
        <f t="shared" si="19"/>
        <v>0</v>
      </c>
      <c r="BC28" s="165">
        <f t="shared" si="20"/>
        <v>0</v>
      </c>
      <c r="BD28" s="162"/>
      <c r="BE28" s="162"/>
      <c r="BF28" s="162">
        <v>436070</v>
      </c>
      <c r="BG28" s="163">
        <f t="shared" si="21"/>
        <v>436070</v>
      </c>
      <c r="BH28" s="166">
        <f t="shared" si="22"/>
        <v>0</v>
      </c>
      <c r="BI28" s="162"/>
      <c r="BJ28" s="162"/>
      <c r="BK28" s="162">
        <v>28050</v>
      </c>
      <c r="BL28" s="164">
        <f t="shared" si="23"/>
        <v>28050</v>
      </c>
      <c r="BM28" s="165">
        <f t="shared" si="24"/>
        <v>436070</v>
      </c>
      <c r="BN28" s="162">
        <v>-9401</v>
      </c>
      <c r="BO28" s="162"/>
      <c r="BP28" s="162"/>
      <c r="BQ28" s="163">
        <f t="shared" si="0"/>
        <v>426669</v>
      </c>
      <c r="BR28" s="166">
        <f t="shared" si="1"/>
        <v>28050</v>
      </c>
      <c r="BS28" s="162">
        <v>9130</v>
      </c>
      <c r="BT28" s="162"/>
      <c r="BU28" s="162"/>
      <c r="BV28" s="164">
        <f t="shared" si="25"/>
        <v>37180</v>
      </c>
      <c r="BW28" s="165">
        <f t="shared" si="26"/>
        <v>426669</v>
      </c>
      <c r="BX28" s="162">
        <v>49299.54</v>
      </c>
      <c r="BY28" s="162">
        <v>436070</v>
      </c>
      <c r="BZ28" s="162"/>
      <c r="CA28" s="162"/>
      <c r="CB28" s="162"/>
      <c r="CC28" s="162"/>
      <c r="CD28" s="163">
        <f t="shared" si="27"/>
        <v>39898.539999999979</v>
      </c>
      <c r="CE28" s="166">
        <f t="shared" si="28"/>
        <v>37180</v>
      </c>
      <c r="CF28" s="162">
        <v>5607.97</v>
      </c>
      <c r="CG28" s="162">
        <v>36575</v>
      </c>
      <c r="CH28" s="162"/>
      <c r="CI28" s="164">
        <f t="shared" si="29"/>
        <v>6212.9700000000012</v>
      </c>
      <c r="CJ28" s="161">
        <v>-9401</v>
      </c>
      <c r="CK28" s="162">
        <v>513</v>
      </c>
      <c r="CL28" s="166">
        <f t="shared" si="30"/>
        <v>49299.539999999979</v>
      </c>
      <c r="CM28" s="167">
        <f t="shared" si="31"/>
        <v>5699.9700000000012</v>
      </c>
      <c r="CN28" s="168">
        <v>808</v>
      </c>
      <c r="CO28" s="162">
        <v>269</v>
      </c>
      <c r="CP28" s="157">
        <f t="shared" si="32"/>
        <v>56076.50999999998</v>
      </c>
      <c r="CQ28" s="169">
        <v>46111.97</v>
      </c>
      <c r="CR28" s="157">
        <f t="shared" si="33"/>
        <v>0.46000000002095476</v>
      </c>
    </row>
    <row r="29" spans="1:96" s="160" customFormat="1" ht="15" thickBot="1">
      <c r="A29" s="1">
        <v>6</v>
      </c>
      <c r="B29" s="1"/>
      <c r="C29" s="9" t="s">
        <v>169</v>
      </c>
      <c r="D29" s="8">
        <v>1589</v>
      </c>
      <c r="E29" s="161"/>
      <c r="F29" s="162"/>
      <c r="G29" s="162"/>
      <c r="H29" s="162"/>
      <c r="I29" s="163">
        <f t="shared" si="2"/>
        <v>0</v>
      </c>
      <c r="J29" s="162"/>
      <c r="K29" s="162"/>
      <c r="L29" s="162"/>
      <c r="M29" s="162"/>
      <c r="N29" s="164">
        <f t="shared" si="3"/>
        <v>0</v>
      </c>
      <c r="O29" s="165">
        <f t="shared" si="4"/>
        <v>0</v>
      </c>
      <c r="P29" s="162"/>
      <c r="Q29" s="162"/>
      <c r="R29" s="162"/>
      <c r="S29" s="163">
        <f t="shared" si="5"/>
        <v>0</v>
      </c>
      <c r="T29" s="166">
        <f t="shared" si="6"/>
        <v>0</v>
      </c>
      <c r="U29" s="162"/>
      <c r="V29" s="162"/>
      <c r="W29" s="162"/>
      <c r="X29" s="164">
        <f t="shared" si="7"/>
        <v>0</v>
      </c>
      <c r="Y29" s="165">
        <f t="shared" si="8"/>
        <v>0</v>
      </c>
      <c r="Z29" s="162"/>
      <c r="AA29" s="162"/>
      <c r="AB29" s="162"/>
      <c r="AC29" s="163">
        <f t="shared" si="9"/>
        <v>0</v>
      </c>
      <c r="AD29" s="166">
        <f t="shared" si="10"/>
        <v>0</v>
      </c>
      <c r="AE29" s="162"/>
      <c r="AF29" s="162"/>
      <c r="AG29" s="162"/>
      <c r="AH29" s="164">
        <f t="shared" si="11"/>
        <v>0</v>
      </c>
      <c r="AI29" s="165">
        <f t="shared" si="12"/>
        <v>0</v>
      </c>
      <c r="AJ29" s="162"/>
      <c r="AK29" s="162"/>
      <c r="AL29" s="162"/>
      <c r="AM29" s="163">
        <f t="shared" si="13"/>
        <v>0</v>
      </c>
      <c r="AN29" s="166">
        <f t="shared" si="14"/>
        <v>0</v>
      </c>
      <c r="AO29" s="162"/>
      <c r="AP29" s="162"/>
      <c r="AQ29" s="162"/>
      <c r="AR29" s="164">
        <f t="shared" si="15"/>
        <v>0</v>
      </c>
      <c r="AS29" s="165">
        <f t="shared" si="16"/>
        <v>0</v>
      </c>
      <c r="AT29" s="162"/>
      <c r="AU29" s="162"/>
      <c r="AV29" s="162"/>
      <c r="AW29" s="163">
        <f t="shared" si="17"/>
        <v>0</v>
      </c>
      <c r="AX29" s="166">
        <f t="shared" si="18"/>
        <v>0</v>
      </c>
      <c r="AY29" s="162"/>
      <c r="AZ29" s="162"/>
      <c r="BA29" s="162"/>
      <c r="BB29" s="164">
        <f t="shared" si="19"/>
        <v>0</v>
      </c>
      <c r="BC29" s="165">
        <f t="shared" si="20"/>
        <v>0</v>
      </c>
      <c r="BD29" s="162"/>
      <c r="BE29" s="162"/>
      <c r="BF29" s="162">
        <v>-35115</v>
      </c>
      <c r="BG29" s="163">
        <f t="shared" si="21"/>
        <v>-35115</v>
      </c>
      <c r="BH29" s="166">
        <f t="shared" si="22"/>
        <v>0</v>
      </c>
      <c r="BI29" s="162"/>
      <c r="BJ29" s="162"/>
      <c r="BK29" s="162">
        <v>-1590</v>
      </c>
      <c r="BL29" s="164">
        <f t="shared" si="23"/>
        <v>-1590</v>
      </c>
      <c r="BM29" s="165">
        <f t="shared" si="24"/>
        <v>-35115</v>
      </c>
      <c r="BN29" s="162">
        <v>44497</v>
      </c>
      <c r="BO29" s="162"/>
      <c r="BP29" s="162">
        <v>-350320</v>
      </c>
      <c r="BQ29" s="163">
        <f t="shared" si="0"/>
        <v>-340938</v>
      </c>
      <c r="BR29" s="166">
        <f t="shared" si="1"/>
        <v>-1590</v>
      </c>
      <c r="BS29" s="162">
        <v>-853</v>
      </c>
      <c r="BT29" s="162"/>
      <c r="BU29" s="162"/>
      <c r="BV29" s="164">
        <f t="shared" si="25"/>
        <v>-2443</v>
      </c>
      <c r="BW29" s="165">
        <f t="shared" si="26"/>
        <v>-340938</v>
      </c>
      <c r="BX29" s="162">
        <v>-219719.76</v>
      </c>
      <c r="BY29" s="162">
        <v>-35115</v>
      </c>
      <c r="BZ29" s="162"/>
      <c r="CA29" s="162"/>
      <c r="CB29" s="162"/>
      <c r="CC29" s="162"/>
      <c r="CD29" s="163">
        <f t="shared" si="27"/>
        <v>-525542.76</v>
      </c>
      <c r="CE29" s="166">
        <f t="shared" si="28"/>
        <v>-2443</v>
      </c>
      <c r="CF29" s="162">
        <v>-6542.44</v>
      </c>
      <c r="CG29" s="162">
        <v>-2276</v>
      </c>
      <c r="CH29" s="162"/>
      <c r="CI29" s="164">
        <f t="shared" si="29"/>
        <v>-6709.4399999999987</v>
      </c>
      <c r="CJ29" s="161">
        <v>-305824</v>
      </c>
      <c r="CK29" s="162">
        <v>-6162</v>
      </c>
      <c r="CL29" s="166">
        <f t="shared" si="30"/>
        <v>-219718.76</v>
      </c>
      <c r="CM29" s="167">
        <f t="shared" si="31"/>
        <v>-547.43999999999869</v>
      </c>
      <c r="CN29" s="168">
        <v>-3238</v>
      </c>
      <c r="CO29" s="162">
        <v>-1079</v>
      </c>
      <c r="CP29" s="157">
        <f t="shared" si="32"/>
        <v>-224583.2</v>
      </c>
      <c r="CQ29" s="169">
        <v>-532253.03</v>
      </c>
      <c r="CR29" s="157">
        <f t="shared" si="33"/>
        <v>-0.83000000007450581</v>
      </c>
    </row>
    <row r="30" spans="1:96" s="160" customFormat="1" ht="15" thickBot="1">
      <c r="A30" s="1">
        <v>7</v>
      </c>
      <c r="B30" s="1"/>
      <c r="C30" s="5" t="s">
        <v>19</v>
      </c>
      <c r="D30" s="8">
        <v>1590</v>
      </c>
      <c r="E30" s="161"/>
      <c r="F30" s="162"/>
      <c r="G30" s="162"/>
      <c r="H30" s="162"/>
      <c r="I30" s="163">
        <f t="shared" si="2"/>
        <v>0</v>
      </c>
      <c r="J30" s="162"/>
      <c r="K30" s="162"/>
      <c r="L30" s="162"/>
      <c r="M30" s="162"/>
      <c r="N30" s="164">
        <f t="shared" si="3"/>
        <v>0</v>
      </c>
      <c r="O30" s="165">
        <f t="shared" si="4"/>
        <v>0</v>
      </c>
      <c r="P30" s="162"/>
      <c r="Q30" s="162"/>
      <c r="R30" s="162"/>
      <c r="S30" s="163">
        <f t="shared" si="5"/>
        <v>0</v>
      </c>
      <c r="T30" s="166">
        <f t="shared" si="6"/>
        <v>0</v>
      </c>
      <c r="U30" s="162"/>
      <c r="V30" s="162"/>
      <c r="W30" s="162"/>
      <c r="X30" s="164">
        <f t="shared" si="7"/>
        <v>0</v>
      </c>
      <c r="Y30" s="165">
        <f t="shared" si="8"/>
        <v>0</v>
      </c>
      <c r="Z30" s="162"/>
      <c r="AA30" s="162"/>
      <c r="AB30" s="162"/>
      <c r="AC30" s="163">
        <f t="shared" si="9"/>
        <v>0</v>
      </c>
      <c r="AD30" s="166">
        <f t="shared" si="10"/>
        <v>0</v>
      </c>
      <c r="AE30" s="162"/>
      <c r="AF30" s="162"/>
      <c r="AG30" s="162"/>
      <c r="AH30" s="164">
        <f t="shared" si="11"/>
        <v>0</v>
      </c>
      <c r="AI30" s="165">
        <f t="shared" si="12"/>
        <v>0</v>
      </c>
      <c r="AJ30" s="162"/>
      <c r="AK30" s="162"/>
      <c r="AL30" s="162"/>
      <c r="AM30" s="163">
        <f t="shared" si="13"/>
        <v>0</v>
      </c>
      <c r="AN30" s="166">
        <f t="shared" si="14"/>
        <v>0</v>
      </c>
      <c r="AO30" s="162"/>
      <c r="AP30" s="162"/>
      <c r="AQ30" s="162"/>
      <c r="AR30" s="164">
        <f t="shared" si="15"/>
        <v>0</v>
      </c>
      <c r="AS30" s="165">
        <f t="shared" si="16"/>
        <v>0</v>
      </c>
      <c r="AT30" s="162"/>
      <c r="AU30" s="162"/>
      <c r="AV30" s="162"/>
      <c r="AW30" s="163">
        <f t="shared" si="17"/>
        <v>0</v>
      </c>
      <c r="AX30" s="166">
        <f t="shared" si="18"/>
        <v>0</v>
      </c>
      <c r="AY30" s="162"/>
      <c r="AZ30" s="162"/>
      <c r="BA30" s="162"/>
      <c r="BB30" s="164">
        <f t="shared" si="19"/>
        <v>0</v>
      </c>
      <c r="BC30" s="165">
        <f t="shared" si="20"/>
        <v>0</v>
      </c>
      <c r="BD30" s="162"/>
      <c r="BE30" s="162"/>
      <c r="BF30" s="162">
        <v>-34527</v>
      </c>
      <c r="BG30" s="163">
        <f t="shared" si="21"/>
        <v>-34527</v>
      </c>
      <c r="BH30" s="166">
        <f t="shared" si="22"/>
        <v>0</v>
      </c>
      <c r="BI30" s="162"/>
      <c r="BJ30" s="162"/>
      <c r="BK30" s="162">
        <v>-2822</v>
      </c>
      <c r="BL30" s="164">
        <f t="shared" si="23"/>
        <v>-2822</v>
      </c>
      <c r="BM30" s="165">
        <f t="shared" si="24"/>
        <v>-34527</v>
      </c>
      <c r="BN30" s="162"/>
      <c r="BO30" s="162"/>
      <c r="BP30" s="162"/>
      <c r="BQ30" s="163">
        <f t="shared" si="0"/>
        <v>-34527</v>
      </c>
      <c r="BR30" s="166">
        <f t="shared" si="1"/>
        <v>-2822</v>
      </c>
      <c r="BS30" s="162">
        <v>-508</v>
      </c>
      <c r="BT30" s="162"/>
      <c r="BU30" s="162"/>
      <c r="BV30" s="164">
        <f t="shared" si="25"/>
        <v>-3330</v>
      </c>
      <c r="BW30" s="165">
        <f t="shared" si="26"/>
        <v>-34527</v>
      </c>
      <c r="BX30" s="162"/>
      <c r="BY30" s="162">
        <v>-34528</v>
      </c>
      <c r="BZ30" s="162"/>
      <c r="CA30" s="162"/>
      <c r="CB30" s="162"/>
      <c r="CC30" s="162"/>
      <c r="CD30" s="163">
        <f t="shared" si="27"/>
        <v>1</v>
      </c>
      <c r="CE30" s="166">
        <f t="shared" si="28"/>
        <v>-3330</v>
      </c>
      <c r="CF30" s="162">
        <v>-147.22</v>
      </c>
      <c r="CG30" s="162">
        <v>-3476</v>
      </c>
      <c r="CH30" s="162"/>
      <c r="CI30" s="164">
        <f t="shared" si="29"/>
        <v>-1.2199999999997999</v>
      </c>
      <c r="CJ30" s="161"/>
      <c r="CK30" s="162"/>
      <c r="CL30" s="166">
        <f t="shared" si="30"/>
        <v>1</v>
      </c>
      <c r="CM30" s="167">
        <f t="shared" si="31"/>
        <v>-1.2199999999997999</v>
      </c>
      <c r="CN30" s="168"/>
      <c r="CO30" s="162"/>
      <c r="CP30" s="157">
        <f t="shared" si="32"/>
        <v>-0.21999999999979991</v>
      </c>
      <c r="CQ30" s="169"/>
      <c r="CR30" s="157">
        <f t="shared" si="33"/>
        <v>0.21999999999979991</v>
      </c>
    </row>
    <row r="31" spans="1:96" s="160" customFormat="1" ht="17.25" thickBot="1">
      <c r="A31" s="1">
        <v>8</v>
      </c>
      <c r="B31" s="1"/>
      <c r="C31" s="10" t="s">
        <v>109</v>
      </c>
      <c r="D31" s="8">
        <v>1595</v>
      </c>
      <c r="E31" s="161"/>
      <c r="F31" s="162"/>
      <c r="G31" s="162"/>
      <c r="H31" s="162"/>
      <c r="I31" s="163">
        <f t="shared" si="2"/>
        <v>0</v>
      </c>
      <c r="J31" s="162"/>
      <c r="K31" s="162"/>
      <c r="L31" s="162"/>
      <c r="M31" s="162"/>
      <c r="N31" s="164">
        <f t="shared" si="3"/>
        <v>0</v>
      </c>
      <c r="O31" s="165">
        <f>I31</f>
        <v>0</v>
      </c>
      <c r="P31" s="162"/>
      <c r="Q31" s="162"/>
      <c r="R31" s="162"/>
      <c r="S31" s="163">
        <f t="shared" si="5"/>
        <v>0</v>
      </c>
      <c r="T31" s="166">
        <f>N31</f>
        <v>0</v>
      </c>
      <c r="U31" s="162"/>
      <c r="V31" s="162"/>
      <c r="W31" s="162"/>
      <c r="X31" s="164">
        <f t="shared" si="7"/>
        <v>0</v>
      </c>
      <c r="Y31" s="165">
        <f>S31</f>
        <v>0</v>
      </c>
      <c r="Z31" s="162"/>
      <c r="AA31" s="162"/>
      <c r="AB31" s="162"/>
      <c r="AC31" s="163">
        <f t="shared" si="9"/>
        <v>0</v>
      </c>
      <c r="AD31" s="166">
        <f>X31</f>
        <v>0</v>
      </c>
      <c r="AE31" s="162"/>
      <c r="AF31" s="162"/>
      <c r="AG31" s="162"/>
      <c r="AH31" s="164">
        <f t="shared" si="11"/>
        <v>0</v>
      </c>
      <c r="AI31" s="165">
        <f>AC31</f>
        <v>0</v>
      </c>
      <c r="AJ31" s="162"/>
      <c r="AK31" s="162"/>
      <c r="AL31" s="162"/>
      <c r="AM31" s="163">
        <f t="shared" si="13"/>
        <v>0</v>
      </c>
      <c r="AN31" s="166">
        <f>AH31</f>
        <v>0</v>
      </c>
      <c r="AO31" s="162"/>
      <c r="AP31" s="162"/>
      <c r="AQ31" s="162"/>
      <c r="AR31" s="164">
        <f t="shared" si="15"/>
        <v>0</v>
      </c>
      <c r="AS31" s="165">
        <f>AM31</f>
        <v>0</v>
      </c>
      <c r="AT31" s="162"/>
      <c r="AU31" s="162"/>
      <c r="AV31" s="162"/>
      <c r="AW31" s="163">
        <f t="shared" si="17"/>
        <v>0</v>
      </c>
      <c r="AX31" s="166">
        <f>AR31</f>
        <v>0</v>
      </c>
      <c r="AY31" s="162"/>
      <c r="AZ31" s="162"/>
      <c r="BA31" s="162"/>
      <c r="BB31" s="164">
        <f t="shared" si="19"/>
        <v>0</v>
      </c>
      <c r="BC31" s="165">
        <f>AW31</f>
        <v>0</v>
      </c>
      <c r="BD31" s="162"/>
      <c r="BE31" s="162"/>
      <c r="BF31" s="162"/>
      <c r="BG31" s="163">
        <f t="shared" si="21"/>
        <v>0</v>
      </c>
      <c r="BH31" s="166">
        <f>BB31</f>
        <v>0</v>
      </c>
      <c r="BI31" s="162"/>
      <c r="BJ31" s="162"/>
      <c r="BK31" s="162"/>
      <c r="BL31" s="164">
        <f t="shared" si="23"/>
        <v>0</v>
      </c>
      <c r="BM31" s="165">
        <f>BG31</f>
        <v>0</v>
      </c>
      <c r="BN31" s="162"/>
      <c r="BO31" s="162"/>
      <c r="BP31" s="162"/>
      <c r="BQ31" s="163">
        <f t="shared" si="0"/>
        <v>0</v>
      </c>
      <c r="BR31" s="166">
        <f t="shared" si="1"/>
        <v>0</v>
      </c>
      <c r="BS31" s="162"/>
      <c r="BT31" s="162"/>
      <c r="BU31" s="162"/>
      <c r="BV31" s="164">
        <f t="shared" si="25"/>
        <v>0</v>
      </c>
      <c r="BW31" s="165">
        <f>BQ31</f>
        <v>0</v>
      </c>
      <c r="BX31" s="162"/>
      <c r="BY31" s="162"/>
      <c r="BZ31" s="162"/>
      <c r="CA31" s="162"/>
      <c r="CB31" s="162"/>
      <c r="CC31" s="162"/>
      <c r="CD31" s="163">
        <f t="shared" si="27"/>
        <v>0</v>
      </c>
      <c r="CE31" s="166">
        <f>BV31</f>
        <v>0</v>
      </c>
      <c r="CF31" s="162"/>
      <c r="CG31" s="162"/>
      <c r="CH31" s="162"/>
      <c r="CI31" s="164">
        <f t="shared" si="29"/>
        <v>0</v>
      </c>
      <c r="CJ31" s="161"/>
      <c r="CK31" s="162"/>
      <c r="CL31" s="166">
        <f t="shared" si="30"/>
        <v>0</v>
      </c>
      <c r="CM31" s="167">
        <f t="shared" si="31"/>
        <v>0</v>
      </c>
      <c r="CN31" s="168"/>
      <c r="CO31" s="162"/>
      <c r="CP31" s="157">
        <f t="shared" si="32"/>
        <v>0</v>
      </c>
      <c r="CQ31" s="169"/>
      <c r="CR31" s="157">
        <f t="shared" si="33"/>
        <v>0</v>
      </c>
    </row>
    <row r="32" spans="1:96" s="160" customFormat="1" ht="17.25" thickBot="1">
      <c r="A32" s="1">
        <v>9</v>
      </c>
      <c r="B32" s="1"/>
      <c r="C32" s="10" t="s">
        <v>110</v>
      </c>
      <c r="D32" s="8">
        <v>1595</v>
      </c>
      <c r="E32" s="161"/>
      <c r="F32" s="162"/>
      <c r="G32" s="162"/>
      <c r="H32" s="162"/>
      <c r="I32" s="163">
        <f t="shared" si="2"/>
        <v>0</v>
      </c>
      <c r="J32" s="162"/>
      <c r="K32" s="162"/>
      <c r="L32" s="162"/>
      <c r="M32" s="162"/>
      <c r="N32" s="164">
        <f t="shared" si="3"/>
        <v>0</v>
      </c>
      <c r="O32" s="165">
        <f t="shared" si="4"/>
        <v>0</v>
      </c>
      <c r="P32" s="162"/>
      <c r="Q32" s="162"/>
      <c r="R32" s="162"/>
      <c r="S32" s="163">
        <f t="shared" si="5"/>
        <v>0</v>
      </c>
      <c r="T32" s="166">
        <f t="shared" si="6"/>
        <v>0</v>
      </c>
      <c r="U32" s="162"/>
      <c r="V32" s="162"/>
      <c r="W32" s="162"/>
      <c r="X32" s="164">
        <f t="shared" si="7"/>
        <v>0</v>
      </c>
      <c r="Y32" s="165">
        <f t="shared" si="8"/>
        <v>0</v>
      </c>
      <c r="Z32" s="162"/>
      <c r="AA32" s="162"/>
      <c r="AB32" s="162"/>
      <c r="AC32" s="163">
        <f t="shared" si="9"/>
        <v>0</v>
      </c>
      <c r="AD32" s="166">
        <f t="shared" si="10"/>
        <v>0</v>
      </c>
      <c r="AE32" s="162"/>
      <c r="AF32" s="162"/>
      <c r="AG32" s="162"/>
      <c r="AH32" s="164">
        <f t="shared" si="11"/>
        <v>0</v>
      </c>
      <c r="AI32" s="165">
        <f t="shared" si="12"/>
        <v>0</v>
      </c>
      <c r="AJ32" s="162"/>
      <c r="AK32" s="162"/>
      <c r="AL32" s="162"/>
      <c r="AM32" s="163">
        <f t="shared" si="13"/>
        <v>0</v>
      </c>
      <c r="AN32" s="166">
        <f t="shared" si="14"/>
        <v>0</v>
      </c>
      <c r="AO32" s="162"/>
      <c r="AP32" s="162"/>
      <c r="AQ32" s="162"/>
      <c r="AR32" s="164">
        <f t="shared" si="15"/>
        <v>0</v>
      </c>
      <c r="AS32" s="165">
        <f t="shared" si="16"/>
        <v>0</v>
      </c>
      <c r="AT32" s="162"/>
      <c r="AU32" s="162"/>
      <c r="AV32" s="162"/>
      <c r="AW32" s="163">
        <f t="shared" si="17"/>
        <v>0</v>
      </c>
      <c r="AX32" s="166">
        <f t="shared" si="18"/>
        <v>0</v>
      </c>
      <c r="AY32" s="162"/>
      <c r="AZ32" s="162"/>
      <c r="BA32" s="162"/>
      <c r="BB32" s="164">
        <f t="shared" si="19"/>
        <v>0</v>
      </c>
      <c r="BC32" s="165">
        <f t="shared" si="20"/>
        <v>0</v>
      </c>
      <c r="BD32" s="162"/>
      <c r="BE32" s="162"/>
      <c r="BF32" s="162"/>
      <c r="BG32" s="163">
        <f t="shared" si="21"/>
        <v>0</v>
      </c>
      <c r="BH32" s="166">
        <f t="shared" si="22"/>
        <v>0</v>
      </c>
      <c r="BI32" s="162"/>
      <c r="BJ32" s="162"/>
      <c r="BK32" s="162"/>
      <c r="BL32" s="164">
        <f t="shared" si="23"/>
        <v>0</v>
      </c>
      <c r="BM32" s="165">
        <f>BG32</f>
        <v>0</v>
      </c>
      <c r="BN32" s="162"/>
      <c r="BO32" s="162"/>
      <c r="BP32" s="162"/>
      <c r="BQ32" s="163">
        <f t="shared" si="0"/>
        <v>0</v>
      </c>
      <c r="BR32" s="166">
        <f t="shared" si="1"/>
        <v>0</v>
      </c>
      <c r="BS32" s="162"/>
      <c r="BT32" s="162"/>
      <c r="BU32" s="162"/>
      <c r="BV32" s="164">
        <f t="shared" si="25"/>
        <v>0</v>
      </c>
      <c r="BW32" s="165">
        <f>BQ32</f>
        <v>0</v>
      </c>
      <c r="BX32" s="162"/>
      <c r="BY32" s="162"/>
      <c r="BZ32" s="162"/>
      <c r="CA32" s="162"/>
      <c r="CB32" s="162"/>
      <c r="CC32" s="162"/>
      <c r="CD32" s="163">
        <f t="shared" si="27"/>
        <v>0</v>
      </c>
      <c r="CE32" s="166">
        <f>BV32</f>
        <v>0</v>
      </c>
      <c r="CF32" s="162"/>
      <c r="CG32" s="162"/>
      <c r="CH32" s="162"/>
      <c r="CI32" s="164">
        <f t="shared" si="29"/>
        <v>0</v>
      </c>
      <c r="CJ32" s="161"/>
      <c r="CK32" s="162"/>
      <c r="CL32" s="166">
        <f t="shared" si="30"/>
        <v>0</v>
      </c>
      <c r="CM32" s="167">
        <f t="shared" si="31"/>
        <v>0</v>
      </c>
      <c r="CN32" s="168"/>
      <c r="CO32" s="162"/>
      <c r="CP32" s="157">
        <f t="shared" si="32"/>
        <v>0</v>
      </c>
      <c r="CQ32" s="169"/>
      <c r="CR32" s="157">
        <f t="shared" si="33"/>
        <v>0</v>
      </c>
    </row>
    <row r="33" spans="1:96" s="160" customFormat="1" ht="17.25" thickBot="1">
      <c r="A33" s="1">
        <v>9</v>
      </c>
      <c r="B33" s="1"/>
      <c r="C33" s="10" t="s">
        <v>111</v>
      </c>
      <c r="D33" s="8">
        <v>1595</v>
      </c>
      <c r="E33" s="161"/>
      <c r="F33" s="162"/>
      <c r="G33" s="162"/>
      <c r="H33" s="162"/>
      <c r="I33" s="163">
        <f>E33+F33-G33+H33</f>
        <v>0</v>
      </c>
      <c r="J33" s="162"/>
      <c r="K33" s="162"/>
      <c r="L33" s="162"/>
      <c r="M33" s="162"/>
      <c r="N33" s="164">
        <f>J33+K33-L33+M33</f>
        <v>0</v>
      </c>
      <c r="O33" s="165">
        <f>I33</f>
        <v>0</v>
      </c>
      <c r="P33" s="162"/>
      <c r="Q33" s="162"/>
      <c r="R33" s="162"/>
      <c r="S33" s="163">
        <f>O33+P33-Q33+R33</f>
        <v>0</v>
      </c>
      <c r="T33" s="166">
        <f>N33</f>
        <v>0</v>
      </c>
      <c r="U33" s="162"/>
      <c r="V33" s="162"/>
      <c r="W33" s="162"/>
      <c r="X33" s="164">
        <f>T33+U33-V33+W33</f>
        <v>0</v>
      </c>
      <c r="Y33" s="165">
        <f>S33</f>
        <v>0</v>
      </c>
      <c r="Z33" s="162"/>
      <c r="AA33" s="162"/>
      <c r="AB33" s="162"/>
      <c r="AC33" s="163">
        <f>Y33+Z33-AA33+AB33</f>
        <v>0</v>
      </c>
      <c r="AD33" s="166">
        <f>X33</f>
        <v>0</v>
      </c>
      <c r="AE33" s="162"/>
      <c r="AF33" s="162"/>
      <c r="AG33" s="162"/>
      <c r="AH33" s="164">
        <f>AD33+AE33-AF33+AG33</f>
        <v>0</v>
      </c>
      <c r="AI33" s="165">
        <f>AC33</f>
        <v>0</v>
      </c>
      <c r="AJ33" s="162"/>
      <c r="AK33" s="162"/>
      <c r="AL33" s="162"/>
      <c r="AM33" s="163">
        <f>AI33+AJ33-AK33+AL33</f>
        <v>0</v>
      </c>
      <c r="AN33" s="166">
        <f>AH33</f>
        <v>0</v>
      </c>
      <c r="AO33" s="162"/>
      <c r="AP33" s="162"/>
      <c r="AQ33" s="162"/>
      <c r="AR33" s="164">
        <f>AN33+AO33-AP33+AQ33</f>
        <v>0</v>
      </c>
      <c r="AS33" s="165">
        <f>AM33</f>
        <v>0</v>
      </c>
      <c r="AT33" s="162"/>
      <c r="AU33" s="162"/>
      <c r="AV33" s="162"/>
      <c r="AW33" s="163">
        <f>AS33+AT33-AU33+AV33</f>
        <v>0</v>
      </c>
      <c r="AX33" s="166">
        <f>AR33</f>
        <v>0</v>
      </c>
      <c r="AY33" s="162"/>
      <c r="AZ33" s="162"/>
      <c r="BA33" s="162"/>
      <c r="BB33" s="164">
        <f>AX33+AY33-AZ33+BA33</f>
        <v>0</v>
      </c>
      <c r="BC33" s="165">
        <f>AW33</f>
        <v>0</v>
      </c>
      <c r="BD33" s="162"/>
      <c r="BE33" s="162"/>
      <c r="BF33" s="162"/>
      <c r="BG33" s="163">
        <f t="shared" si="21"/>
        <v>0</v>
      </c>
      <c r="BH33" s="166">
        <f>BB33</f>
        <v>0</v>
      </c>
      <c r="BI33" s="162"/>
      <c r="BJ33" s="162"/>
      <c r="BK33" s="162"/>
      <c r="BL33" s="164">
        <f>BH33+BI33-BJ33+BK33</f>
        <v>0</v>
      </c>
      <c r="BM33" s="165">
        <f>BG33</f>
        <v>0</v>
      </c>
      <c r="BN33" s="162"/>
      <c r="BO33" s="162"/>
      <c r="BP33" s="162"/>
      <c r="BQ33" s="163">
        <f t="shared" si="0"/>
        <v>0</v>
      </c>
      <c r="BR33" s="166">
        <f t="shared" si="1"/>
        <v>0</v>
      </c>
      <c r="BS33" s="162"/>
      <c r="BT33" s="162"/>
      <c r="BU33" s="162"/>
      <c r="BV33" s="164">
        <f>BR33+BS33-BT33+BU33</f>
        <v>0</v>
      </c>
      <c r="BW33" s="165">
        <f>BQ33</f>
        <v>0</v>
      </c>
      <c r="BX33" s="162"/>
      <c r="BY33" s="162"/>
      <c r="BZ33" s="162"/>
      <c r="CA33" s="162"/>
      <c r="CB33" s="162"/>
      <c r="CC33" s="162"/>
      <c r="CD33" s="163">
        <f>BW33+BX33-BY33+SUM(BZ33:CC33)</f>
        <v>0</v>
      </c>
      <c r="CE33" s="166">
        <f>BV33</f>
        <v>0</v>
      </c>
      <c r="CF33" s="162"/>
      <c r="CG33" s="162"/>
      <c r="CH33" s="162"/>
      <c r="CI33" s="164">
        <f>CE33+CF33-CG33+CH33</f>
        <v>0</v>
      </c>
      <c r="CJ33" s="161"/>
      <c r="CK33" s="162"/>
      <c r="CL33" s="166">
        <f t="shared" si="30"/>
        <v>0</v>
      </c>
      <c r="CM33" s="167">
        <f t="shared" si="31"/>
        <v>0</v>
      </c>
      <c r="CN33" s="168"/>
      <c r="CO33" s="162"/>
      <c r="CP33" s="157">
        <f t="shared" si="32"/>
        <v>0</v>
      </c>
      <c r="CQ33" s="169"/>
      <c r="CR33" s="157">
        <f t="shared" si="33"/>
        <v>0</v>
      </c>
    </row>
    <row r="34" spans="1:96" s="160" customFormat="1" ht="17.25" thickBot="1">
      <c r="A34" s="1">
        <v>10</v>
      </c>
      <c r="B34" s="1"/>
      <c r="C34" s="10" t="s">
        <v>172</v>
      </c>
      <c r="D34" s="8">
        <v>1595</v>
      </c>
      <c r="E34" s="161"/>
      <c r="F34" s="162"/>
      <c r="G34" s="162"/>
      <c r="H34" s="162"/>
      <c r="I34" s="163">
        <f>E34+F34-G34+H34</f>
        <v>0</v>
      </c>
      <c r="J34" s="162"/>
      <c r="K34" s="162"/>
      <c r="L34" s="162"/>
      <c r="M34" s="162"/>
      <c r="N34" s="164">
        <f>J34+K34-L34+M34</f>
        <v>0</v>
      </c>
      <c r="O34" s="165">
        <f>I34</f>
        <v>0</v>
      </c>
      <c r="P34" s="162"/>
      <c r="Q34" s="162"/>
      <c r="R34" s="162"/>
      <c r="S34" s="163">
        <f>O34+P34-Q34+R34</f>
        <v>0</v>
      </c>
      <c r="T34" s="166">
        <f>N34</f>
        <v>0</v>
      </c>
      <c r="U34" s="162"/>
      <c r="V34" s="162"/>
      <c r="W34" s="162"/>
      <c r="X34" s="164">
        <f>T34+U34-V34+W34</f>
        <v>0</v>
      </c>
      <c r="Y34" s="165">
        <f>S34</f>
        <v>0</v>
      </c>
      <c r="Z34" s="162"/>
      <c r="AA34" s="162"/>
      <c r="AB34" s="162"/>
      <c r="AC34" s="163">
        <f>Y34+Z34-AA34+AB34</f>
        <v>0</v>
      </c>
      <c r="AD34" s="166">
        <f>X34</f>
        <v>0</v>
      </c>
      <c r="AE34" s="162"/>
      <c r="AF34" s="162"/>
      <c r="AG34" s="162"/>
      <c r="AH34" s="164">
        <f>AD34+AE34-AF34+AG34</f>
        <v>0</v>
      </c>
      <c r="AI34" s="165">
        <f>AC34</f>
        <v>0</v>
      </c>
      <c r="AJ34" s="162"/>
      <c r="AK34" s="162"/>
      <c r="AL34" s="162"/>
      <c r="AM34" s="163">
        <f>AI34+AJ34-AK34+AL34</f>
        <v>0</v>
      </c>
      <c r="AN34" s="166">
        <f>AH34</f>
        <v>0</v>
      </c>
      <c r="AO34" s="162"/>
      <c r="AP34" s="162"/>
      <c r="AQ34" s="162"/>
      <c r="AR34" s="164">
        <f>AN34+AO34-AP34+AQ34</f>
        <v>0</v>
      </c>
      <c r="AS34" s="165">
        <f>AM34</f>
        <v>0</v>
      </c>
      <c r="AT34" s="162"/>
      <c r="AU34" s="162"/>
      <c r="AV34" s="162"/>
      <c r="AW34" s="163">
        <f>AS34+AT34-AU34+AV34</f>
        <v>0</v>
      </c>
      <c r="AX34" s="166">
        <f>AR34</f>
        <v>0</v>
      </c>
      <c r="AY34" s="162"/>
      <c r="AZ34" s="162"/>
      <c r="BA34" s="162"/>
      <c r="BB34" s="164">
        <f>AX34+AY34-AZ34+BA34</f>
        <v>0</v>
      </c>
      <c r="BC34" s="165">
        <f>AW34</f>
        <v>0</v>
      </c>
      <c r="BD34" s="162"/>
      <c r="BE34" s="162"/>
      <c r="BF34" s="162"/>
      <c r="BG34" s="163">
        <f>BC34+BD34-BE34+SUM(BF34:BF34)</f>
        <v>0</v>
      </c>
      <c r="BH34" s="166">
        <f>BB34</f>
        <v>0</v>
      </c>
      <c r="BI34" s="162"/>
      <c r="BJ34" s="162"/>
      <c r="BK34" s="162"/>
      <c r="BL34" s="164">
        <f>BH34+BI34-BJ34+BK34</f>
        <v>0</v>
      </c>
      <c r="BM34" s="165">
        <f>BG34</f>
        <v>0</v>
      </c>
      <c r="BN34" s="162"/>
      <c r="BO34" s="162"/>
      <c r="BP34" s="162"/>
      <c r="BQ34" s="163">
        <f t="shared" si="0"/>
        <v>0</v>
      </c>
      <c r="BR34" s="166">
        <f t="shared" si="1"/>
        <v>0</v>
      </c>
      <c r="BS34" s="162"/>
      <c r="BT34" s="162"/>
      <c r="BU34" s="162"/>
      <c r="BV34" s="164">
        <f>BR34+BS34-BT34+BU34</f>
        <v>0</v>
      </c>
      <c r="BW34" s="165">
        <f>BQ34</f>
        <v>0</v>
      </c>
      <c r="BX34" s="162"/>
      <c r="BY34" s="162"/>
      <c r="BZ34" s="162"/>
      <c r="CA34" s="162"/>
      <c r="CB34" s="162"/>
      <c r="CC34" s="162"/>
      <c r="CD34" s="163">
        <f>BW34+BX34-BY34+SUM(BZ34:CC34)</f>
        <v>0</v>
      </c>
      <c r="CE34" s="166">
        <f>BV34</f>
        <v>0</v>
      </c>
      <c r="CF34" s="162"/>
      <c r="CG34" s="162"/>
      <c r="CH34" s="162"/>
      <c r="CI34" s="164">
        <f>CE34+CF34-CG34+CH34</f>
        <v>0</v>
      </c>
      <c r="CJ34" s="161"/>
      <c r="CK34" s="162"/>
      <c r="CL34" s="166">
        <f t="shared" si="30"/>
        <v>0</v>
      </c>
      <c r="CM34" s="167">
        <f t="shared" si="31"/>
        <v>0</v>
      </c>
      <c r="CN34" s="168"/>
      <c r="CO34" s="162"/>
      <c r="CP34" s="157">
        <f t="shared" si="32"/>
        <v>0</v>
      </c>
      <c r="CQ34" s="169"/>
      <c r="CR34" s="157">
        <f t="shared" si="33"/>
        <v>0</v>
      </c>
    </row>
    <row r="35" spans="1:96" s="160" customFormat="1" ht="14.25">
      <c r="A35" s="1"/>
      <c r="B35" s="1"/>
      <c r="C35" s="5"/>
      <c r="D35" s="5"/>
      <c r="E35" s="170"/>
      <c r="F35" s="163"/>
      <c r="G35" s="163"/>
      <c r="H35" s="163"/>
      <c r="I35" s="163"/>
      <c r="J35" s="163"/>
      <c r="K35" s="163"/>
      <c r="L35" s="163"/>
      <c r="M35" s="163"/>
      <c r="N35" s="164"/>
      <c r="O35" s="170"/>
      <c r="P35" s="163"/>
      <c r="Q35" s="163"/>
      <c r="R35" s="163"/>
      <c r="S35" s="163"/>
      <c r="T35" s="163"/>
      <c r="U35" s="163"/>
      <c r="V35" s="163"/>
      <c r="W35" s="163"/>
      <c r="X35" s="164"/>
      <c r="Y35" s="170"/>
      <c r="Z35" s="163"/>
      <c r="AA35" s="163"/>
      <c r="AB35" s="163"/>
      <c r="AC35" s="163"/>
      <c r="AD35" s="163"/>
      <c r="AE35" s="163"/>
      <c r="AF35" s="163"/>
      <c r="AG35" s="163"/>
      <c r="AH35" s="164"/>
      <c r="AI35" s="170"/>
      <c r="AJ35" s="163"/>
      <c r="AK35" s="163"/>
      <c r="AL35" s="163"/>
      <c r="AM35" s="163"/>
      <c r="AN35" s="163"/>
      <c r="AO35" s="163"/>
      <c r="AP35" s="163"/>
      <c r="AQ35" s="163"/>
      <c r="AR35" s="164"/>
      <c r="AS35" s="170"/>
      <c r="AT35" s="163"/>
      <c r="AU35" s="163"/>
      <c r="AV35" s="163"/>
      <c r="AW35" s="163"/>
      <c r="AX35" s="163"/>
      <c r="AY35" s="163"/>
      <c r="AZ35" s="163"/>
      <c r="BA35" s="163"/>
      <c r="BB35" s="164"/>
      <c r="BC35" s="170"/>
      <c r="BD35" s="163"/>
      <c r="BE35" s="163"/>
      <c r="BF35" s="163"/>
      <c r="BG35" s="163"/>
      <c r="BH35" s="163"/>
      <c r="BI35" s="163"/>
      <c r="BJ35" s="163"/>
      <c r="BK35" s="163"/>
      <c r="BL35" s="164"/>
      <c r="BM35" s="170"/>
      <c r="BN35" s="163"/>
      <c r="BO35" s="163"/>
      <c r="BP35" s="163"/>
      <c r="BQ35" s="163"/>
      <c r="BR35" s="163"/>
      <c r="BS35" s="163"/>
      <c r="BT35" s="163"/>
      <c r="BU35" s="163"/>
      <c r="BV35" s="164"/>
      <c r="BW35" s="170"/>
      <c r="BX35" s="163"/>
      <c r="BY35" s="163"/>
      <c r="BZ35" s="163"/>
      <c r="CA35" s="163"/>
      <c r="CB35" s="163"/>
      <c r="CC35" s="163"/>
      <c r="CD35" s="163"/>
      <c r="CE35" s="163"/>
      <c r="CF35" s="163"/>
      <c r="CG35" s="163"/>
      <c r="CH35" s="163"/>
      <c r="CI35" s="164"/>
      <c r="CJ35" s="170"/>
      <c r="CK35" s="163"/>
      <c r="CL35" s="163"/>
      <c r="CM35" s="164"/>
      <c r="CN35" s="156"/>
      <c r="CO35" s="156"/>
      <c r="CP35" s="157"/>
      <c r="CQ35" s="158"/>
      <c r="CR35" s="157"/>
    </row>
    <row r="36" spans="1:96" s="160" customFormat="1" ht="15">
      <c r="A36" s="1"/>
      <c r="B36" s="1"/>
      <c r="C36" s="11" t="s">
        <v>170</v>
      </c>
      <c r="D36" s="11"/>
      <c r="E36" s="170">
        <f>SUM(E24:E34)</f>
        <v>0</v>
      </c>
      <c r="F36" s="163">
        <f t="shared" ref="F36:BP36" si="34">SUM(F24:F34)</f>
        <v>0</v>
      </c>
      <c r="G36" s="163">
        <f t="shared" si="34"/>
        <v>0</v>
      </c>
      <c r="H36" s="163">
        <f t="shared" si="34"/>
        <v>0</v>
      </c>
      <c r="I36" s="163">
        <f t="shared" si="34"/>
        <v>0</v>
      </c>
      <c r="J36" s="163">
        <f t="shared" si="34"/>
        <v>0</v>
      </c>
      <c r="K36" s="163">
        <f t="shared" si="34"/>
        <v>0</v>
      </c>
      <c r="L36" s="163">
        <f t="shared" si="34"/>
        <v>0</v>
      </c>
      <c r="M36" s="163">
        <f t="shared" si="34"/>
        <v>0</v>
      </c>
      <c r="N36" s="164">
        <f t="shared" si="34"/>
        <v>0</v>
      </c>
      <c r="O36" s="170">
        <f t="shared" si="34"/>
        <v>0</v>
      </c>
      <c r="P36" s="163">
        <f t="shared" si="34"/>
        <v>0</v>
      </c>
      <c r="Q36" s="163">
        <f t="shared" si="34"/>
        <v>0</v>
      </c>
      <c r="R36" s="163">
        <f t="shared" si="34"/>
        <v>0</v>
      </c>
      <c r="S36" s="163">
        <f t="shared" si="34"/>
        <v>0</v>
      </c>
      <c r="T36" s="163">
        <f t="shared" si="34"/>
        <v>0</v>
      </c>
      <c r="U36" s="163">
        <f t="shared" si="34"/>
        <v>0</v>
      </c>
      <c r="V36" s="163">
        <f t="shared" si="34"/>
        <v>0</v>
      </c>
      <c r="W36" s="163">
        <f t="shared" si="34"/>
        <v>0</v>
      </c>
      <c r="X36" s="163">
        <f t="shared" si="34"/>
        <v>0</v>
      </c>
      <c r="Y36" s="170">
        <f t="shared" si="34"/>
        <v>0</v>
      </c>
      <c r="Z36" s="163">
        <f t="shared" si="34"/>
        <v>0</v>
      </c>
      <c r="AA36" s="163">
        <f t="shared" si="34"/>
        <v>0</v>
      </c>
      <c r="AB36" s="163">
        <f t="shared" si="34"/>
        <v>0</v>
      </c>
      <c r="AC36" s="163">
        <f t="shared" si="34"/>
        <v>0</v>
      </c>
      <c r="AD36" s="163">
        <f t="shared" si="34"/>
        <v>0</v>
      </c>
      <c r="AE36" s="163">
        <f t="shared" si="34"/>
        <v>0</v>
      </c>
      <c r="AF36" s="163">
        <f t="shared" si="34"/>
        <v>0</v>
      </c>
      <c r="AG36" s="163">
        <f t="shared" si="34"/>
        <v>0</v>
      </c>
      <c r="AH36" s="163">
        <f t="shared" si="34"/>
        <v>0</v>
      </c>
      <c r="AI36" s="170">
        <f t="shared" si="34"/>
        <v>0</v>
      </c>
      <c r="AJ36" s="163">
        <f t="shared" si="34"/>
        <v>0</v>
      </c>
      <c r="AK36" s="163">
        <f t="shared" si="34"/>
        <v>0</v>
      </c>
      <c r="AL36" s="163">
        <f t="shared" si="34"/>
        <v>0</v>
      </c>
      <c r="AM36" s="163">
        <f t="shared" si="34"/>
        <v>0</v>
      </c>
      <c r="AN36" s="163">
        <f t="shared" si="34"/>
        <v>0</v>
      </c>
      <c r="AO36" s="163">
        <f t="shared" si="34"/>
        <v>0</v>
      </c>
      <c r="AP36" s="163">
        <f t="shared" si="34"/>
        <v>0</v>
      </c>
      <c r="AQ36" s="163">
        <f t="shared" si="34"/>
        <v>0</v>
      </c>
      <c r="AR36" s="163">
        <f t="shared" si="34"/>
        <v>0</v>
      </c>
      <c r="AS36" s="170">
        <f t="shared" si="34"/>
        <v>0</v>
      </c>
      <c r="AT36" s="163">
        <f t="shared" si="34"/>
        <v>0</v>
      </c>
      <c r="AU36" s="163">
        <f t="shared" si="34"/>
        <v>0</v>
      </c>
      <c r="AV36" s="163">
        <f t="shared" si="34"/>
        <v>0</v>
      </c>
      <c r="AW36" s="163">
        <f t="shared" si="34"/>
        <v>0</v>
      </c>
      <c r="AX36" s="163">
        <f t="shared" si="34"/>
        <v>0</v>
      </c>
      <c r="AY36" s="163">
        <f t="shared" si="34"/>
        <v>0</v>
      </c>
      <c r="AZ36" s="163">
        <f t="shared" si="34"/>
        <v>0</v>
      </c>
      <c r="BA36" s="163">
        <f t="shared" si="34"/>
        <v>0</v>
      </c>
      <c r="BB36" s="163">
        <f t="shared" si="34"/>
        <v>0</v>
      </c>
      <c r="BC36" s="170">
        <f t="shared" si="34"/>
        <v>0</v>
      </c>
      <c r="BD36" s="163">
        <f t="shared" si="34"/>
        <v>0</v>
      </c>
      <c r="BE36" s="163">
        <f t="shared" si="34"/>
        <v>0</v>
      </c>
      <c r="BF36" s="163">
        <f t="shared" si="34"/>
        <v>-306206</v>
      </c>
      <c r="BG36" s="163">
        <f t="shared" si="34"/>
        <v>-306206</v>
      </c>
      <c r="BH36" s="163">
        <f t="shared" si="34"/>
        <v>0</v>
      </c>
      <c r="BI36" s="163">
        <f t="shared" si="34"/>
        <v>0</v>
      </c>
      <c r="BJ36" s="163">
        <f t="shared" si="34"/>
        <v>0</v>
      </c>
      <c r="BK36" s="163">
        <f t="shared" si="34"/>
        <v>-77063</v>
      </c>
      <c r="BL36" s="163">
        <f t="shared" si="34"/>
        <v>-77063</v>
      </c>
      <c r="BM36" s="170">
        <f t="shared" si="34"/>
        <v>-306206</v>
      </c>
      <c r="BN36" s="163">
        <f t="shared" si="34"/>
        <v>-26858</v>
      </c>
      <c r="BO36" s="163">
        <f t="shared" si="34"/>
        <v>0</v>
      </c>
      <c r="BP36" s="163">
        <f t="shared" si="34"/>
        <v>-350320</v>
      </c>
      <c r="BQ36" s="163">
        <f t="shared" ref="BQ36:CQ36" si="35">SUM(BQ24:BQ34)</f>
        <v>-683384</v>
      </c>
      <c r="BR36" s="163">
        <f t="shared" si="35"/>
        <v>-77063</v>
      </c>
      <c r="BS36" s="163">
        <f t="shared" si="35"/>
        <v>-2451</v>
      </c>
      <c r="BT36" s="163">
        <f t="shared" si="35"/>
        <v>0</v>
      </c>
      <c r="BU36" s="163">
        <f t="shared" si="35"/>
        <v>0</v>
      </c>
      <c r="BV36" s="163">
        <f t="shared" si="35"/>
        <v>-79514</v>
      </c>
      <c r="BW36" s="170">
        <f t="shared" si="35"/>
        <v>-683384</v>
      </c>
      <c r="BX36" s="163">
        <f t="shared" si="35"/>
        <v>-262181.88</v>
      </c>
      <c r="BY36" s="163">
        <f t="shared" si="35"/>
        <v>-306207</v>
      </c>
      <c r="BZ36" s="163">
        <f t="shared" si="35"/>
        <v>0</v>
      </c>
      <c r="CA36" s="163">
        <f t="shared" si="35"/>
        <v>0</v>
      </c>
      <c r="CB36" s="163">
        <f t="shared" si="35"/>
        <v>0</v>
      </c>
      <c r="CC36" s="163">
        <f t="shared" si="35"/>
        <v>0</v>
      </c>
      <c r="CD36" s="163">
        <f t="shared" si="35"/>
        <v>-639358.88</v>
      </c>
      <c r="CE36" s="163">
        <f t="shared" si="35"/>
        <v>-79514</v>
      </c>
      <c r="CF36" s="163">
        <f t="shared" si="35"/>
        <v>-6517.34</v>
      </c>
      <c r="CG36" s="163">
        <f t="shared" si="35"/>
        <v>-83029</v>
      </c>
      <c r="CH36" s="163">
        <f t="shared" si="35"/>
        <v>0</v>
      </c>
      <c r="CI36" s="163">
        <f t="shared" si="35"/>
        <v>-3002.3400000000006</v>
      </c>
      <c r="CJ36" s="170">
        <f t="shared" si="35"/>
        <v>-377179</v>
      </c>
      <c r="CK36" s="163">
        <f t="shared" si="35"/>
        <v>-3931</v>
      </c>
      <c r="CL36" s="163">
        <f t="shared" si="35"/>
        <v>-262179.88</v>
      </c>
      <c r="CM36" s="163">
        <f t="shared" si="35"/>
        <v>928.6599999999994</v>
      </c>
      <c r="CN36" s="170">
        <f t="shared" si="35"/>
        <v>-3841</v>
      </c>
      <c r="CO36" s="163">
        <f t="shared" si="35"/>
        <v>-1280</v>
      </c>
      <c r="CP36" s="157">
        <f t="shared" si="35"/>
        <v>-266372.21999999997</v>
      </c>
      <c r="CQ36" s="170">
        <f t="shared" si="35"/>
        <v>-642360.95000000007</v>
      </c>
      <c r="CR36" s="158">
        <f t="shared" si="33"/>
        <v>0.26999999990221113</v>
      </c>
    </row>
    <row r="37" spans="1:96" s="160" customFormat="1" ht="15">
      <c r="A37" s="1"/>
      <c r="B37" s="1"/>
      <c r="C37" s="11" t="s">
        <v>171</v>
      </c>
      <c r="D37" s="11"/>
      <c r="E37" s="170">
        <f>E36-E38</f>
        <v>0</v>
      </c>
      <c r="F37" s="163">
        <f>F36-F38</f>
        <v>0</v>
      </c>
      <c r="G37" s="163">
        <f t="shared" ref="G37:P37" si="36">G36-G38</f>
        <v>0</v>
      </c>
      <c r="H37" s="163">
        <f t="shared" si="36"/>
        <v>0</v>
      </c>
      <c r="I37" s="163">
        <f t="shared" si="36"/>
        <v>0</v>
      </c>
      <c r="J37" s="163">
        <f t="shared" si="36"/>
        <v>0</v>
      </c>
      <c r="K37" s="163">
        <f t="shared" si="36"/>
        <v>0</v>
      </c>
      <c r="L37" s="163">
        <f>L36-L38</f>
        <v>0</v>
      </c>
      <c r="M37" s="163">
        <f>M36-M38</f>
        <v>0</v>
      </c>
      <c r="N37" s="164">
        <f t="shared" si="36"/>
        <v>0</v>
      </c>
      <c r="O37" s="170">
        <f t="shared" si="36"/>
        <v>0</v>
      </c>
      <c r="P37" s="163">
        <f t="shared" si="36"/>
        <v>0</v>
      </c>
      <c r="Q37" s="163">
        <f t="shared" ref="Q37:BI37" si="37">Q36-Q38</f>
        <v>0</v>
      </c>
      <c r="R37" s="163">
        <f t="shared" si="37"/>
        <v>0</v>
      </c>
      <c r="S37" s="163">
        <f t="shared" si="37"/>
        <v>0</v>
      </c>
      <c r="T37" s="163">
        <f t="shared" si="37"/>
        <v>0</v>
      </c>
      <c r="U37" s="163">
        <f t="shared" si="37"/>
        <v>0</v>
      </c>
      <c r="V37" s="163">
        <f t="shared" si="37"/>
        <v>0</v>
      </c>
      <c r="W37" s="163">
        <f t="shared" si="37"/>
        <v>0</v>
      </c>
      <c r="X37" s="164">
        <f t="shared" si="37"/>
        <v>0</v>
      </c>
      <c r="Y37" s="170">
        <f t="shared" si="37"/>
        <v>0</v>
      </c>
      <c r="Z37" s="163">
        <f t="shared" si="37"/>
        <v>0</v>
      </c>
      <c r="AA37" s="163">
        <f t="shared" si="37"/>
        <v>0</v>
      </c>
      <c r="AB37" s="163">
        <f t="shared" si="37"/>
        <v>0</v>
      </c>
      <c r="AC37" s="163">
        <f t="shared" si="37"/>
        <v>0</v>
      </c>
      <c r="AD37" s="163">
        <f t="shared" si="37"/>
        <v>0</v>
      </c>
      <c r="AE37" s="163">
        <f t="shared" si="37"/>
        <v>0</v>
      </c>
      <c r="AF37" s="163">
        <f t="shared" si="37"/>
        <v>0</v>
      </c>
      <c r="AG37" s="163">
        <f t="shared" si="37"/>
        <v>0</v>
      </c>
      <c r="AH37" s="164">
        <f t="shared" si="37"/>
        <v>0</v>
      </c>
      <c r="AI37" s="170">
        <f t="shared" si="37"/>
        <v>0</v>
      </c>
      <c r="AJ37" s="163">
        <f t="shared" si="37"/>
        <v>0</v>
      </c>
      <c r="AK37" s="163">
        <f t="shared" si="37"/>
        <v>0</v>
      </c>
      <c r="AL37" s="163">
        <f t="shared" si="37"/>
        <v>0</v>
      </c>
      <c r="AM37" s="163">
        <f t="shared" si="37"/>
        <v>0</v>
      </c>
      <c r="AN37" s="163">
        <f t="shared" si="37"/>
        <v>0</v>
      </c>
      <c r="AO37" s="163">
        <f t="shared" si="37"/>
        <v>0</v>
      </c>
      <c r="AP37" s="163">
        <f t="shared" si="37"/>
        <v>0</v>
      </c>
      <c r="AQ37" s="163">
        <f t="shared" si="37"/>
        <v>0</v>
      </c>
      <c r="AR37" s="164">
        <f t="shared" si="37"/>
        <v>0</v>
      </c>
      <c r="AS37" s="170">
        <f t="shared" si="37"/>
        <v>0</v>
      </c>
      <c r="AT37" s="163">
        <f t="shared" si="37"/>
        <v>0</v>
      </c>
      <c r="AU37" s="163">
        <f t="shared" si="37"/>
        <v>0</v>
      </c>
      <c r="AV37" s="163">
        <f t="shared" si="37"/>
        <v>0</v>
      </c>
      <c r="AW37" s="163">
        <f t="shared" si="37"/>
        <v>0</v>
      </c>
      <c r="AX37" s="163">
        <f t="shared" si="37"/>
        <v>0</v>
      </c>
      <c r="AY37" s="163">
        <f t="shared" si="37"/>
        <v>0</v>
      </c>
      <c r="AZ37" s="163">
        <f t="shared" si="37"/>
        <v>0</v>
      </c>
      <c r="BA37" s="163">
        <f t="shared" si="37"/>
        <v>0</v>
      </c>
      <c r="BB37" s="164">
        <f t="shared" si="37"/>
        <v>0</v>
      </c>
      <c r="BC37" s="170">
        <f t="shared" si="37"/>
        <v>0</v>
      </c>
      <c r="BD37" s="163">
        <f t="shared" si="37"/>
        <v>0</v>
      </c>
      <c r="BE37" s="163">
        <f t="shared" si="37"/>
        <v>0</v>
      </c>
      <c r="BF37" s="163">
        <f t="shared" si="37"/>
        <v>-271091</v>
      </c>
      <c r="BG37" s="163">
        <f t="shared" si="37"/>
        <v>-271091</v>
      </c>
      <c r="BH37" s="163">
        <f t="shared" si="37"/>
        <v>0</v>
      </c>
      <c r="BI37" s="163">
        <f t="shared" si="37"/>
        <v>0</v>
      </c>
      <c r="BJ37" s="163">
        <f t="shared" ref="BJ37:CM37" si="38">BJ36-BJ38</f>
        <v>0</v>
      </c>
      <c r="BK37" s="163">
        <f t="shared" si="38"/>
        <v>-75473</v>
      </c>
      <c r="BL37" s="164">
        <f t="shared" si="38"/>
        <v>-75473</v>
      </c>
      <c r="BM37" s="170">
        <f t="shared" si="38"/>
        <v>-271091</v>
      </c>
      <c r="BN37" s="163">
        <f t="shared" si="38"/>
        <v>-71355</v>
      </c>
      <c r="BO37" s="163">
        <f t="shared" si="38"/>
        <v>0</v>
      </c>
      <c r="BP37" s="163">
        <f t="shared" si="38"/>
        <v>0</v>
      </c>
      <c r="BQ37" s="163">
        <f t="shared" si="38"/>
        <v>-342446</v>
      </c>
      <c r="BR37" s="163">
        <f t="shared" si="38"/>
        <v>-75473</v>
      </c>
      <c r="BS37" s="163">
        <f t="shared" si="38"/>
        <v>-1598</v>
      </c>
      <c r="BT37" s="163">
        <f t="shared" si="38"/>
        <v>0</v>
      </c>
      <c r="BU37" s="163">
        <f t="shared" si="38"/>
        <v>0</v>
      </c>
      <c r="BV37" s="164">
        <f t="shared" si="38"/>
        <v>-77071</v>
      </c>
      <c r="BW37" s="170">
        <f t="shared" ref="BW37:CI37" si="39">BW36-BW38</f>
        <v>-342446</v>
      </c>
      <c r="BX37" s="163">
        <f t="shared" si="39"/>
        <v>-42462.119999999995</v>
      </c>
      <c r="BY37" s="163">
        <f t="shared" si="39"/>
        <v>-271092</v>
      </c>
      <c r="BZ37" s="163">
        <f t="shared" si="39"/>
        <v>0</v>
      </c>
      <c r="CA37" s="163">
        <f t="shared" si="39"/>
        <v>0</v>
      </c>
      <c r="CB37" s="163">
        <f t="shared" si="39"/>
        <v>0</v>
      </c>
      <c r="CC37" s="163">
        <f t="shared" si="39"/>
        <v>0</v>
      </c>
      <c r="CD37" s="163">
        <f t="shared" si="39"/>
        <v>-113816.12</v>
      </c>
      <c r="CE37" s="163">
        <f t="shared" si="39"/>
        <v>-77071</v>
      </c>
      <c r="CF37" s="163">
        <f t="shared" si="39"/>
        <v>25.099999999999454</v>
      </c>
      <c r="CG37" s="163">
        <f t="shared" si="39"/>
        <v>-80753</v>
      </c>
      <c r="CH37" s="163">
        <f t="shared" si="39"/>
        <v>0</v>
      </c>
      <c r="CI37" s="164">
        <f t="shared" si="39"/>
        <v>3707.0999999999981</v>
      </c>
      <c r="CJ37" s="170">
        <f t="shared" si="38"/>
        <v>-71355</v>
      </c>
      <c r="CK37" s="163">
        <f t="shared" si="38"/>
        <v>2231</v>
      </c>
      <c r="CL37" s="163">
        <f t="shared" si="38"/>
        <v>-42461.119999999995</v>
      </c>
      <c r="CM37" s="164">
        <f t="shared" si="38"/>
        <v>1476.0999999999981</v>
      </c>
      <c r="CN37" s="163">
        <f>CN36-CN38</f>
        <v>-603</v>
      </c>
      <c r="CO37" s="163">
        <f>CO36-CO38</f>
        <v>-201</v>
      </c>
      <c r="CP37" s="157">
        <f t="shared" si="32"/>
        <v>-41789.019999999997</v>
      </c>
      <c r="CQ37" s="171">
        <f>CQ36-CQ38</f>
        <v>-110107.92000000004</v>
      </c>
      <c r="CR37" s="157">
        <f t="shared" si="33"/>
        <v>1.099999999962165</v>
      </c>
    </row>
    <row r="38" spans="1:96" s="160" customFormat="1" ht="15">
      <c r="A38" s="1"/>
      <c r="B38" s="1"/>
      <c r="C38" s="12" t="str">
        <f>C29</f>
        <v>RSVA - Global Adjustment</v>
      </c>
      <c r="D38" s="13">
        <v>1589</v>
      </c>
      <c r="E38" s="170">
        <f>E29</f>
        <v>0</v>
      </c>
      <c r="F38" s="163">
        <f>F29</f>
        <v>0</v>
      </c>
      <c r="G38" s="163">
        <f t="shared" ref="G38:P38" si="40">G29</f>
        <v>0</v>
      </c>
      <c r="H38" s="163">
        <f t="shared" si="40"/>
        <v>0</v>
      </c>
      <c r="I38" s="163">
        <f t="shared" si="40"/>
        <v>0</v>
      </c>
      <c r="J38" s="163">
        <f t="shared" si="40"/>
        <v>0</v>
      </c>
      <c r="K38" s="163">
        <f t="shared" si="40"/>
        <v>0</v>
      </c>
      <c r="L38" s="163">
        <f>L29</f>
        <v>0</v>
      </c>
      <c r="M38" s="163">
        <f>M29</f>
        <v>0</v>
      </c>
      <c r="N38" s="164">
        <f t="shared" si="40"/>
        <v>0</v>
      </c>
      <c r="O38" s="170">
        <f t="shared" si="40"/>
        <v>0</v>
      </c>
      <c r="P38" s="163">
        <f t="shared" si="40"/>
        <v>0</v>
      </c>
      <c r="Q38" s="163">
        <f t="shared" ref="Q38:Z38" si="41">Q29</f>
        <v>0</v>
      </c>
      <c r="R38" s="163">
        <f t="shared" si="41"/>
        <v>0</v>
      </c>
      <c r="S38" s="163">
        <f t="shared" si="41"/>
        <v>0</v>
      </c>
      <c r="T38" s="163">
        <f t="shared" si="41"/>
        <v>0</v>
      </c>
      <c r="U38" s="163">
        <f t="shared" si="41"/>
        <v>0</v>
      </c>
      <c r="V38" s="163">
        <f t="shared" si="41"/>
        <v>0</v>
      </c>
      <c r="W38" s="163">
        <f t="shared" si="41"/>
        <v>0</v>
      </c>
      <c r="X38" s="164">
        <f t="shared" si="41"/>
        <v>0</v>
      </c>
      <c r="Y38" s="170">
        <f t="shared" si="41"/>
        <v>0</v>
      </c>
      <c r="Z38" s="163">
        <f t="shared" si="41"/>
        <v>0</v>
      </c>
      <c r="AA38" s="163">
        <f t="shared" ref="AA38:BB38" si="42">AA29</f>
        <v>0</v>
      </c>
      <c r="AB38" s="163">
        <f t="shared" si="42"/>
        <v>0</v>
      </c>
      <c r="AC38" s="163">
        <f t="shared" si="42"/>
        <v>0</v>
      </c>
      <c r="AD38" s="163">
        <f t="shared" si="42"/>
        <v>0</v>
      </c>
      <c r="AE38" s="163">
        <f t="shared" si="42"/>
        <v>0</v>
      </c>
      <c r="AF38" s="163">
        <f t="shared" si="42"/>
        <v>0</v>
      </c>
      <c r="AG38" s="163">
        <f t="shared" si="42"/>
        <v>0</v>
      </c>
      <c r="AH38" s="164">
        <f t="shared" si="42"/>
        <v>0</v>
      </c>
      <c r="AI38" s="170">
        <f t="shared" si="42"/>
        <v>0</v>
      </c>
      <c r="AJ38" s="163">
        <f t="shared" si="42"/>
        <v>0</v>
      </c>
      <c r="AK38" s="163">
        <f t="shared" si="42"/>
        <v>0</v>
      </c>
      <c r="AL38" s="163">
        <f t="shared" si="42"/>
        <v>0</v>
      </c>
      <c r="AM38" s="163">
        <f t="shared" si="42"/>
        <v>0</v>
      </c>
      <c r="AN38" s="163">
        <f t="shared" si="42"/>
        <v>0</v>
      </c>
      <c r="AO38" s="163">
        <f t="shared" si="42"/>
        <v>0</v>
      </c>
      <c r="AP38" s="163">
        <f>AP29</f>
        <v>0</v>
      </c>
      <c r="AQ38" s="163">
        <f>AQ29</f>
        <v>0</v>
      </c>
      <c r="AR38" s="164">
        <f>AR29</f>
        <v>0</v>
      </c>
      <c r="AS38" s="170">
        <f t="shared" si="42"/>
        <v>0</v>
      </c>
      <c r="AT38" s="163">
        <f t="shared" si="42"/>
        <v>0</v>
      </c>
      <c r="AU38" s="163">
        <f t="shared" si="42"/>
        <v>0</v>
      </c>
      <c r="AV38" s="163">
        <f t="shared" si="42"/>
        <v>0</v>
      </c>
      <c r="AW38" s="163">
        <f t="shared" si="42"/>
        <v>0</v>
      </c>
      <c r="AX38" s="163">
        <f t="shared" si="42"/>
        <v>0</v>
      </c>
      <c r="AY38" s="163">
        <f t="shared" si="42"/>
        <v>0</v>
      </c>
      <c r="AZ38" s="163">
        <f t="shared" si="42"/>
        <v>0</v>
      </c>
      <c r="BA38" s="163">
        <f t="shared" si="42"/>
        <v>0</v>
      </c>
      <c r="BB38" s="164">
        <f t="shared" si="42"/>
        <v>0</v>
      </c>
      <c r="BC38" s="170">
        <f t="shared" ref="BC38:BL38" si="43">BC29</f>
        <v>0</v>
      </c>
      <c r="BD38" s="163">
        <f t="shared" si="43"/>
        <v>0</v>
      </c>
      <c r="BE38" s="163">
        <f t="shared" si="43"/>
        <v>0</v>
      </c>
      <c r="BF38" s="163">
        <f t="shared" si="43"/>
        <v>-35115</v>
      </c>
      <c r="BG38" s="163">
        <f t="shared" si="43"/>
        <v>-35115</v>
      </c>
      <c r="BH38" s="163">
        <f t="shared" si="43"/>
        <v>0</v>
      </c>
      <c r="BI38" s="163">
        <f t="shared" si="43"/>
        <v>0</v>
      </c>
      <c r="BJ38" s="163">
        <f t="shared" si="43"/>
        <v>0</v>
      </c>
      <c r="BK38" s="163">
        <f t="shared" si="43"/>
        <v>-1590</v>
      </c>
      <c r="BL38" s="164">
        <f t="shared" si="43"/>
        <v>-1590</v>
      </c>
      <c r="BM38" s="170">
        <f t="shared" ref="BM38:BV38" si="44">BM29</f>
        <v>-35115</v>
      </c>
      <c r="BN38" s="163">
        <f t="shared" si="44"/>
        <v>44497</v>
      </c>
      <c r="BO38" s="163">
        <f t="shared" si="44"/>
        <v>0</v>
      </c>
      <c r="BP38" s="163">
        <f t="shared" si="44"/>
        <v>-350320</v>
      </c>
      <c r="BQ38" s="163">
        <f t="shared" si="44"/>
        <v>-340938</v>
      </c>
      <c r="BR38" s="163">
        <f t="shared" si="44"/>
        <v>-1590</v>
      </c>
      <c r="BS38" s="163">
        <f t="shared" si="44"/>
        <v>-853</v>
      </c>
      <c r="BT38" s="163">
        <f t="shared" si="44"/>
        <v>0</v>
      </c>
      <c r="BU38" s="163">
        <f t="shared" si="44"/>
        <v>0</v>
      </c>
      <c r="BV38" s="164">
        <f t="shared" si="44"/>
        <v>-2443</v>
      </c>
      <c r="BW38" s="170">
        <f t="shared" ref="BW38:CI38" si="45">BW29</f>
        <v>-340938</v>
      </c>
      <c r="BX38" s="163">
        <f t="shared" si="45"/>
        <v>-219719.76</v>
      </c>
      <c r="BY38" s="163">
        <f t="shared" si="45"/>
        <v>-35115</v>
      </c>
      <c r="BZ38" s="163">
        <f t="shared" si="45"/>
        <v>0</v>
      </c>
      <c r="CA38" s="163">
        <f t="shared" si="45"/>
        <v>0</v>
      </c>
      <c r="CB38" s="163">
        <f t="shared" si="45"/>
        <v>0</v>
      </c>
      <c r="CC38" s="163">
        <f t="shared" si="45"/>
        <v>0</v>
      </c>
      <c r="CD38" s="163">
        <f t="shared" si="45"/>
        <v>-525542.76</v>
      </c>
      <c r="CE38" s="163">
        <f t="shared" si="45"/>
        <v>-2443</v>
      </c>
      <c r="CF38" s="163">
        <f t="shared" si="45"/>
        <v>-6542.44</v>
      </c>
      <c r="CG38" s="163">
        <f t="shared" si="45"/>
        <v>-2276</v>
      </c>
      <c r="CH38" s="163">
        <f t="shared" si="45"/>
        <v>0</v>
      </c>
      <c r="CI38" s="164">
        <f t="shared" si="45"/>
        <v>-6709.4399999999987</v>
      </c>
      <c r="CJ38" s="170">
        <f t="shared" ref="CJ38:CO38" si="46">CJ29</f>
        <v>-305824</v>
      </c>
      <c r="CK38" s="163">
        <f t="shared" si="46"/>
        <v>-6162</v>
      </c>
      <c r="CL38" s="163">
        <f t="shared" si="46"/>
        <v>-219718.76</v>
      </c>
      <c r="CM38" s="164">
        <f t="shared" si="46"/>
        <v>-547.43999999999869</v>
      </c>
      <c r="CN38" s="163">
        <f t="shared" si="46"/>
        <v>-3238</v>
      </c>
      <c r="CO38" s="163">
        <f t="shared" si="46"/>
        <v>-1079</v>
      </c>
      <c r="CP38" s="157">
        <f t="shared" si="32"/>
        <v>-224583.2</v>
      </c>
      <c r="CQ38" s="171">
        <f>CQ29</f>
        <v>-532253.03</v>
      </c>
      <c r="CR38" s="157">
        <f t="shared" si="33"/>
        <v>-0.83000000007450581</v>
      </c>
    </row>
    <row r="39" spans="1:96" s="160" customFormat="1" ht="15">
      <c r="A39" s="1"/>
      <c r="B39" s="1"/>
      <c r="C39" s="12"/>
      <c r="D39" s="12"/>
      <c r="E39" s="170"/>
      <c r="F39" s="163"/>
      <c r="G39" s="163"/>
      <c r="H39" s="163"/>
      <c r="I39" s="163"/>
      <c r="J39" s="163"/>
      <c r="K39" s="163"/>
      <c r="L39" s="163"/>
      <c r="M39" s="163"/>
      <c r="N39" s="164"/>
      <c r="O39" s="170"/>
      <c r="P39" s="163"/>
      <c r="Q39" s="163"/>
      <c r="R39" s="163"/>
      <c r="S39" s="163"/>
      <c r="T39" s="163"/>
      <c r="U39" s="163"/>
      <c r="V39" s="163"/>
      <c r="W39" s="163"/>
      <c r="X39" s="164"/>
      <c r="Y39" s="170"/>
      <c r="Z39" s="163"/>
      <c r="AA39" s="163"/>
      <c r="AB39" s="163"/>
      <c r="AC39" s="163"/>
      <c r="AD39" s="163"/>
      <c r="AE39" s="163"/>
      <c r="AF39" s="163"/>
      <c r="AG39" s="163"/>
      <c r="AH39" s="164"/>
      <c r="AI39" s="170"/>
      <c r="AJ39" s="163"/>
      <c r="AK39" s="163"/>
      <c r="AL39" s="163"/>
      <c r="AM39" s="163"/>
      <c r="AN39" s="163"/>
      <c r="AO39" s="163"/>
      <c r="AP39" s="163"/>
      <c r="AQ39" s="163"/>
      <c r="AR39" s="164"/>
      <c r="AS39" s="170"/>
      <c r="AT39" s="163"/>
      <c r="AU39" s="163"/>
      <c r="AV39" s="163"/>
      <c r="AW39" s="163"/>
      <c r="AX39" s="163"/>
      <c r="AY39" s="163"/>
      <c r="AZ39" s="163"/>
      <c r="BA39" s="163"/>
      <c r="BB39" s="164"/>
      <c r="BC39" s="170"/>
      <c r="BD39" s="163"/>
      <c r="BE39" s="163"/>
      <c r="BF39" s="163"/>
      <c r="BG39" s="163"/>
      <c r="BH39" s="163"/>
      <c r="BI39" s="163"/>
      <c r="BJ39" s="163"/>
      <c r="BK39" s="163"/>
      <c r="BL39" s="164"/>
      <c r="BM39" s="170"/>
      <c r="BN39" s="163"/>
      <c r="BO39" s="163"/>
      <c r="BP39" s="163"/>
      <c r="BQ39" s="163"/>
      <c r="BR39" s="163"/>
      <c r="BS39" s="163"/>
      <c r="BT39" s="163"/>
      <c r="BU39" s="163"/>
      <c r="BV39" s="164"/>
      <c r="BW39" s="170"/>
      <c r="BX39" s="163"/>
      <c r="BY39" s="163"/>
      <c r="BZ39" s="163"/>
      <c r="CA39" s="163"/>
      <c r="CB39" s="163"/>
      <c r="CC39" s="163"/>
      <c r="CD39" s="163"/>
      <c r="CE39" s="163"/>
      <c r="CF39" s="163"/>
      <c r="CG39" s="163"/>
      <c r="CH39" s="163"/>
      <c r="CI39" s="164"/>
      <c r="CJ39" s="170"/>
      <c r="CK39" s="163"/>
      <c r="CL39" s="163"/>
      <c r="CM39" s="164"/>
      <c r="CN39" s="156"/>
      <c r="CO39" s="156"/>
      <c r="CP39" s="157"/>
      <c r="CQ39" s="158"/>
      <c r="CR39" s="157"/>
    </row>
    <row r="40" spans="1:96" s="160" customFormat="1" ht="35.25" customHeight="1" thickBot="1">
      <c r="A40" s="1"/>
      <c r="B40" s="1"/>
      <c r="C40" s="58" t="s">
        <v>61</v>
      </c>
      <c r="D40" s="12"/>
      <c r="E40" s="170"/>
      <c r="F40" s="163"/>
      <c r="G40" s="163"/>
      <c r="H40" s="163"/>
      <c r="I40" s="163"/>
      <c r="J40" s="163"/>
      <c r="K40" s="163"/>
      <c r="L40" s="163"/>
      <c r="M40" s="163"/>
      <c r="N40" s="164"/>
      <c r="O40" s="170"/>
      <c r="P40" s="163"/>
      <c r="Q40" s="163"/>
      <c r="R40" s="163"/>
      <c r="S40" s="163"/>
      <c r="T40" s="163"/>
      <c r="U40" s="163"/>
      <c r="V40" s="163"/>
      <c r="W40" s="163"/>
      <c r="X40" s="164"/>
      <c r="Y40" s="170"/>
      <c r="Z40" s="163"/>
      <c r="AA40" s="163"/>
      <c r="AB40" s="163"/>
      <c r="AC40" s="163"/>
      <c r="AD40" s="163"/>
      <c r="AE40" s="163"/>
      <c r="AF40" s="163"/>
      <c r="AG40" s="163"/>
      <c r="AH40" s="164"/>
      <c r="AI40" s="170"/>
      <c r="AJ40" s="163"/>
      <c r="AK40" s="163"/>
      <c r="AL40" s="163"/>
      <c r="AM40" s="163"/>
      <c r="AN40" s="163"/>
      <c r="AO40" s="163"/>
      <c r="AP40" s="163"/>
      <c r="AQ40" s="163"/>
      <c r="AR40" s="164"/>
      <c r="AS40" s="170"/>
      <c r="AT40" s="163"/>
      <c r="AU40" s="163"/>
      <c r="AV40" s="163"/>
      <c r="AW40" s="163"/>
      <c r="AX40" s="163"/>
      <c r="AY40" s="163"/>
      <c r="AZ40" s="163"/>
      <c r="BA40" s="163"/>
      <c r="BB40" s="164"/>
      <c r="BC40" s="170"/>
      <c r="BD40" s="163"/>
      <c r="BE40" s="163"/>
      <c r="BF40" s="163"/>
      <c r="BG40" s="163"/>
      <c r="BH40" s="163"/>
      <c r="BI40" s="163"/>
      <c r="BJ40" s="163"/>
      <c r="BK40" s="163"/>
      <c r="BL40" s="164"/>
      <c r="BM40" s="170"/>
      <c r="BN40" s="163"/>
      <c r="BO40" s="163"/>
      <c r="BP40" s="163"/>
      <c r="BQ40" s="163"/>
      <c r="BR40" s="163"/>
      <c r="BS40" s="163"/>
      <c r="BT40" s="163"/>
      <c r="BU40" s="163"/>
      <c r="BV40" s="164"/>
      <c r="BW40" s="170"/>
      <c r="BX40" s="163"/>
      <c r="BY40" s="163"/>
      <c r="BZ40" s="163"/>
      <c r="CA40" s="163"/>
      <c r="CB40" s="163"/>
      <c r="CC40" s="163"/>
      <c r="CD40" s="163"/>
      <c r="CE40" s="163"/>
      <c r="CF40" s="163"/>
      <c r="CG40" s="163"/>
      <c r="CH40" s="163"/>
      <c r="CI40" s="164"/>
      <c r="CJ40" s="170"/>
      <c r="CK40" s="163"/>
      <c r="CL40" s="163"/>
      <c r="CM40" s="164"/>
      <c r="CN40" s="156"/>
      <c r="CO40" s="156"/>
      <c r="CP40" s="157"/>
      <c r="CQ40" s="158"/>
      <c r="CR40" s="157"/>
    </row>
    <row r="41" spans="1:96" s="160" customFormat="1" ht="15" thickBot="1">
      <c r="A41" s="1">
        <v>11</v>
      </c>
      <c r="B41" s="1"/>
      <c r="C41" s="5" t="s">
        <v>14</v>
      </c>
      <c r="D41" s="8">
        <v>1508</v>
      </c>
      <c r="E41" s="161"/>
      <c r="F41" s="162">
        <v>3856</v>
      </c>
      <c r="G41" s="162"/>
      <c r="H41" s="162"/>
      <c r="I41" s="163">
        <f t="shared" ref="I41:I61" si="47">E41+F41-G41+H41</f>
        <v>3856</v>
      </c>
      <c r="J41" s="162"/>
      <c r="K41" s="162">
        <v>145.15</v>
      </c>
      <c r="L41" s="162"/>
      <c r="M41" s="162"/>
      <c r="N41" s="164">
        <f t="shared" ref="N41:N61" si="48">J41+K41-L41+M41</f>
        <v>145.15</v>
      </c>
      <c r="O41" s="165">
        <f t="shared" ref="O41:O49" si="49">I41</f>
        <v>3856</v>
      </c>
      <c r="P41" s="162">
        <v>3058</v>
      </c>
      <c r="Q41" s="162"/>
      <c r="R41" s="162"/>
      <c r="S41" s="163">
        <f t="shared" ref="S41:S61" si="50">O41+P41-Q41+R41</f>
        <v>6914</v>
      </c>
      <c r="T41" s="166">
        <f t="shared" ref="T41:T61" si="51">N41</f>
        <v>145.15</v>
      </c>
      <c r="U41" s="162">
        <v>289.58</v>
      </c>
      <c r="V41" s="162"/>
      <c r="W41" s="162"/>
      <c r="X41" s="164">
        <f t="shared" ref="X41:X61" si="52">T41+U41-V41+W41</f>
        <v>434.73</v>
      </c>
      <c r="Y41" s="165">
        <f t="shared" ref="Y41:Y49" si="53">S41</f>
        <v>6914</v>
      </c>
      <c r="Z41" s="162"/>
      <c r="AA41" s="162"/>
      <c r="AB41" s="162"/>
      <c r="AC41" s="163">
        <f t="shared" ref="AC41:AC61" si="54">Y41+Z41-AA41+AB41</f>
        <v>6914</v>
      </c>
      <c r="AD41" s="166">
        <f t="shared" ref="AD41:AD49" si="55">X41</f>
        <v>434.73</v>
      </c>
      <c r="AE41" s="162">
        <v>326.86</v>
      </c>
      <c r="AF41" s="162"/>
      <c r="AG41" s="162"/>
      <c r="AH41" s="164">
        <f t="shared" ref="AH41:AH61" si="56">AD41+AE41-AF41+AG41</f>
        <v>761.59</v>
      </c>
      <c r="AI41" s="165">
        <f t="shared" ref="AI41:AI49" si="57">AC41</f>
        <v>6914</v>
      </c>
      <c r="AJ41" s="162"/>
      <c r="AK41" s="162"/>
      <c r="AL41" s="162"/>
      <c r="AM41" s="163">
        <f t="shared" ref="AM41:AM61" si="58">AI41+AJ41-AK41+AL41</f>
        <v>6914</v>
      </c>
      <c r="AN41" s="166">
        <f t="shared" ref="AN41:AN49" si="59">AH41</f>
        <v>761.59</v>
      </c>
      <c r="AO41" s="162">
        <v>275.18</v>
      </c>
      <c r="AP41" s="162"/>
      <c r="AQ41" s="162"/>
      <c r="AR41" s="164">
        <f t="shared" ref="AR41:AR61" si="60">AN41+AO41-AP41+AQ41</f>
        <v>1036.77</v>
      </c>
      <c r="AS41" s="165">
        <f t="shared" ref="AS41:AS49" si="61">AM41</f>
        <v>6914</v>
      </c>
      <c r="AT41" s="162"/>
      <c r="AU41" s="162"/>
      <c r="AV41" s="162"/>
      <c r="AW41" s="163">
        <f t="shared" ref="AW41:AW61" si="62">AS41+AT41-AU41+AV41</f>
        <v>6914</v>
      </c>
      <c r="AX41" s="166">
        <f t="shared" ref="AX41:AX56" si="63">AR41</f>
        <v>1036.77</v>
      </c>
      <c r="AY41" s="162">
        <v>78.650000000000006</v>
      </c>
      <c r="AZ41" s="162"/>
      <c r="BA41" s="162"/>
      <c r="BB41" s="164">
        <f t="shared" ref="BB41:BB61" si="64">AX41+AY41-AZ41+BA41</f>
        <v>1115.42</v>
      </c>
      <c r="BC41" s="165">
        <f>AW41</f>
        <v>6914</v>
      </c>
      <c r="BD41" s="162"/>
      <c r="BE41" s="162"/>
      <c r="BF41" s="162"/>
      <c r="BG41" s="163">
        <f t="shared" ref="BG41:BG61" si="65">BC41+BD41-BE41+SUM(BF41:BF41)</f>
        <v>6914</v>
      </c>
      <c r="BH41" s="166">
        <f t="shared" ref="BH41:BH61" si="66">BB41</f>
        <v>1115.42</v>
      </c>
      <c r="BI41" s="162">
        <v>55.14</v>
      </c>
      <c r="BJ41" s="162"/>
      <c r="BK41" s="162"/>
      <c r="BL41" s="164">
        <f t="shared" ref="BL41:BL61" si="67">BH41+BI41-BJ41+BK41</f>
        <v>1170.5600000000002</v>
      </c>
      <c r="BM41" s="165">
        <f t="shared" ref="BM41:BM46" si="68">BG41</f>
        <v>6914</v>
      </c>
      <c r="BN41" s="162"/>
      <c r="BO41" s="162"/>
      <c r="BP41" s="162"/>
      <c r="BQ41" s="163">
        <f t="shared" ref="BQ41:BQ61" si="69">BM41+BN41-BO41+SUM(BP41:BP41)</f>
        <v>6914</v>
      </c>
      <c r="BR41" s="166">
        <f t="shared" ref="BR41:BR61" si="70">BL41</f>
        <v>1170.5600000000002</v>
      </c>
      <c r="BS41" s="162">
        <v>113.08</v>
      </c>
      <c r="BT41" s="162"/>
      <c r="BU41" s="162"/>
      <c r="BV41" s="164">
        <f t="shared" ref="BV41:BV46" si="71">BR41+BS41-BT41+BU41</f>
        <v>1283.6400000000001</v>
      </c>
      <c r="BW41" s="165">
        <f t="shared" ref="BW41:BW57" si="72">BQ41</f>
        <v>6914</v>
      </c>
      <c r="BX41" s="162"/>
      <c r="BY41" s="162"/>
      <c r="BZ41" s="162"/>
      <c r="CA41" s="162"/>
      <c r="CB41" s="162"/>
      <c r="CC41" s="162"/>
      <c r="CD41" s="163">
        <f t="shared" ref="CD41:CD46" si="73">BW41+BX41-BY41+SUM(BZ41:CC41)</f>
        <v>6914</v>
      </c>
      <c r="CE41" s="166">
        <f t="shared" ref="CE41:CE46" si="74">BV41</f>
        <v>1283.6400000000001</v>
      </c>
      <c r="CF41" s="162">
        <v>90.2</v>
      </c>
      <c r="CG41" s="162"/>
      <c r="CH41" s="162"/>
      <c r="CI41" s="164">
        <f t="shared" ref="CI41:CI56" si="75">CE41+CF41-CG41+CH41</f>
        <v>1373.8400000000001</v>
      </c>
      <c r="CJ41" s="161"/>
      <c r="CK41" s="162"/>
      <c r="CL41" s="166">
        <f>CD41-CJ41</f>
        <v>6914</v>
      </c>
      <c r="CM41" s="167">
        <f>CI41-CK41</f>
        <v>1373.8400000000001</v>
      </c>
      <c r="CN41" s="168">
        <v>122</v>
      </c>
      <c r="CO41" s="162">
        <v>41</v>
      </c>
      <c r="CP41" s="157">
        <f t="shared" si="32"/>
        <v>8450.84</v>
      </c>
      <c r="CQ41" s="169">
        <v>8288</v>
      </c>
      <c r="CR41" s="157">
        <f t="shared" si="33"/>
        <v>0.15999999999985448</v>
      </c>
    </row>
    <row r="42" spans="1:96" s="160" customFormat="1" ht="15" thickBot="1">
      <c r="A42" s="1">
        <v>12</v>
      </c>
      <c r="B42" s="1"/>
      <c r="C42" s="5" t="s">
        <v>15</v>
      </c>
      <c r="D42" s="8">
        <v>1508</v>
      </c>
      <c r="E42" s="161"/>
      <c r="F42" s="162"/>
      <c r="G42" s="162"/>
      <c r="H42" s="162"/>
      <c r="I42" s="163">
        <f t="shared" si="47"/>
        <v>0</v>
      </c>
      <c r="J42" s="162"/>
      <c r="K42" s="162"/>
      <c r="L42" s="162"/>
      <c r="M42" s="162"/>
      <c r="N42" s="164">
        <f t="shared" si="48"/>
        <v>0</v>
      </c>
      <c r="O42" s="165">
        <f t="shared" si="49"/>
        <v>0</v>
      </c>
      <c r="P42" s="162"/>
      <c r="Q42" s="162"/>
      <c r="R42" s="162"/>
      <c r="S42" s="163">
        <f t="shared" si="50"/>
        <v>0</v>
      </c>
      <c r="T42" s="166">
        <f t="shared" si="51"/>
        <v>0</v>
      </c>
      <c r="U42" s="162"/>
      <c r="V42" s="162"/>
      <c r="W42" s="162"/>
      <c r="X42" s="164">
        <f t="shared" si="52"/>
        <v>0</v>
      </c>
      <c r="Y42" s="165">
        <f t="shared" si="53"/>
        <v>0</v>
      </c>
      <c r="Z42" s="162"/>
      <c r="AA42" s="162"/>
      <c r="AB42" s="162"/>
      <c r="AC42" s="163">
        <f t="shared" si="54"/>
        <v>0</v>
      </c>
      <c r="AD42" s="166">
        <f t="shared" si="55"/>
        <v>0</v>
      </c>
      <c r="AE42" s="162"/>
      <c r="AF42" s="162"/>
      <c r="AG42" s="162"/>
      <c r="AH42" s="164">
        <f t="shared" si="56"/>
        <v>0</v>
      </c>
      <c r="AI42" s="165">
        <f t="shared" si="57"/>
        <v>0</v>
      </c>
      <c r="AJ42" s="162"/>
      <c r="AK42" s="162"/>
      <c r="AL42" s="162"/>
      <c r="AM42" s="163">
        <f t="shared" si="58"/>
        <v>0</v>
      </c>
      <c r="AN42" s="166">
        <f t="shared" si="59"/>
        <v>0</v>
      </c>
      <c r="AO42" s="162"/>
      <c r="AP42" s="162"/>
      <c r="AQ42" s="162"/>
      <c r="AR42" s="164">
        <f t="shared" si="60"/>
        <v>0</v>
      </c>
      <c r="AS42" s="165">
        <f t="shared" si="61"/>
        <v>0</v>
      </c>
      <c r="AT42" s="162"/>
      <c r="AU42" s="162"/>
      <c r="AV42" s="162"/>
      <c r="AW42" s="163">
        <f t="shared" si="62"/>
        <v>0</v>
      </c>
      <c r="AX42" s="166">
        <f t="shared" si="63"/>
        <v>0</v>
      </c>
      <c r="AY42" s="162"/>
      <c r="AZ42" s="162"/>
      <c r="BA42" s="162"/>
      <c r="BB42" s="164">
        <f t="shared" si="64"/>
        <v>0</v>
      </c>
      <c r="BC42" s="165">
        <f t="shared" ref="BC42:BC56" si="76">AW42</f>
        <v>0</v>
      </c>
      <c r="BD42" s="162"/>
      <c r="BE42" s="162"/>
      <c r="BF42" s="162"/>
      <c r="BG42" s="163">
        <f t="shared" si="65"/>
        <v>0</v>
      </c>
      <c r="BH42" s="166">
        <f t="shared" si="66"/>
        <v>0</v>
      </c>
      <c r="BI42" s="162"/>
      <c r="BJ42" s="162"/>
      <c r="BK42" s="162"/>
      <c r="BL42" s="164">
        <f t="shared" si="67"/>
        <v>0</v>
      </c>
      <c r="BM42" s="165">
        <f t="shared" si="68"/>
        <v>0</v>
      </c>
      <c r="BN42" s="162"/>
      <c r="BO42" s="162"/>
      <c r="BP42" s="162"/>
      <c r="BQ42" s="163">
        <f t="shared" si="69"/>
        <v>0</v>
      </c>
      <c r="BR42" s="166">
        <f t="shared" si="70"/>
        <v>0</v>
      </c>
      <c r="BS42" s="162"/>
      <c r="BT42" s="162"/>
      <c r="BU42" s="162"/>
      <c r="BV42" s="164">
        <f t="shared" si="71"/>
        <v>0</v>
      </c>
      <c r="BW42" s="165">
        <f t="shared" si="72"/>
        <v>0</v>
      </c>
      <c r="BX42" s="162"/>
      <c r="BY42" s="162"/>
      <c r="BZ42" s="162"/>
      <c r="CA42" s="162"/>
      <c r="CB42" s="162"/>
      <c r="CC42" s="162"/>
      <c r="CD42" s="163">
        <f t="shared" si="73"/>
        <v>0</v>
      </c>
      <c r="CE42" s="166">
        <f t="shared" si="74"/>
        <v>0</v>
      </c>
      <c r="CF42" s="162"/>
      <c r="CG42" s="162"/>
      <c r="CH42" s="162"/>
      <c r="CI42" s="164">
        <f t="shared" si="75"/>
        <v>0</v>
      </c>
      <c r="CJ42" s="161"/>
      <c r="CK42" s="162"/>
      <c r="CL42" s="166">
        <f t="shared" ref="CL42:CL61" si="77">CD42-CJ42</f>
        <v>0</v>
      </c>
      <c r="CM42" s="167">
        <f t="shared" ref="CM42:CM61" si="78">CI42-CK42</f>
        <v>0</v>
      </c>
      <c r="CN42" s="168"/>
      <c r="CO42" s="162"/>
      <c r="CP42" s="157">
        <f t="shared" si="32"/>
        <v>0</v>
      </c>
      <c r="CQ42" s="169"/>
      <c r="CR42" s="157">
        <f t="shared" si="33"/>
        <v>0</v>
      </c>
    </row>
    <row r="43" spans="1:96" s="160" customFormat="1" ht="15" thickBot="1">
      <c r="A43" s="1">
        <v>13</v>
      </c>
      <c r="B43" s="1"/>
      <c r="C43" s="5" t="s">
        <v>67</v>
      </c>
      <c r="D43" s="8">
        <v>1508</v>
      </c>
      <c r="E43" s="161"/>
      <c r="F43" s="162"/>
      <c r="G43" s="162"/>
      <c r="H43" s="162"/>
      <c r="I43" s="163">
        <f t="shared" si="47"/>
        <v>0</v>
      </c>
      <c r="J43" s="162"/>
      <c r="K43" s="162"/>
      <c r="L43" s="162"/>
      <c r="M43" s="162"/>
      <c r="N43" s="164">
        <f t="shared" si="48"/>
        <v>0</v>
      </c>
      <c r="O43" s="165">
        <f t="shared" si="49"/>
        <v>0</v>
      </c>
      <c r="P43" s="162"/>
      <c r="Q43" s="162"/>
      <c r="R43" s="162"/>
      <c r="S43" s="163">
        <f t="shared" si="50"/>
        <v>0</v>
      </c>
      <c r="T43" s="166">
        <f t="shared" si="51"/>
        <v>0</v>
      </c>
      <c r="U43" s="162"/>
      <c r="V43" s="162"/>
      <c r="W43" s="162"/>
      <c r="X43" s="164">
        <f t="shared" si="52"/>
        <v>0</v>
      </c>
      <c r="Y43" s="165">
        <f t="shared" si="53"/>
        <v>0</v>
      </c>
      <c r="Z43" s="162"/>
      <c r="AA43" s="162"/>
      <c r="AB43" s="162"/>
      <c r="AC43" s="163">
        <f t="shared" si="54"/>
        <v>0</v>
      </c>
      <c r="AD43" s="166">
        <f t="shared" si="55"/>
        <v>0</v>
      </c>
      <c r="AE43" s="162"/>
      <c r="AF43" s="162"/>
      <c r="AG43" s="162"/>
      <c r="AH43" s="164">
        <f t="shared" si="56"/>
        <v>0</v>
      </c>
      <c r="AI43" s="165">
        <f t="shared" si="57"/>
        <v>0</v>
      </c>
      <c r="AJ43" s="162"/>
      <c r="AK43" s="162"/>
      <c r="AL43" s="162"/>
      <c r="AM43" s="163">
        <f t="shared" si="58"/>
        <v>0</v>
      </c>
      <c r="AN43" s="166">
        <f t="shared" si="59"/>
        <v>0</v>
      </c>
      <c r="AO43" s="162"/>
      <c r="AP43" s="162"/>
      <c r="AQ43" s="162"/>
      <c r="AR43" s="164">
        <f t="shared" si="60"/>
        <v>0</v>
      </c>
      <c r="AS43" s="165">
        <f t="shared" si="61"/>
        <v>0</v>
      </c>
      <c r="AT43" s="162"/>
      <c r="AU43" s="162"/>
      <c r="AV43" s="162"/>
      <c r="AW43" s="163">
        <f t="shared" si="62"/>
        <v>0</v>
      </c>
      <c r="AX43" s="166">
        <f t="shared" si="63"/>
        <v>0</v>
      </c>
      <c r="AY43" s="162"/>
      <c r="AZ43" s="162"/>
      <c r="BA43" s="162"/>
      <c r="BB43" s="164">
        <f t="shared" si="64"/>
        <v>0</v>
      </c>
      <c r="BC43" s="165">
        <f t="shared" si="76"/>
        <v>0</v>
      </c>
      <c r="BD43" s="162">
        <v>331.51</v>
      </c>
      <c r="BE43" s="162"/>
      <c r="BF43" s="162"/>
      <c r="BG43" s="163">
        <f t="shared" si="65"/>
        <v>331.51</v>
      </c>
      <c r="BH43" s="166">
        <f t="shared" si="66"/>
        <v>0</v>
      </c>
      <c r="BI43" s="162">
        <v>2.58</v>
      </c>
      <c r="BJ43" s="162"/>
      <c r="BK43" s="162"/>
      <c r="BL43" s="164">
        <f t="shared" si="67"/>
        <v>2.58</v>
      </c>
      <c r="BM43" s="165">
        <f t="shared" si="68"/>
        <v>331.51</v>
      </c>
      <c r="BN43" s="162">
        <v>15000</v>
      </c>
      <c r="BO43" s="162"/>
      <c r="BP43" s="162"/>
      <c r="BQ43" s="163">
        <f t="shared" si="69"/>
        <v>15331.51</v>
      </c>
      <c r="BR43" s="166">
        <f t="shared" si="70"/>
        <v>2.58</v>
      </c>
      <c r="BS43" s="162">
        <v>4.87</v>
      </c>
      <c r="BT43" s="162"/>
      <c r="BU43" s="162"/>
      <c r="BV43" s="164">
        <f t="shared" si="71"/>
        <v>7.45</v>
      </c>
      <c r="BW43" s="165">
        <f t="shared" si="72"/>
        <v>15331.51</v>
      </c>
      <c r="BX43" s="162">
        <v>11000</v>
      </c>
      <c r="BY43" s="162"/>
      <c r="BZ43" s="162"/>
      <c r="CA43" s="162"/>
      <c r="CB43" s="162"/>
      <c r="CC43" s="162">
        <v>12000</v>
      </c>
      <c r="CD43" s="163">
        <f t="shared" si="73"/>
        <v>38331.51</v>
      </c>
      <c r="CE43" s="166">
        <f t="shared" si="74"/>
        <v>7.45</v>
      </c>
      <c r="CF43" s="162">
        <v>320.92</v>
      </c>
      <c r="CG43" s="162"/>
      <c r="CH43" s="162"/>
      <c r="CI43" s="164">
        <f t="shared" si="75"/>
        <v>328.37</v>
      </c>
      <c r="CJ43" s="161"/>
      <c r="CK43" s="162"/>
      <c r="CL43" s="166">
        <f t="shared" si="77"/>
        <v>38331.51</v>
      </c>
      <c r="CM43" s="167">
        <f t="shared" si="78"/>
        <v>328.37</v>
      </c>
      <c r="CN43" s="168">
        <v>392</v>
      </c>
      <c r="CO43" s="162">
        <v>10</v>
      </c>
      <c r="CP43" s="157">
        <f t="shared" si="32"/>
        <v>39061.880000000005</v>
      </c>
      <c r="CQ43" s="169">
        <v>26660</v>
      </c>
      <c r="CR43" s="157">
        <f t="shared" si="33"/>
        <v>-11999.880000000005</v>
      </c>
    </row>
    <row r="44" spans="1:96" s="160" customFormat="1" ht="15" thickBot="1">
      <c r="A44" s="1">
        <v>14</v>
      </c>
      <c r="B44" s="1"/>
      <c r="C44" s="5" t="s">
        <v>68</v>
      </c>
      <c r="D44" s="8">
        <v>1508</v>
      </c>
      <c r="E44" s="172"/>
      <c r="F44" s="173"/>
      <c r="G44" s="173"/>
      <c r="H44" s="173"/>
      <c r="I44" s="163"/>
      <c r="J44" s="173"/>
      <c r="K44" s="173"/>
      <c r="L44" s="173"/>
      <c r="M44" s="173"/>
      <c r="N44" s="164"/>
      <c r="O44" s="165"/>
      <c r="P44" s="173"/>
      <c r="Q44" s="173"/>
      <c r="R44" s="173"/>
      <c r="S44" s="163"/>
      <c r="T44" s="166"/>
      <c r="U44" s="173"/>
      <c r="V44" s="173"/>
      <c r="W44" s="173"/>
      <c r="X44" s="164"/>
      <c r="Y44" s="165"/>
      <c r="Z44" s="173"/>
      <c r="AA44" s="173"/>
      <c r="AB44" s="173"/>
      <c r="AC44" s="163"/>
      <c r="AD44" s="166"/>
      <c r="AE44" s="173"/>
      <c r="AF44" s="173"/>
      <c r="AG44" s="173"/>
      <c r="AH44" s="164"/>
      <c r="AI44" s="165"/>
      <c r="AJ44" s="173"/>
      <c r="AK44" s="173"/>
      <c r="AL44" s="173"/>
      <c r="AM44" s="163"/>
      <c r="AN44" s="166"/>
      <c r="AO44" s="173"/>
      <c r="AP44" s="173"/>
      <c r="AQ44" s="173"/>
      <c r="AR44" s="164"/>
      <c r="AS44" s="165">
        <f t="shared" si="61"/>
        <v>0</v>
      </c>
      <c r="AT44" s="162"/>
      <c r="AU44" s="162"/>
      <c r="AV44" s="162"/>
      <c r="AW44" s="163">
        <f>AS44+AT44-AU44+AV44</f>
        <v>0</v>
      </c>
      <c r="AX44" s="166">
        <f>AR44</f>
        <v>0</v>
      </c>
      <c r="AY44" s="162"/>
      <c r="AZ44" s="162"/>
      <c r="BA44" s="162"/>
      <c r="BB44" s="164">
        <f>AX44+AY44-AZ44+BA44</f>
        <v>0</v>
      </c>
      <c r="BC44" s="165">
        <f>AW44</f>
        <v>0</v>
      </c>
      <c r="BD44" s="162"/>
      <c r="BE44" s="162"/>
      <c r="BF44" s="162"/>
      <c r="BG44" s="163">
        <f t="shared" si="65"/>
        <v>0</v>
      </c>
      <c r="BH44" s="166">
        <f t="shared" si="66"/>
        <v>0</v>
      </c>
      <c r="BI44" s="162"/>
      <c r="BJ44" s="162"/>
      <c r="BK44" s="162"/>
      <c r="BL44" s="164">
        <f>BH44+BI44-BJ44+BK44</f>
        <v>0</v>
      </c>
      <c r="BM44" s="165">
        <f t="shared" si="68"/>
        <v>0</v>
      </c>
      <c r="BN44" s="162"/>
      <c r="BO44" s="162"/>
      <c r="BP44" s="162"/>
      <c r="BQ44" s="163">
        <f t="shared" si="69"/>
        <v>0</v>
      </c>
      <c r="BR44" s="166">
        <f t="shared" si="70"/>
        <v>0</v>
      </c>
      <c r="BS44" s="162"/>
      <c r="BT44" s="162"/>
      <c r="BU44" s="162"/>
      <c r="BV44" s="164">
        <f t="shared" si="71"/>
        <v>0</v>
      </c>
      <c r="BW44" s="165">
        <f t="shared" si="72"/>
        <v>0</v>
      </c>
      <c r="BX44" s="162"/>
      <c r="BY44" s="162"/>
      <c r="BZ44" s="162"/>
      <c r="CA44" s="162"/>
      <c r="CB44" s="162"/>
      <c r="CC44" s="162"/>
      <c r="CD44" s="163">
        <f t="shared" si="73"/>
        <v>0</v>
      </c>
      <c r="CE44" s="166">
        <f t="shared" si="74"/>
        <v>0</v>
      </c>
      <c r="CF44" s="162"/>
      <c r="CG44" s="162"/>
      <c r="CH44" s="162"/>
      <c r="CI44" s="164">
        <f t="shared" si="75"/>
        <v>0</v>
      </c>
      <c r="CJ44" s="161"/>
      <c r="CK44" s="162"/>
      <c r="CL44" s="166">
        <f t="shared" si="77"/>
        <v>0</v>
      </c>
      <c r="CM44" s="167">
        <f t="shared" si="78"/>
        <v>0</v>
      </c>
      <c r="CN44" s="168"/>
      <c r="CO44" s="162"/>
      <c r="CP44" s="157">
        <f t="shared" si="32"/>
        <v>0</v>
      </c>
      <c r="CQ44" s="169"/>
      <c r="CR44" s="157">
        <f t="shared" si="33"/>
        <v>0</v>
      </c>
    </row>
    <row r="45" spans="1:96" s="160" customFormat="1" ht="31.5" thickBot="1">
      <c r="A45" s="1">
        <v>15</v>
      </c>
      <c r="B45" s="1"/>
      <c r="C45" s="33" t="s">
        <v>107</v>
      </c>
      <c r="D45" s="8">
        <v>1508</v>
      </c>
      <c r="E45" s="172"/>
      <c r="F45" s="173"/>
      <c r="G45" s="173"/>
      <c r="H45" s="173"/>
      <c r="I45" s="163"/>
      <c r="J45" s="173"/>
      <c r="K45" s="173"/>
      <c r="L45" s="173"/>
      <c r="M45" s="173"/>
      <c r="N45" s="164"/>
      <c r="O45" s="165"/>
      <c r="P45" s="173"/>
      <c r="Q45" s="173"/>
      <c r="R45" s="173"/>
      <c r="S45" s="163"/>
      <c r="T45" s="166"/>
      <c r="U45" s="173"/>
      <c r="V45" s="173"/>
      <c r="W45" s="173"/>
      <c r="X45" s="164"/>
      <c r="Y45" s="165"/>
      <c r="Z45" s="173"/>
      <c r="AA45" s="173"/>
      <c r="AB45" s="173"/>
      <c r="AC45" s="163"/>
      <c r="AD45" s="166"/>
      <c r="AE45" s="173"/>
      <c r="AF45" s="173"/>
      <c r="AG45" s="173"/>
      <c r="AH45" s="164"/>
      <c r="AI45" s="165"/>
      <c r="AJ45" s="173"/>
      <c r="AK45" s="173"/>
      <c r="AL45" s="173"/>
      <c r="AM45" s="163"/>
      <c r="AN45" s="166"/>
      <c r="AO45" s="173"/>
      <c r="AP45" s="173"/>
      <c r="AQ45" s="173"/>
      <c r="AR45" s="164"/>
      <c r="AS45" s="170"/>
      <c r="AT45" s="173"/>
      <c r="AU45" s="173"/>
      <c r="AV45" s="173"/>
      <c r="AW45" s="163"/>
      <c r="AX45" s="166"/>
      <c r="AY45" s="173"/>
      <c r="AZ45" s="173"/>
      <c r="BA45" s="173"/>
      <c r="BB45" s="164"/>
      <c r="BC45" s="165"/>
      <c r="BD45" s="173"/>
      <c r="BE45" s="173"/>
      <c r="BF45" s="173"/>
      <c r="BG45" s="163"/>
      <c r="BH45" s="166"/>
      <c r="BI45" s="173"/>
      <c r="BJ45" s="173"/>
      <c r="BK45" s="173"/>
      <c r="BL45" s="164"/>
      <c r="BM45" s="165">
        <f t="shared" si="68"/>
        <v>0</v>
      </c>
      <c r="BN45" s="162"/>
      <c r="BO45" s="162"/>
      <c r="BP45" s="162"/>
      <c r="BQ45" s="163">
        <f t="shared" si="69"/>
        <v>0</v>
      </c>
      <c r="BR45" s="166">
        <f t="shared" si="70"/>
        <v>0</v>
      </c>
      <c r="BS45" s="162"/>
      <c r="BT45" s="162"/>
      <c r="BU45" s="162"/>
      <c r="BV45" s="164">
        <f t="shared" si="71"/>
        <v>0</v>
      </c>
      <c r="BW45" s="165">
        <f t="shared" si="72"/>
        <v>0</v>
      </c>
      <c r="BX45" s="162"/>
      <c r="BY45" s="162"/>
      <c r="BZ45" s="162"/>
      <c r="CA45" s="162"/>
      <c r="CB45" s="162"/>
      <c r="CC45" s="162"/>
      <c r="CD45" s="163">
        <f t="shared" si="73"/>
        <v>0</v>
      </c>
      <c r="CE45" s="166">
        <f t="shared" si="74"/>
        <v>0</v>
      </c>
      <c r="CF45" s="162"/>
      <c r="CG45" s="162"/>
      <c r="CH45" s="162"/>
      <c r="CI45" s="164">
        <f t="shared" si="75"/>
        <v>0</v>
      </c>
      <c r="CJ45" s="161"/>
      <c r="CK45" s="162"/>
      <c r="CL45" s="166">
        <f t="shared" si="77"/>
        <v>0</v>
      </c>
      <c r="CM45" s="167">
        <f t="shared" si="78"/>
        <v>0</v>
      </c>
      <c r="CN45" s="168"/>
      <c r="CO45" s="162"/>
      <c r="CP45" s="157">
        <f t="shared" si="32"/>
        <v>0</v>
      </c>
      <c r="CQ45" s="169"/>
      <c r="CR45" s="157">
        <f t="shared" si="33"/>
        <v>0</v>
      </c>
    </row>
    <row r="46" spans="1:96" s="160" customFormat="1" ht="29.25" thickBot="1">
      <c r="A46" s="1">
        <v>16</v>
      </c>
      <c r="B46" s="1"/>
      <c r="C46" s="33" t="s">
        <v>86</v>
      </c>
      <c r="D46" s="8">
        <v>1508</v>
      </c>
      <c r="E46" s="172"/>
      <c r="F46" s="173"/>
      <c r="G46" s="173"/>
      <c r="H46" s="173"/>
      <c r="I46" s="163"/>
      <c r="J46" s="173"/>
      <c r="K46" s="173"/>
      <c r="L46" s="173"/>
      <c r="M46" s="173"/>
      <c r="N46" s="164"/>
      <c r="O46" s="165"/>
      <c r="P46" s="173"/>
      <c r="Q46" s="173"/>
      <c r="R46" s="173"/>
      <c r="S46" s="163"/>
      <c r="T46" s="166"/>
      <c r="U46" s="173"/>
      <c r="V46" s="173"/>
      <c r="W46" s="173"/>
      <c r="X46" s="164"/>
      <c r="Y46" s="165"/>
      <c r="Z46" s="173"/>
      <c r="AA46" s="173"/>
      <c r="AB46" s="173"/>
      <c r="AC46" s="163"/>
      <c r="AD46" s="166"/>
      <c r="AE46" s="173"/>
      <c r="AF46" s="173"/>
      <c r="AG46" s="173"/>
      <c r="AH46" s="164"/>
      <c r="AI46" s="165"/>
      <c r="AJ46" s="173"/>
      <c r="AK46" s="173"/>
      <c r="AL46" s="173"/>
      <c r="AM46" s="163"/>
      <c r="AN46" s="166"/>
      <c r="AO46" s="173"/>
      <c r="AP46" s="173"/>
      <c r="AQ46" s="173"/>
      <c r="AR46" s="164"/>
      <c r="AS46" s="170"/>
      <c r="AT46" s="173"/>
      <c r="AU46" s="173"/>
      <c r="AV46" s="173"/>
      <c r="AW46" s="163"/>
      <c r="AX46" s="166"/>
      <c r="AY46" s="173"/>
      <c r="AZ46" s="173"/>
      <c r="BA46" s="173"/>
      <c r="BB46" s="164"/>
      <c r="BC46" s="165"/>
      <c r="BD46" s="173"/>
      <c r="BE46" s="173"/>
      <c r="BF46" s="173"/>
      <c r="BG46" s="163"/>
      <c r="BH46" s="166"/>
      <c r="BI46" s="173"/>
      <c r="BJ46" s="173"/>
      <c r="BK46" s="173"/>
      <c r="BL46" s="164"/>
      <c r="BM46" s="165">
        <f t="shared" si="68"/>
        <v>0</v>
      </c>
      <c r="BN46" s="162"/>
      <c r="BO46" s="162"/>
      <c r="BP46" s="162"/>
      <c r="BQ46" s="163">
        <f t="shared" si="69"/>
        <v>0</v>
      </c>
      <c r="BR46" s="166">
        <f t="shared" si="70"/>
        <v>0</v>
      </c>
      <c r="BS46" s="162"/>
      <c r="BT46" s="162"/>
      <c r="BU46" s="162"/>
      <c r="BV46" s="164">
        <f t="shared" si="71"/>
        <v>0</v>
      </c>
      <c r="BW46" s="165">
        <f t="shared" si="72"/>
        <v>0</v>
      </c>
      <c r="BX46" s="162"/>
      <c r="BY46" s="162"/>
      <c r="BZ46" s="162"/>
      <c r="CA46" s="162"/>
      <c r="CB46" s="162"/>
      <c r="CC46" s="162"/>
      <c r="CD46" s="163">
        <f t="shared" si="73"/>
        <v>0</v>
      </c>
      <c r="CE46" s="166">
        <f t="shared" si="74"/>
        <v>0</v>
      </c>
      <c r="CF46" s="162"/>
      <c r="CG46" s="162"/>
      <c r="CH46" s="162"/>
      <c r="CI46" s="164">
        <f t="shared" si="75"/>
        <v>0</v>
      </c>
      <c r="CJ46" s="161"/>
      <c r="CK46" s="162"/>
      <c r="CL46" s="166">
        <f t="shared" si="77"/>
        <v>0</v>
      </c>
      <c r="CM46" s="167">
        <f t="shared" si="78"/>
        <v>0</v>
      </c>
      <c r="CN46" s="168"/>
      <c r="CO46" s="162"/>
      <c r="CP46" s="157">
        <f t="shared" si="32"/>
        <v>0</v>
      </c>
      <c r="CQ46" s="169"/>
      <c r="CR46" s="157">
        <f t="shared" si="33"/>
        <v>0</v>
      </c>
    </row>
    <row r="47" spans="1:96" s="160" customFormat="1" ht="17.25" thickBot="1">
      <c r="A47" s="1">
        <v>17</v>
      </c>
      <c r="B47" s="1"/>
      <c r="C47" s="5" t="s">
        <v>105</v>
      </c>
      <c r="D47" s="8">
        <v>1508</v>
      </c>
      <c r="E47" s="161"/>
      <c r="F47" s="162"/>
      <c r="G47" s="162"/>
      <c r="H47" s="162"/>
      <c r="I47" s="163">
        <f t="shared" si="47"/>
        <v>0</v>
      </c>
      <c r="J47" s="162"/>
      <c r="K47" s="162"/>
      <c r="L47" s="162"/>
      <c r="M47" s="162"/>
      <c r="N47" s="164">
        <f t="shared" si="48"/>
        <v>0</v>
      </c>
      <c r="O47" s="165">
        <f t="shared" si="49"/>
        <v>0</v>
      </c>
      <c r="P47" s="162"/>
      <c r="Q47" s="162"/>
      <c r="R47" s="162"/>
      <c r="S47" s="163">
        <f t="shared" si="50"/>
        <v>0</v>
      </c>
      <c r="T47" s="166">
        <f t="shared" si="51"/>
        <v>0</v>
      </c>
      <c r="U47" s="162"/>
      <c r="V47" s="162"/>
      <c r="W47" s="162"/>
      <c r="X47" s="164">
        <f t="shared" si="52"/>
        <v>0</v>
      </c>
      <c r="Y47" s="165">
        <f t="shared" si="53"/>
        <v>0</v>
      </c>
      <c r="Z47" s="162"/>
      <c r="AA47" s="162"/>
      <c r="AB47" s="162"/>
      <c r="AC47" s="163">
        <f t="shared" si="54"/>
        <v>0</v>
      </c>
      <c r="AD47" s="166">
        <f t="shared" si="55"/>
        <v>0</v>
      </c>
      <c r="AE47" s="162"/>
      <c r="AF47" s="162"/>
      <c r="AG47" s="162"/>
      <c r="AH47" s="164">
        <f t="shared" si="56"/>
        <v>0</v>
      </c>
      <c r="AI47" s="165">
        <f t="shared" si="57"/>
        <v>0</v>
      </c>
      <c r="AJ47" s="162"/>
      <c r="AK47" s="162"/>
      <c r="AL47" s="162"/>
      <c r="AM47" s="163">
        <f t="shared" si="58"/>
        <v>0</v>
      </c>
      <c r="AN47" s="166">
        <f t="shared" si="59"/>
        <v>0</v>
      </c>
      <c r="AO47" s="162"/>
      <c r="AP47" s="162"/>
      <c r="AQ47" s="162"/>
      <c r="AR47" s="164">
        <f t="shared" si="60"/>
        <v>0</v>
      </c>
      <c r="AS47" s="165">
        <f t="shared" si="61"/>
        <v>0</v>
      </c>
      <c r="AT47" s="162"/>
      <c r="AU47" s="162"/>
      <c r="AV47" s="162"/>
      <c r="AW47" s="163">
        <f t="shared" si="62"/>
        <v>0</v>
      </c>
      <c r="AX47" s="166">
        <f t="shared" si="63"/>
        <v>0</v>
      </c>
      <c r="AY47" s="162"/>
      <c r="AZ47" s="162"/>
      <c r="BA47" s="162"/>
      <c r="BB47" s="164">
        <f t="shared" si="64"/>
        <v>0</v>
      </c>
      <c r="BC47" s="165">
        <f t="shared" si="76"/>
        <v>0</v>
      </c>
      <c r="BD47" s="162"/>
      <c r="BE47" s="162"/>
      <c r="BF47" s="162"/>
      <c r="BG47" s="163">
        <f t="shared" si="65"/>
        <v>0</v>
      </c>
      <c r="BH47" s="166">
        <f t="shared" si="66"/>
        <v>0</v>
      </c>
      <c r="BI47" s="162"/>
      <c r="BJ47" s="162"/>
      <c r="BK47" s="162"/>
      <c r="BL47" s="164">
        <f t="shared" si="67"/>
        <v>0</v>
      </c>
      <c r="BM47" s="165">
        <f t="shared" ref="BM47:BM57" si="79">BG47</f>
        <v>0</v>
      </c>
      <c r="BN47" s="162"/>
      <c r="BO47" s="162"/>
      <c r="BP47" s="162"/>
      <c r="BQ47" s="163">
        <f t="shared" si="69"/>
        <v>0</v>
      </c>
      <c r="BR47" s="166">
        <f t="shared" si="70"/>
        <v>0</v>
      </c>
      <c r="BS47" s="162"/>
      <c r="BT47" s="162"/>
      <c r="BU47" s="162"/>
      <c r="BV47" s="164">
        <f t="shared" ref="BV47:BV56" si="80">BR47+BS47-BT47+BU47</f>
        <v>0</v>
      </c>
      <c r="BW47" s="165">
        <f t="shared" si="72"/>
        <v>0</v>
      </c>
      <c r="BX47" s="162"/>
      <c r="BY47" s="162"/>
      <c r="BZ47" s="162"/>
      <c r="CA47" s="162"/>
      <c r="CB47" s="162"/>
      <c r="CC47" s="162"/>
      <c r="CD47" s="163">
        <f t="shared" ref="CD47:CD56" si="81">BW47+BX47-BY47+SUM(BZ47:CC47)</f>
        <v>0</v>
      </c>
      <c r="CE47" s="166">
        <f t="shared" ref="CE47:CE56" si="82">BV47</f>
        <v>0</v>
      </c>
      <c r="CF47" s="162"/>
      <c r="CG47" s="162"/>
      <c r="CH47" s="162"/>
      <c r="CI47" s="164">
        <f t="shared" si="75"/>
        <v>0</v>
      </c>
      <c r="CJ47" s="161"/>
      <c r="CK47" s="162"/>
      <c r="CL47" s="166">
        <f t="shared" si="77"/>
        <v>0</v>
      </c>
      <c r="CM47" s="167">
        <f t="shared" si="78"/>
        <v>0</v>
      </c>
      <c r="CN47" s="168"/>
      <c r="CO47" s="162"/>
      <c r="CP47" s="157">
        <f t="shared" si="32"/>
        <v>0</v>
      </c>
      <c r="CQ47" s="169"/>
      <c r="CR47" s="157">
        <f t="shared" si="33"/>
        <v>0</v>
      </c>
    </row>
    <row r="48" spans="1:96" s="160" customFormat="1" ht="15" thickBot="1">
      <c r="A48" s="1">
        <v>18</v>
      </c>
      <c r="B48" s="1"/>
      <c r="C48" s="5" t="s">
        <v>4</v>
      </c>
      <c r="D48" s="8">
        <v>1518</v>
      </c>
      <c r="E48" s="161"/>
      <c r="F48" s="162"/>
      <c r="G48" s="162"/>
      <c r="H48" s="162"/>
      <c r="I48" s="163">
        <f t="shared" si="47"/>
        <v>0</v>
      </c>
      <c r="J48" s="162"/>
      <c r="K48" s="162"/>
      <c r="L48" s="162"/>
      <c r="M48" s="162"/>
      <c r="N48" s="164">
        <f t="shared" si="48"/>
        <v>0</v>
      </c>
      <c r="O48" s="165">
        <f t="shared" si="49"/>
        <v>0</v>
      </c>
      <c r="P48" s="162"/>
      <c r="Q48" s="162"/>
      <c r="R48" s="162"/>
      <c r="S48" s="163">
        <f t="shared" si="50"/>
        <v>0</v>
      </c>
      <c r="T48" s="166">
        <f t="shared" si="51"/>
        <v>0</v>
      </c>
      <c r="U48" s="162"/>
      <c r="V48" s="162"/>
      <c r="W48" s="162"/>
      <c r="X48" s="164">
        <f t="shared" si="52"/>
        <v>0</v>
      </c>
      <c r="Y48" s="165">
        <f t="shared" si="53"/>
        <v>0</v>
      </c>
      <c r="Z48" s="162"/>
      <c r="AA48" s="162"/>
      <c r="AB48" s="162"/>
      <c r="AC48" s="163">
        <f t="shared" si="54"/>
        <v>0</v>
      </c>
      <c r="AD48" s="166">
        <f t="shared" si="55"/>
        <v>0</v>
      </c>
      <c r="AE48" s="162"/>
      <c r="AF48" s="162"/>
      <c r="AG48" s="162"/>
      <c r="AH48" s="164">
        <f t="shared" si="56"/>
        <v>0</v>
      </c>
      <c r="AI48" s="165">
        <f t="shared" si="57"/>
        <v>0</v>
      </c>
      <c r="AJ48" s="162"/>
      <c r="AK48" s="162"/>
      <c r="AL48" s="162"/>
      <c r="AM48" s="163">
        <f t="shared" si="58"/>
        <v>0</v>
      </c>
      <c r="AN48" s="166">
        <f t="shared" si="59"/>
        <v>0</v>
      </c>
      <c r="AO48" s="162"/>
      <c r="AP48" s="162"/>
      <c r="AQ48" s="162"/>
      <c r="AR48" s="164">
        <f t="shared" si="60"/>
        <v>0</v>
      </c>
      <c r="AS48" s="165">
        <f t="shared" si="61"/>
        <v>0</v>
      </c>
      <c r="AT48" s="162"/>
      <c r="AU48" s="162"/>
      <c r="AV48" s="162"/>
      <c r="AW48" s="163">
        <f t="shared" si="62"/>
        <v>0</v>
      </c>
      <c r="AX48" s="166">
        <f t="shared" si="63"/>
        <v>0</v>
      </c>
      <c r="AY48" s="162"/>
      <c r="AZ48" s="162"/>
      <c r="BA48" s="162"/>
      <c r="BB48" s="164">
        <f t="shared" si="64"/>
        <v>0</v>
      </c>
      <c r="BC48" s="165">
        <f t="shared" si="76"/>
        <v>0</v>
      </c>
      <c r="BD48" s="162"/>
      <c r="BE48" s="162"/>
      <c r="BF48" s="162"/>
      <c r="BG48" s="163">
        <f t="shared" si="65"/>
        <v>0</v>
      </c>
      <c r="BH48" s="166">
        <f t="shared" si="66"/>
        <v>0</v>
      </c>
      <c r="BI48" s="162"/>
      <c r="BJ48" s="162"/>
      <c r="BK48" s="162"/>
      <c r="BL48" s="164">
        <f t="shared" si="67"/>
        <v>0</v>
      </c>
      <c r="BM48" s="165">
        <f t="shared" si="79"/>
        <v>0</v>
      </c>
      <c r="BN48" s="162"/>
      <c r="BO48" s="162"/>
      <c r="BP48" s="162"/>
      <c r="BQ48" s="163">
        <f t="shared" si="69"/>
        <v>0</v>
      </c>
      <c r="BR48" s="166">
        <f t="shared" si="70"/>
        <v>0</v>
      </c>
      <c r="BS48" s="162"/>
      <c r="BT48" s="162"/>
      <c r="BU48" s="162"/>
      <c r="BV48" s="164">
        <f t="shared" si="80"/>
        <v>0</v>
      </c>
      <c r="BW48" s="165">
        <f t="shared" si="72"/>
        <v>0</v>
      </c>
      <c r="BX48" s="162"/>
      <c r="BY48" s="162"/>
      <c r="BZ48" s="162"/>
      <c r="CA48" s="162"/>
      <c r="CB48" s="162"/>
      <c r="CC48" s="162"/>
      <c r="CD48" s="163">
        <f t="shared" si="81"/>
        <v>0</v>
      </c>
      <c r="CE48" s="166">
        <f t="shared" si="82"/>
        <v>0</v>
      </c>
      <c r="CF48" s="162"/>
      <c r="CG48" s="162"/>
      <c r="CH48" s="162"/>
      <c r="CI48" s="164">
        <f t="shared" si="75"/>
        <v>0</v>
      </c>
      <c r="CJ48" s="161"/>
      <c r="CK48" s="162"/>
      <c r="CL48" s="166">
        <f t="shared" si="77"/>
        <v>0</v>
      </c>
      <c r="CM48" s="167">
        <f t="shared" si="78"/>
        <v>0</v>
      </c>
      <c r="CN48" s="168"/>
      <c r="CO48" s="162"/>
      <c r="CP48" s="157">
        <f t="shared" si="32"/>
        <v>0</v>
      </c>
      <c r="CQ48" s="169"/>
      <c r="CR48" s="157">
        <f t="shared" si="33"/>
        <v>0</v>
      </c>
    </row>
    <row r="49" spans="1:96" s="160" customFormat="1" ht="15" thickBot="1">
      <c r="A49" s="1">
        <v>19</v>
      </c>
      <c r="B49" s="1"/>
      <c r="C49" s="5" t="s">
        <v>17</v>
      </c>
      <c r="D49" s="8">
        <v>1525</v>
      </c>
      <c r="E49" s="174"/>
      <c r="F49" s="175"/>
      <c r="G49" s="175"/>
      <c r="H49" s="175"/>
      <c r="I49" s="163">
        <f t="shared" si="47"/>
        <v>0</v>
      </c>
      <c r="J49" s="175"/>
      <c r="K49" s="175"/>
      <c r="L49" s="175"/>
      <c r="M49" s="175"/>
      <c r="N49" s="164">
        <f t="shared" si="48"/>
        <v>0</v>
      </c>
      <c r="O49" s="165">
        <f t="shared" si="49"/>
        <v>0</v>
      </c>
      <c r="P49" s="175"/>
      <c r="Q49" s="175"/>
      <c r="R49" s="175"/>
      <c r="S49" s="163">
        <f t="shared" si="50"/>
        <v>0</v>
      </c>
      <c r="T49" s="166">
        <f t="shared" si="51"/>
        <v>0</v>
      </c>
      <c r="U49" s="175"/>
      <c r="V49" s="175"/>
      <c r="W49" s="175"/>
      <c r="X49" s="164">
        <f t="shared" si="52"/>
        <v>0</v>
      </c>
      <c r="Y49" s="165">
        <f t="shared" si="53"/>
        <v>0</v>
      </c>
      <c r="Z49" s="175"/>
      <c r="AA49" s="175"/>
      <c r="AB49" s="175"/>
      <c r="AC49" s="163">
        <f t="shared" si="54"/>
        <v>0</v>
      </c>
      <c r="AD49" s="166">
        <f t="shared" si="55"/>
        <v>0</v>
      </c>
      <c r="AE49" s="175"/>
      <c r="AF49" s="175"/>
      <c r="AG49" s="175"/>
      <c r="AH49" s="164">
        <f t="shared" si="56"/>
        <v>0</v>
      </c>
      <c r="AI49" s="165">
        <f t="shared" si="57"/>
        <v>0</v>
      </c>
      <c r="AJ49" s="175"/>
      <c r="AK49" s="175"/>
      <c r="AL49" s="175"/>
      <c r="AM49" s="163">
        <f t="shared" si="58"/>
        <v>0</v>
      </c>
      <c r="AN49" s="166">
        <f t="shared" si="59"/>
        <v>0</v>
      </c>
      <c r="AO49" s="175"/>
      <c r="AP49" s="175"/>
      <c r="AQ49" s="175"/>
      <c r="AR49" s="164">
        <f t="shared" si="60"/>
        <v>0</v>
      </c>
      <c r="AS49" s="165">
        <f t="shared" si="61"/>
        <v>0</v>
      </c>
      <c r="AT49" s="175"/>
      <c r="AU49" s="175"/>
      <c r="AV49" s="175"/>
      <c r="AW49" s="163">
        <f t="shared" si="62"/>
        <v>0</v>
      </c>
      <c r="AX49" s="166">
        <f t="shared" si="63"/>
        <v>0</v>
      </c>
      <c r="AY49" s="175"/>
      <c r="AZ49" s="175"/>
      <c r="BA49" s="175"/>
      <c r="BB49" s="164">
        <f t="shared" si="64"/>
        <v>0</v>
      </c>
      <c r="BC49" s="165">
        <f t="shared" si="76"/>
        <v>0</v>
      </c>
      <c r="BD49" s="162"/>
      <c r="BE49" s="162"/>
      <c r="BF49" s="162"/>
      <c r="BG49" s="163">
        <f t="shared" si="65"/>
        <v>0</v>
      </c>
      <c r="BH49" s="166">
        <f t="shared" si="66"/>
        <v>0</v>
      </c>
      <c r="BI49" s="162"/>
      <c r="BJ49" s="175"/>
      <c r="BK49" s="175"/>
      <c r="BL49" s="164">
        <f t="shared" si="67"/>
        <v>0</v>
      </c>
      <c r="BM49" s="165">
        <f t="shared" si="79"/>
        <v>0</v>
      </c>
      <c r="BN49" s="162">
        <v>2087</v>
      </c>
      <c r="BO49" s="162"/>
      <c r="BP49" s="162"/>
      <c r="BQ49" s="163">
        <f t="shared" si="69"/>
        <v>2087</v>
      </c>
      <c r="BR49" s="166">
        <f t="shared" si="70"/>
        <v>0</v>
      </c>
      <c r="BS49" s="162">
        <v>183.28</v>
      </c>
      <c r="BT49" s="175"/>
      <c r="BU49" s="175"/>
      <c r="BV49" s="164">
        <f t="shared" si="80"/>
        <v>183.28</v>
      </c>
      <c r="BW49" s="165">
        <f t="shared" si="72"/>
        <v>2087</v>
      </c>
      <c r="BX49" s="162"/>
      <c r="BY49" s="162">
        <v>2086.71</v>
      </c>
      <c r="BZ49" s="162"/>
      <c r="CA49" s="162"/>
      <c r="CB49" s="162"/>
      <c r="CC49" s="162"/>
      <c r="CD49" s="163">
        <f t="shared" si="81"/>
        <v>0.28999999999996362</v>
      </c>
      <c r="CE49" s="166">
        <f t="shared" si="82"/>
        <v>183.28</v>
      </c>
      <c r="CF49" s="162">
        <v>10.01</v>
      </c>
      <c r="CG49" s="175">
        <v>193.29</v>
      </c>
      <c r="CH49" s="175"/>
      <c r="CI49" s="164">
        <f t="shared" si="75"/>
        <v>0</v>
      </c>
      <c r="CJ49" s="161"/>
      <c r="CK49" s="162"/>
      <c r="CL49" s="166">
        <f t="shared" si="77"/>
        <v>0.28999999999996362</v>
      </c>
      <c r="CM49" s="167">
        <f t="shared" si="78"/>
        <v>0</v>
      </c>
      <c r="CN49" s="168"/>
      <c r="CO49" s="162"/>
      <c r="CP49" s="157">
        <f t="shared" si="32"/>
        <v>0.28999999999996362</v>
      </c>
      <c r="CQ49" s="169"/>
      <c r="CR49" s="157">
        <f t="shared" si="33"/>
        <v>-0.28999999999996362</v>
      </c>
    </row>
    <row r="50" spans="1:96" s="160" customFormat="1" ht="15" thickBot="1">
      <c r="A50" s="1">
        <v>20</v>
      </c>
      <c r="B50" s="1"/>
      <c r="C50" s="5" t="s">
        <v>64</v>
      </c>
      <c r="D50" s="8">
        <v>1531</v>
      </c>
      <c r="E50" s="172"/>
      <c r="F50" s="173"/>
      <c r="G50" s="173"/>
      <c r="H50" s="173"/>
      <c r="I50" s="163"/>
      <c r="J50" s="173"/>
      <c r="K50" s="173"/>
      <c r="L50" s="173"/>
      <c r="M50" s="173"/>
      <c r="N50" s="164"/>
      <c r="O50" s="165"/>
      <c r="P50" s="173"/>
      <c r="Q50" s="173"/>
      <c r="R50" s="173"/>
      <c r="S50" s="163"/>
      <c r="T50" s="166"/>
      <c r="U50" s="173"/>
      <c r="V50" s="173"/>
      <c r="W50" s="173"/>
      <c r="X50" s="164"/>
      <c r="Y50" s="165"/>
      <c r="Z50" s="173"/>
      <c r="AA50" s="173"/>
      <c r="AB50" s="173"/>
      <c r="AC50" s="163"/>
      <c r="AD50" s="173"/>
      <c r="AE50" s="173"/>
      <c r="AF50" s="173"/>
      <c r="AG50" s="173"/>
      <c r="AH50" s="164"/>
      <c r="AI50" s="165"/>
      <c r="AJ50" s="173"/>
      <c r="AK50" s="173"/>
      <c r="AL50" s="173"/>
      <c r="AM50" s="163"/>
      <c r="AN50" s="173"/>
      <c r="AO50" s="173"/>
      <c r="AP50" s="173"/>
      <c r="AQ50" s="173"/>
      <c r="AR50" s="164"/>
      <c r="AS50" s="176"/>
      <c r="AT50" s="175"/>
      <c r="AU50" s="175"/>
      <c r="AV50" s="175"/>
      <c r="AW50" s="163">
        <f t="shared" si="62"/>
        <v>0</v>
      </c>
      <c r="AX50" s="166">
        <f t="shared" si="63"/>
        <v>0</v>
      </c>
      <c r="AY50" s="175"/>
      <c r="AZ50" s="175"/>
      <c r="BA50" s="175"/>
      <c r="BB50" s="164">
        <f t="shared" si="64"/>
        <v>0</v>
      </c>
      <c r="BC50" s="165">
        <f t="shared" si="76"/>
        <v>0</v>
      </c>
      <c r="BD50" s="162">
        <v>4320</v>
      </c>
      <c r="BE50" s="162"/>
      <c r="BF50" s="162"/>
      <c r="BG50" s="163">
        <f t="shared" si="65"/>
        <v>4320</v>
      </c>
      <c r="BH50" s="166">
        <f t="shared" si="66"/>
        <v>0</v>
      </c>
      <c r="BI50" s="162">
        <v>22.57</v>
      </c>
      <c r="BJ50" s="162"/>
      <c r="BK50" s="162"/>
      <c r="BL50" s="164">
        <f t="shared" si="67"/>
        <v>22.57</v>
      </c>
      <c r="BM50" s="165">
        <f t="shared" si="79"/>
        <v>4320</v>
      </c>
      <c r="BN50" s="162"/>
      <c r="BO50" s="162"/>
      <c r="BP50" s="162"/>
      <c r="BQ50" s="163">
        <f t="shared" si="69"/>
        <v>4320</v>
      </c>
      <c r="BR50" s="166">
        <f t="shared" si="70"/>
        <v>22.57</v>
      </c>
      <c r="BS50" s="162">
        <v>63.5</v>
      </c>
      <c r="BT50" s="162"/>
      <c r="BU50" s="175"/>
      <c r="BV50" s="164">
        <f t="shared" si="80"/>
        <v>86.07</v>
      </c>
      <c r="BW50" s="165">
        <f t="shared" si="72"/>
        <v>4320</v>
      </c>
      <c r="BX50" s="162">
        <v>27673</v>
      </c>
      <c r="BY50" s="162"/>
      <c r="BZ50" s="162"/>
      <c r="CA50" s="162"/>
      <c r="CB50" s="162"/>
      <c r="CC50" s="162"/>
      <c r="CD50" s="163">
        <f t="shared" si="81"/>
        <v>31993</v>
      </c>
      <c r="CE50" s="166">
        <f t="shared" si="82"/>
        <v>86.07</v>
      </c>
      <c r="CF50" s="162">
        <v>63.5</v>
      </c>
      <c r="CG50" s="162"/>
      <c r="CH50" s="175">
        <v>-32772</v>
      </c>
      <c r="CI50" s="164">
        <f t="shared" si="75"/>
        <v>-32622.43</v>
      </c>
      <c r="CJ50" s="162"/>
      <c r="CK50" s="162"/>
      <c r="CL50" s="166">
        <f t="shared" si="77"/>
        <v>31993</v>
      </c>
      <c r="CM50" s="167">
        <f t="shared" si="78"/>
        <v>-32622.43</v>
      </c>
      <c r="CN50" s="168">
        <v>472</v>
      </c>
      <c r="CO50" s="162">
        <v>157</v>
      </c>
      <c r="CP50" s="157">
        <f t="shared" si="32"/>
        <v>-0.43000000000029104</v>
      </c>
      <c r="CQ50" s="169">
        <v>32142.1</v>
      </c>
      <c r="CR50" s="157">
        <f t="shared" si="33"/>
        <v>32771.53</v>
      </c>
    </row>
    <row r="51" spans="1:96" s="160" customFormat="1" ht="15" thickBot="1">
      <c r="A51" s="1">
        <v>21</v>
      </c>
      <c r="B51" s="1"/>
      <c r="C51" s="5" t="s">
        <v>65</v>
      </c>
      <c r="D51" s="8">
        <v>1532</v>
      </c>
      <c r="E51" s="172"/>
      <c r="F51" s="173"/>
      <c r="G51" s="173"/>
      <c r="H51" s="173"/>
      <c r="I51" s="163"/>
      <c r="J51" s="173"/>
      <c r="K51" s="173"/>
      <c r="L51" s="173"/>
      <c r="M51" s="173"/>
      <c r="N51" s="164"/>
      <c r="O51" s="165"/>
      <c r="P51" s="173"/>
      <c r="Q51" s="173"/>
      <c r="R51" s="173"/>
      <c r="S51" s="163"/>
      <c r="T51" s="166"/>
      <c r="U51" s="173"/>
      <c r="V51" s="173"/>
      <c r="W51" s="173"/>
      <c r="X51" s="164"/>
      <c r="Y51" s="165"/>
      <c r="Z51" s="173"/>
      <c r="AA51" s="173"/>
      <c r="AB51" s="173"/>
      <c r="AC51" s="163"/>
      <c r="AD51" s="173"/>
      <c r="AE51" s="173"/>
      <c r="AF51" s="173"/>
      <c r="AG51" s="173"/>
      <c r="AH51" s="164"/>
      <c r="AI51" s="165"/>
      <c r="AJ51" s="173"/>
      <c r="AK51" s="173"/>
      <c r="AL51" s="173"/>
      <c r="AM51" s="163"/>
      <c r="AN51" s="173"/>
      <c r="AO51" s="173"/>
      <c r="AP51" s="173"/>
      <c r="AQ51" s="173"/>
      <c r="AR51" s="164"/>
      <c r="AS51" s="176"/>
      <c r="AT51" s="175"/>
      <c r="AU51" s="175"/>
      <c r="AV51" s="175"/>
      <c r="AW51" s="163">
        <f t="shared" si="62"/>
        <v>0</v>
      </c>
      <c r="AX51" s="166">
        <f t="shared" si="63"/>
        <v>0</v>
      </c>
      <c r="AY51" s="175"/>
      <c r="AZ51" s="175"/>
      <c r="BA51" s="175"/>
      <c r="BB51" s="164">
        <f t="shared" si="64"/>
        <v>0</v>
      </c>
      <c r="BC51" s="165">
        <f t="shared" si="76"/>
        <v>0</v>
      </c>
      <c r="BD51" s="162"/>
      <c r="BE51" s="162"/>
      <c r="BF51" s="162"/>
      <c r="BG51" s="163">
        <f t="shared" si="65"/>
        <v>0</v>
      </c>
      <c r="BH51" s="166">
        <f t="shared" si="66"/>
        <v>0</v>
      </c>
      <c r="BI51" s="162"/>
      <c r="BJ51" s="162"/>
      <c r="BK51" s="162"/>
      <c r="BL51" s="164">
        <f t="shared" si="67"/>
        <v>0</v>
      </c>
      <c r="BM51" s="165">
        <f t="shared" si="79"/>
        <v>0</v>
      </c>
      <c r="BN51" s="162"/>
      <c r="BO51" s="162"/>
      <c r="BP51" s="162"/>
      <c r="BQ51" s="163">
        <f t="shared" si="69"/>
        <v>0</v>
      </c>
      <c r="BR51" s="166">
        <f t="shared" si="70"/>
        <v>0</v>
      </c>
      <c r="BS51" s="162"/>
      <c r="BT51" s="162"/>
      <c r="BU51" s="175"/>
      <c r="BV51" s="164">
        <f t="shared" si="80"/>
        <v>0</v>
      </c>
      <c r="BW51" s="165">
        <f t="shared" si="72"/>
        <v>0</v>
      </c>
      <c r="BX51" s="162"/>
      <c r="BY51" s="162"/>
      <c r="BZ51" s="162"/>
      <c r="CA51" s="162"/>
      <c r="CB51" s="162"/>
      <c r="CC51" s="162"/>
      <c r="CD51" s="163">
        <f t="shared" si="81"/>
        <v>0</v>
      </c>
      <c r="CE51" s="166">
        <f t="shared" si="82"/>
        <v>0</v>
      </c>
      <c r="CF51" s="162"/>
      <c r="CG51" s="162"/>
      <c r="CH51" s="175"/>
      <c r="CI51" s="164">
        <f t="shared" si="75"/>
        <v>0</v>
      </c>
      <c r="CJ51" s="162"/>
      <c r="CK51" s="162"/>
      <c r="CL51" s="166">
        <f t="shared" si="77"/>
        <v>0</v>
      </c>
      <c r="CM51" s="167">
        <f t="shared" si="78"/>
        <v>0</v>
      </c>
      <c r="CN51" s="168"/>
      <c r="CO51" s="162"/>
      <c r="CP51" s="157">
        <f t="shared" si="32"/>
        <v>0</v>
      </c>
      <c r="CQ51" s="169"/>
      <c r="CR51" s="157">
        <f t="shared" si="33"/>
        <v>0</v>
      </c>
    </row>
    <row r="52" spans="1:96" s="160" customFormat="1" ht="15" thickBot="1">
      <c r="A52" s="1">
        <v>22</v>
      </c>
      <c r="B52" s="1"/>
      <c r="C52" s="9" t="s">
        <v>41</v>
      </c>
      <c r="D52" s="8">
        <v>1533</v>
      </c>
      <c r="E52" s="172"/>
      <c r="F52" s="173"/>
      <c r="G52" s="173"/>
      <c r="H52" s="173"/>
      <c r="I52" s="163"/>
      <c r="J52" s="173"/>
      <c r="K52" s="173"/>
      <c r="L52" s="173"/>
      <c r="M52" s="173"/>
      <c r="N52" s="164"/>
      <c r="O52" s="165"/>
      <c r="P52" s="173"/>
      <c r="Q52" s="173"/>
      <c r="R52" s="173"/>
      <c r="S52" s="163"/>
      <c r="T52" s="166"/>
      <c r="U52" s="173"/>
      <c r="V52" s="173"/>
      <c r="W52" s="173"/>
      <c r="X52" s="164"/>
      <c r="Y52" s="165"/>
      <c r="Z52" s="173"/>
      <c r="AA52" s="173"/>
      <c r="AB52" s="173"/>
      <c r="AC52" s="163"/>
      <c r="AD52" s="173"/>
      <c r="AE52" s="173"/>
      <c r="AF52" s="173"/>
      <c r="AG52" s="173"/>
      <c r="AH52" s="164"/>
      <c r="AI52" s="165"/>
      <c r="AJ52" s="173"/>
      <c r="AK52" s="173"/>
      <c r="AL52" s="173"/>
      <c r="AM52" s="163"/>
      <c r="AN52" s="173"/>
      <c r="AO52" s="173"/>
      <c r="AP52" s="173"/>
      <c r="AQ52" s="173"/>
      <c r="AR52" s="164"/>
      <c r="AS52" s="176"/>
      <c r="AT52" s="175"/>
      <c r="AU52" s="175"/>
      <c r="AV52" s="175"/>
      <c r="AW52" s="163">
        <f t="shared" si="62"/>
        <v>0</v>
      </c>
      <c r="AX52" s="166">
        <f t="shared" si="63"/>
        <v>0</v>
      </c>
      <c r="AY52" s="175"/>
      <c r="AZ52" s="175"/>
      <c r="BA52" s="175"/>
      <c r="BB52" s="164">
        <f t="shared" si="64"/>
        <v>0</v>
      </c>
      <c r="BC52" s="165">
        <f t="shared" si="76"/>
        <v>0</v>
      </c>
      <c r="BD52" s="162"/>
      <c r="BE52" s="162"/>
      <c r="BF52" s="162"/>
      <c r="BG52" s="163">
        <f t="shared" si="65"/>
        <v>0</v>
      </c>
      <c r="BH52" s="166">
        <f t="shared" si="66"/>
        <v>0</v>
      </c>
      <c r="BI52" s="162"/>
      <c r="BJ52" s="162"/>
      <c r="BK52" s="162"/>
      <c r="BL52" s="164">
        <f t="shared" si="67"/>
        <v>0</v>
      </c>
      <c r="BM52" s="165">
        <f t="shared" si="79"/>
        <v>0</v>
      </c>
      <c r="BN52" s="162"/>
      <c r="BO52" s="162"/>
      <c r="BP52" s="162"/>
      <c r="BQ52" s="163">
        <f t="shared" si="69"/>
        <v>0</v>
      </c>
      <c r="BR52" s="166">
        <f t="shared" si="70"/>
        <v>0</v>
      </c>
      <c r="BS52" s="162"/>
      <c r="BT52" s="162"/>
      <c r="BU52" s="175"/>
      <c r="BV52" s="164">
        <f t="shared" si="80"/>
        <v>0</v>
      </c>
      <c r="BW52" s="165">
        <f t="shared" si="72"/>
        <v>0</v>
      </c>
      <c r="BX52" s="162"/>
      <c r="BY52" s="162"/>
      <c r="BZ52" s="162"/>
      <c r="CA52" s="162"/>
      <c r="CB52" s="162"/>
      <c r="CC52" s="162"/>
      <c r="CD52" s="163">
        <f t="shared" si="81"/>
        <v>0</v>
      </c>
      <c r="CE52" s="166">
        <f t="shared" si="82"/>
        <v>0</v>
      </c>
      <c r="CF52" s="162"/>
      <c r="CG52" s="162"/>
      <c r="CH52" s="175"/>
      <c r="CI52" s="164">
        <f t="shared" si="75"/>
        <v>0</v>
      </c>
      <c r="CJ52" s="162"/>
      <c r="CK52" s="162"/>
      <c r="CL52" s="166">
        <f t="shared" si="77"/>
        <v>0</v>
      </c>
      <c r="CM52" s="167">
        <f t="shared" si="78"/>
        <v>0</v>
      </c>
      <c r="CN52" s="168"/>
      <c r="CO52" s="162"/>
      <c r="CP52" s="157">
        <f t="shared" si="32"/>
        <v>0</v>
      </c>
      <c r="CQ52" s="169"/>
      <c r="CR52" s="157">
        <f t="shared" si="33"/>
        <v>0</v>
      </c>
    </row>
    <row r="53" spans="1:96" s="160" customFormat="1" ht="15" thickBot="1">
      <c r="A53" s="1">
        <v>23</v>
      </c>
      <c r="B53" s="1"/>
      <c r="C53" s="5" t="s">
        <v>32</v>
      </c>
      <c r="D53" s="8">
        <v>1534</v>
      </c>
      <c r="E53" s="172"/>
      <c r="F53" s="173"/>
      <c r="G53" s="173"/>
      <c r="H53" s="173"/>
      <c r="I53" s="163"/>
      <c r="J53" s="173"/>
      <c r="K53" s="173"/>
      <c r="L53" s="173"/>
      <c r="M53" s="173"/>
      <c r="N53" s="164"/>
      <c r="O53" s="165"/>
      <c r="P53" s="173"/>
      <c r="Q53" s="173"/>
      <c r="R53" s="173"/>
      <c r="S53" s="163"/>
      <c r="T53" s="166"/>
      <c r="U53" s="173"/>
      <c r="V53" s="173"/>
      <c r="W53" s="173"/>
      <c r="X53" s="164"/>
      <c r="Y53" s="165"/>
      <c r="Z53" s="173"/>
      <c r="AA53" s="173"/>
      <c r="AB53" s="173"/>
      <c r="AC53" s="163"/>
      <c r="AD53" s="173"/>
      <c r="AE53" s="173"/>
      <c r="AF53" s="173"/>
      <c r="AG53" s="173"/>
      <c r="AH53" s="164"/>
      <c r="AI53" s="165"/>
      <c r="AJ53" s="173"/>
      <c r="AK53" s="173"/>
      <c r="AL53" s="173"/>
      <c r="AM53" s="163"/>
      <c r="AN53" s="173"/>
      <c r="AO53" s="173"/>
      <c r="AP53" s="173"/>
      <c r="AQ53" s="173"/>
      <c r="AR53" s="164"/>
      <c r="AS53" s="176"/>
      <c r="AT53" s="175"/>
      <c r="AU53" s="175"/>
      <c r="AV53" s="175"/>
      <c r="AW53" s="163">
        <f t="shared" si="62"/>
        <v>0</v>
      </c>
      <c r="AX53" s="166">
        <f t="shared" si="63"/>
        <v>0</v>
      </c>
      <c r="AY53" s="175"/>
      <c r="AZ53" s="175"/>
      <c r="BA53" s="175"/>
      <c r="BB53" s="164">
        <f t="shared" si="64"/>
        <v>0</v>
      </c>
      <c r="BC53" s="165">
        <f t="shared" si="76"/>
        <v>0</v>
      </c>
      <c r="BD53" s="162"/>
      <c r="BE53" s="162"/>
      <c r="BF53" s="162"/>
      <c r="BG53" s="163">
        <f t="shared" si="65"/>
        <v>0</v>
      </c>
      <c r="BH53" s="166">
        <f t="shared" si="66"/>
        <v>0</v>
      </c>
      <c r="BI53" s="162"/>
      <c r="BJ53" s="162"/>
      <c r="BK53" s="162"/>
      <c r="BL53" s="164">
        <f t="shared" si="67"/>
        <v>0</v>
      </c>
      <c r="BM53" s="165">
        <f t="shared" si="79"/>
        <v>0</v>
      </c>
      <c r="BN53" s="162"/>
      <c r="BO53" s="162"/>
      <c r="BP53" s="162"/>
      <c r="BQ53" s="163">
        <f t="shared" si="69"/>
        <v>0</v>
      </c>
      <c r="BR53" s="166">
        <f t="shared" si="70"/>
        <v>0</v>
      </c>
      <c r="BS53" s="162"/>
      <c r="BT53" s="162"/>
      <c r="BU53" s="175"/>
      <c r="BV53" s="164">
        <f t="shared" si="80"/>
        <v>0</v>
      </c>
      <c r="BW53" s="165">
        <f t="shared" si="72"/>
        <v>0</v>
      </c>
      <c r="BX53" s="162"/>
      <c r="BY53" s="162"/>
      <c r="BZ53" s="162"/>
      <c r="CA53" s="162"/>
      <c r="CB53" s="162"/>
      <c r="CC53" s="162"/>
      <c r="CD53" s="163">
        <f t="shared" si="81"/>
        <v>0</v>
      </c>
      <c r="CE53" s="166">
        <f t="shared" si="82"/>
        <v>0</v>
      </c>
      <c r="CF53" s="162"/>
      <c r="CG53" s="162"/>
      <c r="CH53" s="175"/>
      <c r="CI53" s="164">
        <f t="shared" si="75"/>
        <v>0</v>
      </c>
      <c r="CJ53" s="162"/>
      <c r="CK53" s="162"/>
      <c r="CL53" s="166">
        <f t="shared" si="77"/>
        <v>0</v>
      </c>
      <c r="CM53" s="167">
        <f t="shared" si="78"/>
        <v>0</v>
      </c>
      <c r="CN53" s="168"/>
      <c r="CO53" s="162"/>
      <c r="CP53" s="157">
        <f t="shared" si="32"/>
        <v>0</v>
      </c>
      <c r="CQ53" s="169"/>
      <c r="CR53" s="157">
        <f t="shared" si="33"/>
        <v>0</v>
      </c>
    </row>
    <row r="54" spans="1:96" s="160" customFormat="1" ht="15" thickBot="1">
      <c r="A54" s="1">
        <v>24</v>
      </c>
      <c r="B54" s="1"/>
      <c r="C54" s="5" t="s">
        <v>33</v>
      </c>
      <c r="D54" s="8">
        <v>1535</v>
      </c>
      <c r="E54" s="172"/>
      <c r="F54" s="173"/>
      <c r="G54" s="173"/>
      <c r="H54" s="173"/>
      <c r="I54" s="163"/>
      <c r="J54" s="173"/>
      <c r="K54" s="173"/>
      <c r="L54" s="173"/>
      <c r="M54" s="173"/>
      <c r="N54" s="164"/>
      <c r="O54" s="165"/>
      <c r="P54" s="173"/>
      <c r="Q54" s="173"/>
      <c r="R54" s="173"/>
      <c r="S54" s="163"/>
      <c r="T54" s="166"/>
      <c r="U54" s="173"/>
      <c r="V54" s="173"/>
      <c r="W54" s="173"/>
      <c r="X54" s="164"/>
      <c r="Y54" s="165"/>
      <c r="Z54" s="173"/>
      <c r="AA54" s="173"/>
      <c r="AB54" s="173"/>
      <c r="AC54" s="163"/>
      <c r="AD54" s="173"/>
      <c r="AE54" s="173"/>
      <c r="AF54" s="173"/>
      <c r="AG54" s="173"/>
      <c r="AH54" s="164"/>
      <c r="AI54" s="165"/>
      <c r="AJ54" s="173"/>
      <c r="AK54" s="173"/>
      <c r="AL54" s="173"/>
      <c r="AM54" s="163"/>
      <c r="AN54" s="173"/>
      <c r="AO54" s="173"/>
      <c r="AP54" s="173"/>
      <c r="AQ54" s="173"/>
      <c r="AR54" s="164"/>
      <c r="AS54" s="176"/>
      <c r="AT54" s="175"/>
      <c r="AU54" s="175"/>
      <c r="AV54" s="175"/>
      <c r="AW54" s="163">
        <f t="shared" si="62"/>
        <v>0</v>
      </c>
      <c r="AX54" s="166">
        <f t="shared" si="63"/>
        <v>0</v>
      </c>
      <c r="AY54" s="175"/>
      <c r="AZ54" s="175"/>
      <c r="BA54" s="175"/>
      <c r="BB54" s="164">
        <f t="shared" si="64"/>
        <v>0</v>
      </c>
      <c r="BC54" s="165">
        <f t="shared" si="76"/>
        <v>0</v>
      </c>
      <c r="BD54" s="162"/>
      <c r="BE54" s="162"/>
      <c r="BF54" s="162"/>
      <c r="BG54" s="163">
        <f t="shared" si="65"/>
        <v>0</v>
      </c>
      <c r="BH54" s="166">
        <f t="shared" si="66"/>
        <v>0</v>
      </c>
      <c r="BI54" s="162"/>
      <c r="BJ54" s="162"/>
      <c r="BK54" s="162"/>
      <c r="BL54" s="164">
        <f t="shared" si="67"/>
        <v>0</v>
      </c>
      <c r="BM54" s="165">
        <f t="shared" si="79"/>
        <v>0</v>
      </c>
      <c r="BN54" s="162"/>
      <c r="BO54" s="162"/>
      <c r="BP54" s="162"/>
      <c r="BQ54" s="163">
        <f t="shared" si="69"/>
        <v>0</v>
      </c>
      <c r="BR54" s="166">
        <f t="shared" si="70"/>
        <v>0</v>
      </c>
      <c r="BS54" s="162"/>
      <c r="BT54" s="162"/>
      <c r="BU54" s="175"/>
      <c r="BV54" s="164">
        <f t="shared" si="80"/>
        <v>0</v>
      </c>
      <c r="BW54" s="165">
        <f t="shared" si="72"/>
        <v>0</v>
      </c>
      <c r="BX54" s="162"/>
      <c r="BY54" s="162"/>
      <c r="BZ54" s="162"/>
      <c r="CA54" s="162"/>
      <c r="CB54" s="162"/>
      <c r="CC54" s="162"/>
      <c r="CD54" s="163">
        <f t="shared" si="81"/>
        <v>0</v>
      </c>
      <c r="CE54" s="166">
        <f t="shared" si="82"/>
        <v>0</v>
      </c>
      <c r="CF54" s="162"/>
      <c r="CG54" s="162"/>
      <c r="CH54" s="175"/>
      <c r="CI54" s="164">
        <f t="shared" si="75"/>
        <v>0</v>
      </c>
      <c r="CJ54" s="162"/>
      <c r="CK54" s="162"/>
      <c r="CL54" s="166">
        <f t="shared" si="77"/>
        <v>0</v>
      </c>
      <c r="CM54" s="167">
        <f t="shared" si="78"/>
        <v>0</v>
      </c>
      <c r="CN54" s="168"/>
      <c r="CO54" s="162"/>
      <c r="CP54" s="157">
        <f t="shared" si="32"/>
        <v>0</v>
      </c>
      <c r="CQ54" s="169"/>
      <c r="CR54" s="157">
        <f t="shared" si="33"/>
        <v>0</v>
      </c>
    </row>
    <row r="55" spans="1:96" s="160" customFormat="1" ht="15" thickBot="1">
      <c r="A55" s="1">
        <v>25</v>
      </c>
      <c r="B55" s="1"/>
      <c r="C55" s="5" t="s">
        <v>39</v>
      </c>
      <c r="D55" s="8">
        <v>1536</v>
      </c>
      <c r="E55" s="172"/>
      <c r="F55" s="173"/>
      <c r="G55" s="173"/>
      <c r="H55" s="173"/>
      <c r="I55" s="163"/>
      <c r="J55" s="173"/>
      <c r="K55" s="173"/>
      <c r="L55" s="173"/>
      <c r="M55" s="173"/>
      <c r="N55" s="164"/>
      <c r="O55" s="165"/>
      <c r="P55" s="173"/>
      <c r="Q55" s="173"/>
      <c r="R55" s="173"/>
      <c r="S55" s="163"/>
      <c r="T55" s="166"/>
      <c r="U55" s="173"/>
      <c r="V55" s="173"/>
      <c r="W55" s="173"/>
      <c r="X55" s="164"/>
      <c r="Y55" s="165"/>
      <c r="Z55" s="173"/>
      <c r="AA55" s="173"/>
      <c r="AB55" s="173"/>
      <c r="AC55" s="163"/>
      <c r="AD55" s="173"/>
      <c r="AE55" s="173"/>
      <c r="AF55" s="173"/>
      <c r="AG55" s="173"/>
      <c r="AH55" s="164"/>
      <c r="AI55" s="165"/>
      <c r="AJ55" s="173"/>
      <c r="AK55" s="173"/>
      <c r="AL55" s="173"/>
      <c r="AM55" s="163"/>
      <c r="AN55" s="173"/>
      <c r="AO55" s="173"/>
      <c r="AP55" s="173"/>
      <c r="AQ55" s="173"/>
      <c r="AR55" s="164"/>
      <c r="AS55" s="176"/>
      <c r="AT55" s="175"/>
      <c r="AU55" s="175"/>
      <c r="AV55" s="175"/>
      <c r="AW55" s="163">
        <f t="shared" si="62"/>
        <v>0</v>
      </c>
      <c r="AX55" s="166">
        <f t="shared" si="63"/>
        <v>0</v>
      </c>
      <c r="AY55" s="175"/>
      <c r="AZ55" s="175"/>
      <c r="BA55" s="175"/>
      <c r="BB55" s="164">
        <f t="shared" si="64"/>
        <v>0</v>
      </c>
      <c r="BC55" s="165">
        <f t="shared" si="76"/>
        <v>0</v>
      </c>
      <c r="BD55" s="162"/>
      <c r="BE55" s="162"/>
      <c r="BF55" s="162"/>
      <c r="BG55" s="163">
        <f t="shared" si="65"/>
        <v>0</v>
      </c>
      <c r="BH55" s="166">
        <f t="shared" si="66"/>
        <v>0</v>
      </c>
      <c r="BI55" s="162"/>
      <c r="BJ55" s="162"/>
      <c r="BK55" s="162"/>
      <c r="BL55" s="164">
        <f t="shared" si="67"/>
        <v>0</v>
      </c>
      <c r="BM55" s="165">
        <f t="shared" si="79"/>
        <v>0</v>
      </c>
      <c r="BN55" s="162"/>
      <c r="BO55" s="162"/>
      <c r="BP55" s="162"/>
      <c r="BQ55" s="163">
        <f t="shared" si="69"/>
        <v>0</v>
      </c>
      <c r="BR55" s="166">
        <f t="shared" si="70"/>
        <v>0</v>
      </c>
      <c r="BS55" s="162"/>
      <c r="BT55" s="162"/>
      <c r="BU55" s="175"/>
      <c r="BV55" s="164">
        <f t="shared" si="80"/>
        <v>0</v>
      </c>
      <c r="BW55" s="165">
        <f t="shared" si="72"/>
        <v>0</v>
      </c>
      <c r="BX55" s="162"/>
      <c r="BY55" s="162"/>
      <c r="BZ55" s="162"/>
      <c r="CA55" s="162"/>
      <c r="CB55" s="162"/>
      <c r="CC55" s="162"/>
      <c r="CD55" s="163">
        <f t="shared" si="81"/>
        <v>0</v>
      </c>
      <c r="CE55" s="166">
        <f t="shared" si="82"/>
        <v>0</v>
      </c>
      <c r="CF55" s="162"/>
      <c r="CG55" s="162"/>
      <c r="CH55" s="175"/>
      <c r="CI55" s="164">
        <f t="shared" si="75"/>
        <v>0</v>
      </c>
      <c r="CJ55" s="162"/>
      <c r="CK55" s="162"/>
      <c r="CL55" s="166">
        <f t="shared" si="77"/>
        <v>0</v>
      </c>
      <c r="CM55" s="167">
        <f t="shared" si="78"/>
        <v>0</v>
      </c>
      <c r="CN55" s="168"/>
      <c r="CO55" s="162"/>
      <c r="CP55" s="157">
        <f t="shared" si="32"/>
        <v>0</v>
      </c>
      <c r="CQ55" s="169"/>
      <c r="CR55" s="157">
        <f t="shared" si="33"/>
        <v>0</v>
      </c>
    </row>
    <row r="56" spans="1:96" s="160" customFormat="1" ht="15" thickBot="1">
      <c r="A56" s="1">
        <v>26</v>
      </c>
      <c r="B56" s="1"/>
      <c r="C56" s="5" t="s">
        <v>5</v>
      </c>
      <c r="D56" s="8">
        <v>1548</v>
      </c>
      <c r="E56" s="177"/>
      <c r="F56" s="176"/>
      <c r="G56" s="176"/>
      <c r="H56" s="176"/>
      <c r="I56" s="163">
        <f t="shared" si="47"/>
        <v>0</v>
      </c>
      <c r="J56" s="176"/>
      <c r="K56" s="176"/>
      <c r="L56" s="176"/>
      <c r="M56" s="176"/>
      <c r="N56" s="164">
        <f t="shared" si="48"/>
        <v>0</v>
      </c>
      <c r="O56" s="165">
        <f t="shared" ref="O56:O61" si="83">I56</f>
        <v>0</v>
      </c>
      <c r="P56" s="176"/>
      <c r="Q56" s="176"/>
      <c r="R56" s="176"/>
      <c r="S56" s="163">
        <f t="shared" si="50"/>
        <v>0</v>
      </c>
      <c r="T56" s="166">
        <f t="shared" si="51"/>
        <v>0</v>
      </c>
      <c r="U56" s="176"/>
      <c r="V56" s="176"/>
      <c r="W56" s="176"/>
      <c r="X56" s="164">
        <f t="shared" si="52"/>
        <v>0</v>
      </c>
      <c r="Y56" s="165">
        <f>S56</f>
        <v>0</v>
      </c>
      <c r="Z56" s="176"/>
      <c r="AA56" s="176"/>
      <c r="AB56" s="176"/>
      <c r="AC56" s="163">
        <f t="shared" si="54"/>
        <v>0</v>
      </c>
      <c r="AD56" s="166">
        <f>X56</f>
        <v>0</v>
      </c>
      <c r="AE56" s="176"/>
      <c r="AF56" s="176"/>
      <c r="AG56" s="176"/>
      <c r="AH56" s="164">
        <f t="shared" si="56"/>
        <v>0</v>
      </c>
      <c r="AI56" s="165">
        <f>AC56</f>
        <v>0</v>
      </c>
      <c r="AJ56" s="176"/>
      <c r="AK56" s="176"/>
      <c r="AL56" s="176"/>
      <c r="AM56" s="163">
        <f t="shared" si="58"/>
        <v>0</v>
      </c>
      <c r="AN56" s="166">
        <f>AH56</f>
        <v>0</v>
      </c>
      <c r="AO56" s="176"/>
      <c r="AP56" s="176"/>
      <c r="AQ56" s="176"/>
      <c r="AR56" s="164">
        <f t="shared" si="60"/>
        <v>0</v>
      </c>
      <c r="AS56" s="165">
        <f>AM56</f>
        <v>0</v>
      </c>
      <c r="AT56" s="175"/>
      <c r="AU56" s="175"/>
      <c r="AV56" s="175"/>
      <c r="AW56" s="163">
        <f t="shared" si="62"/>
        <v>0</v>
      </c>
      <c r="AX56" s="166">
        <f t="shared" si="63"/>
        <v>0</v>
      </c>
      <c r="AY56" s="162"/>
      <c r="AZ56" s="162"/>
      <c r="BA56" s="162"/>
      <c r="BB56" s="164">
        <f t="shared" si="64"/>
        <v>0</v>
      </c>
      <c r="BC56" s="165">
        <f t="shared" si="76"/>
        <v>0</v>
      </c>
      <c r="BD56" s="162"/>
      <c r="BE56" s="162"/>
      <c r="BF56" s="162"/>
      <c r="BG56" s="163">
        <f t="shared" si="65"/>
        <v>0</v>
      </c>
      <c r="BH56" s="166">
        <f t="shared" si="66"/>
        <v>0</v>
      </c>
      <c r="BI56" s="162"/>
      <c r="BJ56" s="176"/>
      <c r="BK56" s="176"/>
      <c r="BL56" s="164">
        <f t="shared" si="67"/>
        <v>0</v>
      </c>
      <c r="BM56" s="165">
        <f t="shared" si="79"/>
        <v>0</v>
      </c>
      <c r="BN56" s="162"/>
      <c r="BO56" s="162"/>
      <c r="BP56" s="162"/>
      <c r="BQ56" s="163">
        <f t="shared" si="69"/>
        <v>0</v>
      </c>
      <c r="BR56" s="166">
        <f t="shared" si="70"/>
        <v>0</v>
      </c>
      <c r="BS56" s="162"/>
      <c r="BT56" s="176"/>
      <c r="BU56" s="175"/>
      <c r="BV56" s="164">
        <f t="shared" si="80"/>
        <v>0</v>
      </c>
      <c r="BW56" s="165">
        <f t="shared" si="72"/>
        <v>0</v>
      </c>
      <c r="BX56" s="162"/>
      <c r="BY56" s="162"/>
      <c r="BZ56" s="162"/>
      <c r="CA56" s="162"/>
      <c r="CB56" s="162"/>
      <c r="CC56" s="162"/>
      <c r="CD56" s="163">
        <f t="shared" si="81"/>
        <v>0</v>
      </c>
      <c r="CE56" s="166">
        <f t="shared" si="82"/>
        <v>0</v>
      </c>
      <c r="CF56" s="162"/>
      <c r="CG56" s="176"/>
      <c r="CH56" s="175"/>
      <c r="CI56" s="164">
        <f t="shared" si="75"/>
        <v>0</v>
      </c>
      <c r="CJ56" s="161"/>
      <c r="CK56" s="162"/>
      <c r="CL56" s="166">
        <f t="shared" si="77"/>
        <v>0</v>
      </c>
      <c r="CM56" s="167">
        <f t="shared" si="78"/>
        <v>0</v>
      </c>
      <c r="CN56" s="168"/>
      <c r="CO56" s="162"/>
      <c r="CP56" s="157">
        <f t="shared" si="32"/>
        <v>0</v>
      </c>
      <c r="CQ56" s="169"/>
      <c r="CR56" s="157">
        <f t="shared" si="33"/>
        <v>0</v>
      </c>
    </row>
    <row r="57" spans="1:96" s="160" customFormat="1" ht="15" thickBot="1">
      <c r="A57" s="1">
        <v>27</v>
      </c>
      <c r="B57" s="1"/>
      <c r="C57" s="5" t="s">
        <v>66</v>
      </c>
      <c r="D57" s="8">
        <v>1567</v>
      </c>
      <c r="E57" s="172"/>
      <c r="F57" s="173"/>
      <c r="G57" s="173"/>
      <c r="H57" s="173"/>
      <c r="I57" s="163"/>
      <c r="J57" s="173"/>
      <c r="K57" s="173"/>
      <c r="L57" s="173"/>
      <c r="M57" s="173"/>
      <c r="N57" s="164"/>
      <c r="O57" s="165"/>
      <c r="P57" s="173"/>
      <c r="Q57" s="173"/>
      <c r="R57" s="173"/>
      <c r="S57" s="163"/>
      <c r="T57" s="166"/>
      <c r="U57" s="173"/>
      <c r="V57" s="173"/>
      <c r="W57" s="173"/>
      <c r="X57" s="164"/>
      <c r="Y57" s="165"/>
      <c r="Z57" s="173"/>
      <c r="AA57" s="173"/>
      <c r="AB57" s="173"/>
      <c r="AC57" s="163"/>
      <c r="AD57" s="173"/>
      <c r="AE57" s="173"/>
      <c r="AF57" s="173"/>
      <c r="AG57" s="173"/>
      <c r="AH57" s="164"/>
      <c r="AI57" s="165"/>
      <c r="AJ57" s="173"/>
      <c r="AK57" s="173"/>
      <c r="AL57" s="173"/>
      <c r="AM57" s="163"/>
      <c r="AN57" s="173"/>
      <c r="AO57" s="173"/>
      <c r="AP57" s="173"/>
      <c r="AQ57" s="173"/>
      <c r="AR57" s="164"/>
      <c r="AS57" s="178"/>
      <c r="AT57" s="179"/>
      <c r="AU57" s="179"/>
      <c r="AV57" s="179"/>
      <c r="AW57" s="163"/>
      <c r="AX57" s="166"/>
      <c r="AY57" s="179"/>
      <c r="AZ57" s="179"/>
      <c r="BA57" s="179"/>
      <c r="BB57" s="164">
        <f t="shared" si="64"/>
        <v>0</v>
      </c>
      <c r="BC57" s="161"/>
      <c r="BD57" s="162"/>
      <c r="BE57" s="162"/>
      <c r="BF57" s="162"/>
      <c r="BG57" s="163">
        <f t="shared" si="65"/>
        <v>0</v>
      </c>
      <c r="BH57" s="166">
        <f t="shared" si="66"/>
        <v>0</v>
      </c>
      <c r="BI57" s="162"/>
      <c r="BJ57" s="162"/>
      <c r="BK57" s="162"/>
      <c r="BL57" s="164">
        <f>BH57+BI57-BJ57+BK57</f>
        <v>0</v>
      </c>
      <c r="BM57" s="165">
        <f t="shared" si="79"/>
        <v>0</v>
      </c>
      <c r="BN57" s="162"/>
      <c r="BO57" s="162"/>
      <c r="BP57" s="162"/>
      <c r="BQ57" s="163">
        <f t="shared" si="69"/>
        <v>0</v>
      </c>
      <c r="BR57" s="166">
        <f t="shared" si="70"/>
        <v>0</v>
      </c>
      <c r="BS57" s="162"/>
      <c r="BT57" s="162"/>
      <c r="BU57" s="162"/>
      <c r="BV57" s="164">
        <f>BR57+BS57-BT57+BU57</f>
        <v>0</v>
      </c>
      <c r="BW57" s="165">
        <f t="shared" si="72"/>
        <v>0</v>
      </c>
      <c r="BX57" s="162"/>
      <c r="BY57" s="162"/>
      <c r="BZ57" s="162"/>
      <c r="CA57" s="162"/>
      <c r="CB57" s="162"/>
      <c r="CC57" s="162"/>
      <c r="CD57" s="163">
        <f>BW57+BX57-BY57+SUM(BZ57:CC57)</f>
        <v>0</v>
      </c>
      <c r="CE57" s="166">
        <f>BV57</f>
        <v>0</v>
      </c>
      <c r="CF57" s="162"/>
      <c r="CG57" s="162"/>
      <c r="CH57" s="162"/>
      <c r="CI57" s="164">
        <f>CE57+CF57-CG57+CH57</f>
        <v>0</v>
      </c>
      <c r="CJ57" s="161"/>
      <c r="CK57" s="162"/>
      <c r="CL57" s="166">
        <f t="shared" si="77"/>
        <v>0</v>
      </c>
      <c r="CM57" s="167">
        <f t="shared" si="78"/>
        <v>0</v>
      </c>
      <c r="CN57" s="168"/>
      <c r="CO57" s="162"/>
      <c r="CP57" s="157">
        <f t="shared" si="32"/>
        <v>0</v>
      </c>
      <c r="CQ57" s="169"/>
      <c r="CR57" s="157">
        <f t="shared" si="33"/>
        <v>0</v>
      </c>
    </row>
    <row r="58" spans="1:96" s="160" customFormat="1" ht="15" thickBot="1">
      <c r="A58" s="1">
        <v>28</v>
      </c>
      <c r="B58" s="1"/>
      <c r="C58" s="5" t="s">
        <v>18</v>
      </c>
      <c r="D58" s="8">
        <v>1572</v>
      </c>
      <c r="E58" s="161"/>
      <c r="F58" s="162"/>
      <c r="G58" s="162"/>
      <c r="H58" s="162"/>
      <c r="I58" s="163">
        <f t="shared" si="47"/>
        <v>0</v>
      </c>
      <c r="J58" s="162"/>
      <c r="K58" s="162"/>
      <c r="L58" s="162"/>
      <c r="M58" s="162"/>
      <c r="N58" s="164">
        <f t="shared" si="48"/>
        <v>0</v>
      </c>
      <c r="O58" s="165">
        <f t="shared" si="83"/>
        <v>0</v>
      </c>
      <c r="P58" s="162"/>
      <c r="Q58" s="162"/>
      <c r="R58" s="162"/>
      <c r="S58" s="163">
        <f t="shared" si="50"/>
        <v>0</v>
      </c>
      <c r="T58" s="166">
        <f t="shared" si="51"/>
        <v>0</v>
      </c>
      <c r="U58" s="162"/>
      <c r="V58" s="162"/>
      <c r="W58" s="162"/>
      <c r="X58" s="164">
        <f t="shared" si="52"/>
        <v>0</v>
      </c>
      <c r="Y58" s="165">
        <f>S58</f>
        <v>0</v>
      </c>
      <c r="Z58" s="162"/>
      <c r="AA58" s="162"/>
      <c r="AB58" s="162"/>
      <c r="AC58" s="163">
        <f t="shared" si="54"/>
        <v>0</v>
      </c>
      <c r="AD58" s="166">
        <f>X58</f>
        <v>0</v>
      </c>
      <c r="AE58" s="162"/>
      <c r="AF58" s="162"/>
      <c r="AG58" s="162"/>
      <c r="AH58" s="164">
        <f t="shared" si="56"/>
        <v>0</v>
      </c>
      <c r="AI58" s="165">
        <f>AC58</f>
        <v>0</v>
      </c>
      <c r="AJ58" s="162"/>
      <c r="AK58" s="162"/>
      <c r="AL58" s="162"/>
      <c r="AM58" s="163">
        <f t="shared" si="58"/>
        <v>0</v>
      </c>
      <c r="AN58" s="166">
        <f>AH58</f>
        <v>0</v>
      </c>
      <c r="AO58" s="162"/>
      <c r="AP58" s="162"/>
      <c r="AQ58" s="162"/>
      <c r="AR58" s="164">
        <f t="shared" si="60"/>
        <v>0</v>
      </c>
      <c r="AS58" s="165">
        <f>AM58</f>
        <v>0</v>
      </c>
      <c r="AT58" s="162"/>
      <c r="AU58" s="162"/>
      <c r="AV58" s="162"/>
      <c r="AW58" s="163">
        <f t="shared" si="62"/>
        <v>0</v>
      </c>
      <c r="AX58" s="166">
        <f>AR58</f>
        <v>0</v>
      </c>
      <c r="AY58" s="162"/>
      <c r="AZ58" s="162"/>
      <c r="BA58" s="162"/>
      <c r="BB58" s="164">
        <f t="shared" si="64"/>
        <v>0</v>
      </c>
      <c r="BC58" s="165">
        <f>AW58</f>
        <v>0</v>
      </c>
      <c r="BD58" s="162"/>
      <c r="BE58" s="162"/>
      <c r="BF58" s="162"/>
      <c r="BG58" s="163">
        <f t="shared" si="65"/>
        <v>0</v>
      </c>
      <c r="BH58" s="166">
        <f t="shared" si="66"/>
        <v>0</v>
      </c>
      <c r="BI58" s="162"/>
      <c r="BJ58" s="162"/>
      <c r="BK58" s="162"/>
      <c r="BL58" s="164">
        <f t="shared" si="67"/>
        <v>0</v>
      </c>
      <c r="BM58" s="165">
        <f>BG58</f>
        <v>0</v>
      </c>
      <c r="BN58" s="162"/>
      <c r="BO58" s="162"/>
      <c r="BP58" s="162"/>
      <c r="BQ58" s="163">
        <f t="shared" si="69"/>
        <v>0</v>
      </c>
      <c r="BR58" s="166">
        <f t="shared" si="70"/>
        <v>0</v>
      </c>
      <c r="BS58" s="162"/>
      <c r="BT58" s="162"/>
      <c r="BU58" s="162"/>
      <c r="BV58" s="164">
        <f>BR58+BS58-BT58+BU58</f>
        <v>0</v>
      </c>
      <c r="BW58" s="165">
        <f>BQ58</f>
        <v>0</v>
      </c>
      <c r="BX58" s="162"/>
      <c r="BY58" s="162"/>
      <c r="BZ58" s="162"/>
      <c r="CA58" s="162"/>
      <c r="CB58" s="162"/>
      <c r="CC58" s="162"/>
      <c r="CD58" s="163">
        <f>BW58+BX58-BY58+SUM(BZ58:CC58)</f>
        <v>0</v>
      </c>
      <c r="CE58" s="166">
        <f>BV58</f>
        <v>0</v>
      </c>
      <c r="CF58" s="162"/>
      <c r="CG58" s="162"/>
      <c r="CH58" s="162"/>
      <c r="CI58" s="164">
        <f>CE58+CF58-CG58+CH58</f>
        <v>0</v>
      </c>
      <c r="CJ58" s="161"/>
      <c r="CK58" s="162"/>
      <c r="CL58" s="166">
        <f t="shared" si="77"/>
        <v>0</v>
      </c>
      <c r="CM58" s="167">
        <f t="shared" si="78"/>
        <v>0</v>
      </c>
      <c r="CN58" s="168"/>
      <c r="CO58" s="162"/>
      <c r="CP58" s="157">
        <f t="shared" si="32"/>
        <v>0</v>
      </c>
      <c r="CQ58" s="169"/>
      <c r="CR58" s="157">
        <f t="shared" si="33"/>
        <v>0</v>
      </c>
    </row>
    <row r="59" spans="1:96" s="160" customFormat="1" ht="15" thickBot="1">
      <c r="A59" s="1">
        <v>29</v>
      </c>
      <c r="B59" s="1"/>
      <c r="C59" s="5" t="s">
        <v>6</v>
      </c>
      <c r="D59" s="8">
        <v>1574</v>
      </c>
      <c r="E59" s="161"/>
      <c r="F59" s="162"/>
      <c r="G59" s="162"/>
      <c r="H59" s="162"/>
      <c r="I59" s="163">
        <f t="shared" si="47"/>
        <v>0</v>
      </c>
      <c r="J59" s="162"/>
      <c r="K59" s="162"/>
      <c r="L59" s="162"/>
      <c r="M59" s="162"/>
      <c r="N59" s="164">
        <f t="shared" si="48"/>
        <v>0</v>
      </c>
      <c r="O59" s="165">
        <f t="shared" si="83"/>
        <v>0</v>
      </c>
      <c r="P59" s="162"/>
      <c r="Q59" s="162"/>
      <c r="R59" s="162"/>
      <c r="S59" s="163">
        <f t="shared" si="50"/>
        <v>0</v>
      </c>
      <c r="T59" s="166">
        <f t="shared" si="51"/>
        <v>0</v>
      </c>
      <c r="U59" s="162"/>
      <c r="V59" s="162"/>
      <c r="W59" s="162"/>
      <c r="X59" s="164">
        <f t="shared" si="52"/>
        <v>0</v>
      </c>
      <c r="Y59" s="165">
        <f>S59</f>
        <v>0</v>
      </c>
      <c r="Z59" s="162"/>
      <c r="AA59" s="162"/>
      <c r="AB59" s="162"/>
      <c r="AC59" s="163">
        <f t="shared" si="54"/>
        <v>0</v>
      </c>
      <c r="AD59" s="166">
        <f>X59</f>
        <v>0</v>
      </c>
      <c r="AE59" s="162"/>
      <c r="AF59" s="162"/>
      <c r="AG59" s="162"/>
      <c r="AH59" s="164">
        <f t="shared" si="56"/>
        <v>0</v>
      </c>
      <c r="AI59" s="165">
        <f>AC59</f>
        <v>0</v>
      </c>
      <c r="AJ59" s="162"/>
      <c r="AK59" s="162"/>
      <c r="AL59" s="162"/>
      <c r="AM59" s="163">
        <f t="shared" si="58"/>
        <v>0</v>
      </c>
      <c r="AN59" s="166">
        <f>AH59</f>
        <v>0</v>
      </c>
      <c r="AO59" s="162"/>
      <c r="AP59" s="162"/>
      <c r="AQ59" s="162"/>
      <c r="AR59" s="164">
        <f t="shared" si="60"/>
        <v>0</v>
      </c>
      <c r="AS59" s="165">
        <f>AM59</f>
        <v>0</v>
      </c>
      <c r="AT59" s="162"/>
      <c r="AU59" s="162"/>
      <c r="AV59" s="162"/>
      <c r="AW59" s="163">
        <f t="shared" si="62"/>
        <v>0</v>
      </c>
      <c r="AX59" s="166">
        <f>AR59</f>
        <v>0</v>
      </c>
      <c r="AY59" s="162"/>
      <c r="AZ59" s="162"/>
      <c r="BA59" s="162"/>
      <c r="BB59" s="164">
        <f t="shared" si="64"/>
        <v>0</v>
      </c>
      <c r="BC59" s="165">
        <f>AW59</f>
        <v>0</v>
      </c>
      <c r="BD59" s="162"/>
      <c r="BE59" s="162"/>
      <c r="BF59" s="162"/>
      <c r="BG59" s="163">
        <f t="shared" si="65"/>
        <v>0</v>
      </c>
      <c r="BH59" s="166">
        <f t="shared" si="66"/>
        <v>0</v>
      </c>
      <c r="BI59" s="162"/>
      <c r="BJ59" s="162"/>
      <c r="BK59" s="162"/>
      <c r="BL59" s="164">
        <f t="shared" si="67"/>
        <v>0</v>
      </c>
      <c r="BM59" s="165">
        <f>BG59</f>
        <v>0</v>
      </c>
      <c r="BN59" s="162"/>
      <c r="BO59" s="162"/>
      <c r="BP59" s="162"/>
      <c r="BQ59" s="163">
        <f t="shared" si="69"/>
        <v>0</v>
      </c>
      <c r="BR59" s="166">
        <f t="shared" si="70"/>
        <v>0</v>
      </c>
      <c r="BS59" s="162"/>
      <c r="BT59" s="162"/>
      <c r="BU59" s="162"/>
      <c r="BV59" s="164">
        <f>BR59+BS59-BT59+BU59</f>
        <v>0</v>
      </c>
      <c r="BW59" s="165">
        <f>BQ59</f>
        <v>0</v>
      </c>
      <c r="BX59" s="162"/>
      <c r="BY59" s="162"/>
      <c r="BZ59" s="162"/>
      <c r="CA59" s="162"/>
      <c r="CB59" s="162"/>
      <c r="CC59" s="162"/>
      <c r="CD59" s="163">
        <f>BW59+BX59-BY59+SUM(BZ59:CC59)</f>
        <v>0</v>
      </c>
      <c r="CE59" s="166">
        <f>BV59</f>
        <v>0</v>
      </c>
      <c r="CF59" s="162"/>
      <c r="CG59" s="162"/>
      <c r="CH59" s="162"/>
      <c r="CI59" s="164">
        <f>CE59+CF59-CG59+CH59</f>
        <v>0</v>
      </c>
      <c r="CJ59" s="161"/>
      <c r="CK59" s="162"/>
      <c r="CL59" s="166">
        <f t="shared" si="77"/>
        <v>0</v>
      </c>
      <c r="CM59" s="167">
        <f t="shared" si="78"/>
        <v>0</v>
      </c>
      <c r="CN59" s="168"/>
      <c r="CO59" s="162"/>
      <c r="CP59" s="157">
        <f t="shared" si="32"/>
        <v>0</v>
      </c>
      <c r="CQ59" s="169"/>
      <c r="CR59" s="157">
        <f t="shared" si="33"/>
        <v>0</v>
      </c>
    </row>
    <row r="60" spans="1:96" s="160" customFormat="1" ht="15" thickBot="1">
      <c r="A60" s="1">
        <v>30</v>
      </c>
      <c r="B60" s="1"/>
      <c r="C60" s="9" t="s">
        <v>63</v>
      </c>
      <c r="D60" s="8">
        <v>1582</v>
      </c>
      <c r="E60" s="161"/>
      <c r="F60" s="180"/>
      <c r="G60" s="162"/>
      <c r="H60" s="162"/>
      <c r="I60" s="163">
        <f t="shared" si="47"/>
        <v>0</v>
      </c>
      <c r="J60" s="162"/>
      <c r="K60" s="162"/>
      <c r="L60" s="162"/>
      <c r="M60" s="162"/>
      <c r="N60" s="164">
        <f t="shared" si="48"/>
        <v>0</v>
      </c>
      <c r="O60" s="165">
        <f t="shared" si="83"/>
        <v>0</v>
      </c>
      <c r="P60" s="162"/>
      <c r="Q60" s="162"/>
      <c r="R60" s="162"/>
      <c r="S60" s="163">
        <f t="shared" si="50"/>
        <v>0</v>
      </c>
      <c r="T60" s="166">
        <f t="shared" si="51"/>
        <v>0</v>
      </c>
      <c r="U60" s="162"/>
      <c r="V60" s="162"/>
      <c r="W60" s="162"/>
      <c r="X60" s="164">
        <f t="shared" si="52"/>
        <v>0</v>
      </c>
      <c r="Y60" s="165">
        <f>S60</f>
        <v>0</v>
      </c>
      <c r="Z60" s="162"/>
      <c r="AA60" s="162"/>
      <c r="AB60" s="162"/>
      <c r="AC60" s="163">
        <f t="shared" si="54"/>
        <v>0</v>
      </c>
      <c r="AD60" s="166">
        <f>X60</f>
        <v>0</v>
      </c>
      <c r="AE60" s="162"/>
      <c r="AF60" s="162"/>
      <c r="AG60" s="162"/>
      <c r="AH60" s="164">
        <f t="shared" si="56"/>
        <v>0</v>
      </c>
      <c r="AI60" s="165">
        <f>AC60</f>
        <v>0</v>
      </c>
      <c r="AJ60" s="162"/>
      <c r="AK60" s="162"/>
      <c r="AL60" s="162"/>
      <c r="AM60" s="163">
        <f t="shared" si="58"/>
        <v>0</v>
      </c>
      <c r="AN60" s="166">
        <f>AH60</f>
        <v>0</v>
      </c>
      <c r="AO60" s="162"/>
      <c r="AP60" s="162"/>
      <c r="AQ60" s="162"/>
      <c r="AR60" s="164">
        <f t="shared" si="60"/>
        <v>0</v>
      </c>
      <c r="AS60" s="165">
        <f>AM60</f>
        <v>0</v>
      </c>
      <c r="AT60" s="162"/>
      <c r="AU60" s="162"/>
      <c r="AV60" s="162"/>
      <c r="AW60" s="163">
        <f t="shared" si="62"/>
        <v>0</v>
      </c>
      <c r="AX60" s="166">
        <f>AR60</f>
        <v>0</v>
      </c>
      <c r="AY60" s="162"/>
      <c r="AZ60" s="162"/>
      <c r="BA60" s="162"/>
      <c r="BB60" s="164">
        <f t="shared" si="64"/>
        <v>0</v>
      </c>
      <c r="BC60" s="165">
        <f>AW60</f>
        <v>0</v>
      </c>
      <c r="BD60" s="162">
        <v>4256</v>
      </c>
      <c r="BE60" s="162"/>
      <c r="BF60" s="162"/>
      <c r="BG60" s="163">
        <f t="shared" si="65"/>
        <v>4256</v>
      </c>
      <c r="BH60" s="166">
        <f t="shared" si="66"/>
        <v>0</v>
      </c>
      <c r="BI60" s="162">
        <v>2377.6</v>
      </c>
      <c r="BJ60" s="162"/>
      <c r="BK60" s="162"/>
      <c r="BL60" s="164">
        <f t="shared" si="67"/>
        <v>2377.6</v>
      </c>
      <c r="BM60" s="165">
        <f>BG60</f>
        <v>4256</v>
      </c>
      <c r="BN60" s="162"/>
      <c r="BO60" s="162"/>
      <c r="BP60" s="162"/>
      <c r="BQ60" s="163">
        <f t="shared" si="69"/>
        <v>4256</v>
      </c>
      <c r="BR60" s="166">
        <f t="shared" si="70"/>
        <v>2377.6</v>
      </c>
      <c r="BS60" s="162">
        <v>62.56</v>
      </c>
      <c r="BT60" s="162"/>
      <c r="BU60" s="162"/>
      <c r="BV60" s="164">
        <f>BR60+BS60-BT60+BU60</f>
        <v>2440.16</v>
      </c>
      <c r="BW60" s="165">
        <f>BQ60</f>
        <v>4256</v>
      </c>
      <c r="BX60" s="162"/>
      <c r="BY60" s="162"/>
      <c r="BZ60" s="162"/>
      <c r="CA60" s="162"/>
      <c r="CB60" s="162"/>
      <c r="CC60" s="162"/>
      <c r="CD60" s="163">
        <f>BW60+BX60-BY60+SUM(BZ60:CC60)</f>
        <v>4256</v>
      </c>
      <c r="CE60" s="166">
        <f>BV60</f>
        <v>2440.16</v>
      </c>
      <c r="CF60" s="162">
        <v>62.56</v>
      </c>
      <c r="CG60" s="162"/>
      <c r="CH60" s="162"/>
      <c r="CI60" s="164">
        <f>CE60+CF60-CG60+CH60</f>
        <v>2502.7199999999998</v>
      </c>
      <c r="CJ60" s="161"/>
      <c r="CK60" s="162"/>
      <c r="CL60" s="166">
        <f t="shared" si="77"/>
        <v>4256</v>
      </c>
      <c r="CM60" s="167">
        <f t="shared" si="78"/>
        <v>2502.7199999999998</v>
      </c>
      <c r="CN60" s="168">
        <v>99</v>
      </c>
      <c r="CO60" s="162">
        <v>33</v>
      </c>
      <c r="CP60" s="157">
        <f t="shared" si="32"/>
        <v>6890.7199999999993</v>
      </c>
      <c r="CQ60" s="169">
        <v>6758.71</v>
      </c>
      <c r="CR60" s="157">
        <f t="shared" si="33"/>
        <v>-9.999999999308784E-3</v>
      </c>
    </row>
    <row r="61" spans="1:96" s="160" customFormat="1" ht="15" thickBot="1">
      <c r="A61" s="1">
        <v>31</v>
      </c>
      <c r="B61" s="1"/>
      <c r="C61" s="6" t="s">
        <v>7</v>
      </c>
      <c r="D61" s="14">
        <v>2425</v>
      </c>
      <c r="E61" s="161"/>
      <c r="F61" s="162"/>
      <c r="G61" s="162"/>
      <c r="H61" s="162"/>
      <c r="I61" s="163">
        <f t="shared" si="47"/>
        <v>0</v>
      </c>
      <c r="J61" s="162"/>
      <c r="K61" s="162"/>
      <c r="L61" s="162"/>
      <c r="M61" s="162"/>
      <c r="N61" s="164">
        <f t="shared" si="48"/>
        <v>0</v>
      </c>
      <c r="O61" s="165">
        <f t="shared" si="83"/>
        <v>0</v>
      </c>
      <c r="P61" s="162"/>
      <c r="Q61" s="162"/>
      <c r="R61" s="162"/>
      <c r="S61" s="163">
        <f t="shared" si="50"/>
        <v>0</v>
      </c>
      <c r="T61" s="166">
        <f t="shared" si="51"/>
        <v>0</v>
      </c>
      <c r="U61" s="162"/>
      <c r="V61" s="162"/>
      <c r="W61" s="162"/>
      <c r="X61" s="164">
        <f t="shared" si="52"/>
        <v>0</v>
      </c>
      <c r="Y61" s="165">
        <f>S61</f>
        <v>0</v>
      </c>
      <c r="Z61" s="162"/>
      <c r="AA61" s="162"/>
      <c r="AB61" s="162"/>
      <c r="AC61" s="163">
        <f t="shared" si="54"/>
        <v>0</v>
      </c>
      <c r="AD61" s="166">
        <f>X61</f>
        <v>0</v>
      </c>
      <c r="AE61" s="162"/>
      <c r="AF61" s="162"/>
      <c r="AG61" s="162"/>
      <c r="AH61" s="164">
        <f t="shared" si="56"/>
        <v>0</v>
      </c>
      <c r="AI61" s="165">
        <f>AC61</f>
        <v>0</v>
      </c>
      <c r="AJ61" s="162"/>
      <c r="AK61" s="162"/>
      <c r="AL61" s="162"/>
      <c r="AM61" s="163">
        <f t="shared" si="58"/>
        <v>0</v>
      </c>
      <c r="AN61" s="166">
        <f>AH61</f>
        <v>0</v>
      </c>
      <c r="AO61" s="162"/>
      <c r="AP61" s="162"/>
      <c r="AQ61" s="162"/>
      <c r="AR61" s="164">
        <f t="shared" si="60"/>
        <v>0</v>
      </c>
      <c r="AS61" s="165">
        <f>AM61</f>
        <v>0</v>
      </c>
      <c r="AT61" s="162"/>
      <c r="AU61" s="162"/>
      <c r="AV61" s="162"/>
      <c r="AW61" s="163">
        <f t="shared" si="62"/>
        <v>0</v>
      </c>
      <c r="AX61" s="166">
        <f>AR61</f>
        <v>0</v>
      </c>
      <c r="AY61" s="162"/>
      <c r="AZ61" s="162"/>
      <c r="BA61" s="162"/>
      <c r="BB61" s="164">
        <f t="shared" si="64"/>
        <v>0</v>
      </c>
      <c r="BC61" s="165">
        <f>AW61</f>
        <v>0</v>
      </c>
      <c r="BD61" s="162"/>
      <c r="BE61" s="162"/>
      <c r="BF61" s="162"/>
      <c r="BG61" s="163">
        <f t="shared" si="65"/>
        <v>0</v>
      </c>
      <c r="BH61" s="166">
        <f t="shared" si="66"/>
        <v>0</v>
      </c>
      <c r="BI61" s="162"/>
      <c r="BJ61" s="162"/>
      <c r="BK61" s="162"/>
      <c r="BL61" s="164">
        <f t="shared" si="67"/>
        <v>0</v>
      </c>
      <c r="BM61" s="165">
        <f>BG61</f>
        <v>0</v>
      </c>
      <c r="BN61" s="162"/>
      <c r="BO61" s="162"/>
      <c r="BP61" s="162">
        <v>-3072</v>
      </c>
      <c r="BQ61" s="163">
        <f t="shared" si="69"/>
        <v>-3072</v>
      </c>
      <c r="BR61" s="166">
        <f t="shared" si="70"/>
        <v>0</v>
      </c>
      <c r="BS61" s="162"/>
      <c r="BT61" s="162"/>
      <c r="BU61" s="162"/>
      <c r="BV61" s="164">
        <f>BR61+BS61-BT61+BU61</f>
        <v>0</v>
      </c>
      <c r="BW61" s="165">
        <f>BQ61</f>
        <v>-3072</v>
      </c>
      <c r="BX61" s="162">
        <v>-3072</v>
      </c>
      <c r="BY61" s="162"/>
      <c r="BZ61" s="162"/>
      <c r="CA61" s="162"/>
      <c r="CB61" s="162"/>
      <c r="CC61" s="162"/>
      <c r="CD61" s="163">
        <f>BW61+BX61-BY61+SUM(BZ61:CC61)</f>
        <v>-6144</v>
      </c>
      <c r="CE61" s="166">
        <f>BV61</f>
        <v>0</v>
      </c>
      <c r="CF61" s="162">
        <v>-26.34</v>
      </c>
      <c r="CG61" s="162"/>
      <c r="CH61" s="162"/>
      <c r="CI61" s="164">
        <f>CE61+CF61-CG61+CH61</f>
        <v>-26.34</v>
      </c>
      <c r="CJ61" s="161"/>
      <c r="CK61" s="162"/>
      <c r="CL61" s="166">
        <f t="shared" si="77"/>
        <v>-6144</v>
      </c>
      <c r="CM61" s="167">
        <f t="shared" si="78"/>
        <v>-26.34</v>
      </c>
      <c r="CN61" s="168">
        <v>-71.5</v>
      </c>
      <c r="CO61" s="162">
        <v>-30.12</v>
      </c>
      <c r="CP61" s="157">
        <f t="shared" si="32"/>
        <v>-6271.96</v>
      </c>
      <c r="CQ61" s="169"/>
      <c r="CR61" s="157">
        <f t="shared" si="33"/>
        <v>6170.34</v>
      </c>
    </row>
    <row r="62" spans="1:96" s="160" customFormat="1" ht="14.25">
      <c r="A62" s="1"/>
      <c r="B62" s="1"/>
      <c r="C62" s="6"/>
      <c r="D62" s="6"/>
      <c r="E62" s="170"/>
      <c r="F62" s="163"/>
      <c r="G62" s="163"/>
      <c r="H62" s="163"/>
      <c r="I62" s="163"/>
      <c r="J62" s="163"/>
      <c r="K62" s="163"/>
      <c r="L62" s="163"/>
      <c r="M62" s="163"/>
      <c r="N62" s="164"/>
      <c r="O62" s="170"/>
      <c r="P62" s="163"/>
      <c r="Q62" s="163"/>
      <c r="R62" s="163"/>
      <c r="S62" s="163"/>
      <c r="T62" s="163"/>
      <c r="U62" s="163"/>
      <c r="V62" s="163"/>
      <c r="W62" s="163"/>
      <c r="X62" s="164"/>
      <c r="Y62" s="170"/>
      <c r="Z62" s="163"/>
      <c r="AA62" s="163"/>
      <c r="AB62" s="163"/>
      <c r="AC62" s="163"/>
      <c r="AD62" s="163"/>
      <c r="AE62" s="163"/>
      <c r="AF62" s="163"/>
      <c r="AG62" s="163"/>
      <c r="AH62" s="164"/>
      <c r="AI62" s="170"/>
      <c r="AJ62" s="163"/>
      <c r="AK62" s="163"/>
      <c r="AL62" s="163"/>
      <c r="AM62" s="163"/>
      <c r="AN62" s="163"/>
      <c r="AO62" s="163"/>
      <c r="AP62" s="163"/>
      <c r="AQ62" s="163"/>
      <c r="AR62" s="164"/>
      <c r="AS62" s="170"/>
      <c r="AT62" s="163"/>
      <c r="AU62" s="163"/>
      <c r="AV62" s="163"/>
      <c r="AW62" s="163"/>
      <c r="AX62" s="163"/>
      <c r="AY62" s="163"/>
      <c r="AZ62" s="163"/>
      <c r="BA62" s="163"/>
      <c r="BB62" s="164"/>
      <c r="BC62" s="170"/>
      <c r="BD62" s="163"/>
      <c r="BE62" s="163"/>
      <c r="BF62" s="163"/>
      <c r="BG62" s="163"/>
      <c r="BH62" s="163"/>
      <c r="BI62" s="163"/>
      <c r="BJ62" s="163"/>
      <c r="BK62" s="163"/>
      <c r="BL62" s="164"/>
      <c r="BM62" s="170"/>
      <c r="BN62" s="163"/>
      <c r="BO62" s="163"/>
      <c r="BP62" s="163"/>
      <c r="BQ62" s="163"/>
      <c r="BR62" s="163"/>
      <c r="BS62" s="163"/>
      <c r="BT62" s="163"/>
      <c r="BU62" s="163"/>
      <c r="BV62" s="164"/>
      <c r="BW62" s="170"/>
      <c r="BX62" s="163"/>
      <c r="BY62" s="163"/>
      <c r="BZ62" s="163"/>
      <c r="CA62" s="163"/>
      <c r="CB62" s="163"/>
      <c r="CC62" s="163"/>
      <c r="CD62" s="163"/>
      <c r="CE62" s="163"/>
      <c r="CF62" s="163"/>
      <c r="CG62" s="163"/>
      <c r="CH62" s="163"/>
      <c r="CI62" s="164"/>
      <c r="CJ62" s="170"/>
      <c r="CK62" s="163"/>
      <c r="CL62" s="163"/>
      <c r="CM62" s="164"/>
      <c r="CN62" s="156"/>
      <c r="CO62" s="156"/>
      <c r="CP62" s="157"/>
      <c r="CQ62" s="158"/>
      <c r="CR62" s="157"/>
    </row>
    <row r="63" spans="1:96" s="160" customFormat="1" ht="15">
      <c r="A63" s="1"/>
      <c r="B63" s="1"/>
      <c r="C63" s="15" t="s">
        <v>34</v>
      </c>
      <c r="D63" s="6"/>
      <c r="E63" s="170">
        <f t="shared" ref="E63:K63" si="84">SUM(E41:E61)</f>
        <v>0</v>
      </c>
      <c r="F63" s="163">
        <f t="shared" si="84"/>
        <v>3856</v>
      </c>
      <c r="G63" s="163">
        <f t="shared" si="84"/>
        <v>0</v>
      </c>
      <c r="H63" s="163">
        <f t="shared" si="84"/>
        <v>0</v>
      </c>
      <c r="I63" s="163">
        <f t="shared" si="84"/>
        <v>3856</v>
      </c>
      <c r="J63" s="163">
        <f t="shared" si="84"/>
        <v>0</v>
      </c>
      <c r="K63" s="163">
        <f t="shared" si="84"/>
        <v>145.15</v>
      </c>
      <c r="L63" s="163">
        <f>SUM(L41:L61)</f>
        <v>0</v>
      </c>
      <c r="M63" s="163">
        <f>SUM(M41:M61)</f>
        <v>0</v>
      </c>
      <c r="N63" s="163">
        <f>SUM(N41:N61)</f>
        <v>145.15</v>
      </c>
      <c r="O63" s="170">
        <f t="shared" ref="O63:X63" si="85">SUM(O41:O61)</f>
        <v>3856</v>
      </c>
      <c r="P63" s="163">
        <f t="shared" si="85"/>
        <v>3058</v>
      </c>
      <c r="Q63" s="163">
        <f t="shared" si="85"/>
        <v>0</v>
      </c>
      <c r="R63" s="163">
        <f t="shared" si="85"/>
        <v>0</v>
      </c>
      <c r="S63" s="163">
        <f t="shared" si="85"/>
        <v>6914</v>
      </c>
      <c r="T63" s="163">
        <f t="shared" si="85"/>
        <v>145.15</v>
      </c>
      <c r="U63" s="163">
        <f t="shared" si="85"/>
        <v>289.58</v>
      </c>
      <c r="V63" s="163">
        <f t="shared" si="85"/>
        <v>0</v>
      </c>
      <c r="W63" s="163">
        <f t="shared" si="85"/>
        <v>0</v>
      </c>
      <c r="X63" s="164">
        <f t="shared" si="85"/>
        <v>434.73</v>
      </c>
      <c r="Y63" s="170">
        <f t="shared" ref="Y63:BB63" si="86">SUM(Y41:Y61)</f>
        <v>6914</v>
      </c>
      <c r="Z63" s="163">
        <f t="shared" si="86"/>
        <v>0</v>
      </c>
      <c r="AA63" s="163">
        <f t="shared" si="86"/>
        <v>0</v>
      </c>
      <c r="AB63" s="163">
        <f t="shared" si="86"/>
        <v>0</v>
      </c>
      <c r="AC63" s="163">
        <f t="shared" si="86"/>
        <v>6914</v>
      </c>
      <c r="AD63" s="163">
        <f t="shared" si="86"/>
        <v>434.73</v>
      </c>
      <c r="AE63" s="163">
        <f t="shared" si="86"/>
        <v>326.86</v>
      </c>
      <c r="AF63" s="163">
        <f t="shared" si="86"/>
        <v>0</v>
      </c>
      <c r="AG63" s="163">
        <f t="shared" si="86"/>
        <v>0</v>
      </c>
      <c r="AH63" s="164">
        <f t="shared" si="86"/>
        <v>761.59</v>
      </c>
      <c r="AI63" s="170">
        <f t="shared" si="86"/>
        <v>6914</v>
      </c>
      <c r="AJ63" s="163">
        <f t="shared" si="86"/>
        <v>0</v>
      </c>
      <c r="AK63" s="163">
        <f t="shared" si="86"/>
        <v>0</v>
      </c>
      <c r="AL63" s="163">
        <f t="shared" si="86"/>
        <v>0</v>
      </c>
      <c r="AM63" s="163">
        <f t="shared" si="86"/>
        <v>6914</v>
      </c>
      <c r="AN63" s="163">
        <f t="shared" si="86"/>
        <v>761.59</v>
      </c>
      <c r="AO63" s="163">
        <f t="shared" si="86"/>
        <v>275.18</v>
      </c>
      <c r="AP63" s="163">
        <f>SUM(AP41:AP61)</f>
        <v>0</v>
      </c>
      <c r="AQ63" s="163">
        <f>SUM(AQ41:AQ61)</f>
        <v>0</v>
      </c>
      <c r="AR63" s="164">
        <f t="shared" si="86"/>
        <v>1036.77</v>
      </c>
      <c r="AS63" s="170">
        <f t="shared" si="86"/>
        <v>6914</v>
      </c>
      <c r="AT63" s="163">
        <f t="shared" si="86"/>
        <v>0</v>
      </c>
      <c r="AU63" s="163">
        <f t="shared" si="86"/>
        <v>0</v>
      </c>
      <c r="AV63" s="163">
        <f t="shared" si="86"/>
        <v>0</v>
      </c>
      <c r="AW63" s="163">
        <f t="shared" si="86"/>
        <v>6914</v>
      </c>
      <c r="AX63" s="163">
        <f t="shared" si="86"/>
        <v>1036.77</v>
      </c>
      <c r="AY63" s="163">
        <f t="shared" si="86"/>
        <v>78.650000000000006</v>
      </c>
      <c r="AZ63" s="163">
        <f t="shared" si="86"/>
        <v>0</v>
      </c>
      <c r="BA63" s="163">
        <f t="shared" si="86"/>
        <v>0</v>
      </c>
      <c r="BB63" s="164">
        <f t="shared" si="86"/>
        <v>1115.42</v>
      </c>
      <c r="BC63" s="170">
        <f t="shared" ref="BC63:BL63" si="87">SUM(BC41:BC61)</f>
        <v>6914</v>
      </c>
      <c r="BD63" s="163">
        <f t="shared" si="87"/>
        <v>8907.51</v>
      </c>
      <c r="BE63" s="163">
        <f t="shared" si="87"/>
        <v>0</v>
      </c>
      <c r="BF63" s="163">
        <f t="shared" si="87"/>
        <v>0</v>
      </c>
      <c r="BG63" s="163">
        <f t="shared" si="87"/>
        <v>15821.51</v>
      </c>
      <c r="BH63" s="163">
        <f t="shared" si="87"/>
        <v>1115.42</v>
      </c>
      <c r="BI63" s="163">
        <f t="shared" si="87"/>
        <v>2457.89</v>
      </c>
      <c r="BJ63" s="163">
        <f t="shared" si="87"/>
        <v>0</v>
      </c>
      <c r="BK63" s="163">
        <f t="shared" si="87"/>
        <v>0</v>
      </c>
      <c r="BL63" s="164">
        <f t="shared" si="87"/>
        <v>3573.31</v>
      </c>
      <c r="BM63" s="170">
        <f t="shared" ref="BM63:BV63" si="88">SUM(BM41:BM61)</f>
        <v>15821.51</v>
      </c>
      <c r="BN63" s="163">
        <f t="shared" si="88"/>
        <v>17087</v>
      </c>
      <c r="BO63" s="163">
        <f t="shared" si="88"/>
        <v>0</v>
      </c>
      <c r="BP63" s="163">
        <f t="shared" si="88"/>
        <v>-3072</v>
      </c>
      <c r="BQ63" s="163">
        <f t="shared" si="88"/>
        <v>29836.510000000002</v>
      </c>
      <c r="BR63" s="163">
        <f t="shared" si="88"/>
        <v>3573.31</v>
      </c>
      <c r="BS63" s="163">
        <f t="shared" si="88"/>
        <v>427.29</v>
      </c>
      <c r="BT63" s="163">
        <f t="shared" si="88"/>
        <v>0</v>
      </c>
      <c r="BU63" s="163">
        <f t="shared" si="88"/>
        <v>0</v>
      </c>
      <c r="BV63" s="164">
        <f t="shared" si="88"/>
        <v>4000.6</v>
      </c>
      <c r="BW63" s="170">
        <f t="shared" ref="BW63:CI63" si="89">SUM(BW41:BW61)</f>
        <v>29836.510000000002</v>
      </c>
      <c r="BX63" s="163">
        <f t="shared" si="89"/>
        <v>35601</v>
      </c>
      <c r="BY63" s="163">
        <f t="shared" si="89"/>
        <v>2086.71</v>
      </c>
      <c r="BZ63" s="163">
        <f t="shared" si="89"/>
        <v>0</v>
      </c>
      <c r="CA63" s="163">
        <f t="shared" si="89"/>
        <v>0</v>
      </c>
      <c r="CB63" s="163">
        <f t="shared" si="89"/>
        <v>0</v>
      </c>
      <c r="CC63" s="163">
        <f t="shared" si="89"/>
        <v>12000</v>
      </c>
      <c r="CD63" s="163">
        <f t="shared" si="89"/>
        <v>75350.8</v>
      </c>
      <c r="CE63" s="163">
        <f t="shared" si="89"/>
        <v>4000.6</v>
      </c>
      <c r="CF63" s="163">
        <f t="shared" si="89"/>
        <v>520.85</v>
      </c>
      <c r="CG63" s="163">
        <f t="shared" si="89"/>
        <v>193.29</v>
      </c>
      <c r="CH63" s="163">
        <f t="shared" si="89"/>
        <v>-32772</v>
      </c>
      <c r="CI63" s="164">
        <f t="shared" si="89"/>
        <v>-28443.84</v>
      </c>
      <c r="CJ63" s="170">
        <f t="shared" ref="CJ63:CQ63" si="90">SUM(CJ41:CJ61)</f>
        <v>0</v>
      </c>
      <c r="CK63" s="163">
        <f t="shared" si="90"/>
        <v>0</v>
      </c>
      <c r="CL63" s="163">
        <f t="shared" si="90"/>
        <v>75350.8</v>
      </c>
      <c r="CM63" s="164">
        <f t="shared" si="90"/>
        <v>-28443.84</v>
      </c>
      <c r="CN63" s="163">
        <f t="shared" si="90"/>
        <v>1013.5</v>
      </c>
      <c r="CO63" s="163">
        <f t="shared" si="90"/>
        <v>210.88</v>
      </c>
      <c r="CP63" s="157">
        <f t="shared" si="32"/>
        <v>48131.340000000004</v>
      </c>
      <c r="CQ63" s="171">
        <f t="shared" si="90"/>
        <v>73848.810000000012</v>
      </c>
      <c r="CR63" s="157">
        <f t="shared" si="33"/>
        <v>26941.850000000006</v>
      </c>
    </row>
    <row r="64" spans="1:96" s="160" customFormat="1" ht="15" thickBot="1">
      <c r="A64" s="1"/>
      <c r="B64" s="1"/>
      <c r="C64" s="6"/>
      <c r="D64" s="6"/>
      <c r="E64" s="170"/>
      <c r="F64" s="163"/>
      <c r="G64" s="163"/>
      <c r="H64" s="163"/>
      <c r="I64" s="163"/>
      <c r="J64" s="163"/>
      <c r="K64" s="163"/>
      <c r="L64" s="163"/>
      <c r="M64" s="163"/>
      <c r="N64" s="164"/>
      <c r="O64" s="170"/>
      <c r="P64" s="163"/>
      <c r="Q64" s="163"/>
      <c r="R64" s="163"/>
      <c r="S64" s="163"/>
      <c r="T64" s="163"/>
      <c r="U64" s="163"/>
      <c r="V64" s="163"/>
      <c r="W64" s="163"/>
      <c r="X64" s="164"/>
      <c r="Y64" s="170"/>
      <c r="Z64" s="163"/>
      <c r="AA64" s="163"/>
      <c r="AB64" s="163"/>
      <c r="AC64" s="163"/>
      <c r="AD64" s="163"/>
      <c r="AE64" s="163"/>
      <c r="AF64" s="163"/>
      <c r="AG64" s="163"/>
      <c r="AH64" s="164"/>
      <c r="AI64" s="170"/>
      <c r="AJ64" s="163"/>
      <c r="AK64" s="163"/>
      <c r="AL64" s="163"/>
      <c r="AM64" s="163"/>
      <c r="AN64" s="163"/>
      <c r="AO64" s="163"/>
      <c r="AP64" s="163"/>
      <c r="AQ64" s="163"/>
      <c r="AR64" s="164"/>
      <c r="AS64" s="170"/>
      <c r="AT64" s="163"/>
      <c r="AU64" s="163"/>
      <c r="AV64" s="163"/>
      <c r="AW64" s="163"/>
      <c r="AX64" s="163"/>
      <c r="AY64" s="163"/>
      <c r="AZ64" s="163"/>
      <c r="BA64" s="163"/>
      <c r="BB64" s="164"/>
      <c r="BC64" s="170"/>
      <c r="BD64" s="163"/>
      <c r="BE64" s="163"/>
      <c r="BF64" s="163"/>
      <c r="BG64" s="163"/>
      <c r="BH64" s="163"/>
      <c r="BI64" s="163"/>
      <c r="BJ64" s="163"/>
      <c r="BK64" s="163"/>
      <c r="BL64" s="164"/>
      <c r="BM64" s="170"/>
      <c r="BN64" s="163"/>
      <c r="BO64" s="163"/>
      <c r="BP64" s="163"/>
      <c r="BQ64" s="163"/>
      <c r="BR64" s="163"/>
      <c r="BS64" s="163"/>
      <c r="BT64" s="163"/>
      <c r="BU64" s="163"/>
      <c r="BV64" s="164"/>
      <c r="BW64" s="170"/>
      <c r="BX64" s="163"/>
      <c r="BY64" s="163"/>
      <c r="BZ64" s="163"/>
      <c r="CA64" s="163"/>
      <c r="CB64" s="163"/>
      <c r="CC64" s="163"/>
      <c r="CD64" s="163"/>
      <c r="CE64" s="163"/>
      <c r="CF64" s="163"/>
      <c r="CG64" s="163"/>
      <c r="CH64" s="163"/>
      <c r="CI64" s="164"/>
      <c r="CJ64" s="170"/>
      <c r="CK64" s="163"/>
      <c r="CL64" s="163"/>
      <c r="CM64" s="164"/>
      <c r="CN64" s="156"/>
      <c r="CO64" s="156"/>
      <c r="CP64" s="157"/>
      <c r="CQ64" s="158"/>
      <c r="CR64" s="157"/>
    </row>
    <row r="65" spans="1:96" s="160" customFormat="1" ht="15" thickBot="1">
      <c r="A65" s="1">
        <v>32</v>
      </c>
      <c r="B65" s="1"/>
      <c r="C65" s="6" t="s">
        <v>16</v>
      </c>
      <c r="D65" s="8">
        <v>1562</v>
      </c>
      <c r="E65" s="161"/>
      <c r="F65" s="180"/>
      <c r="G65" s="162"/>
      <c r="H65" s="162"/>
      <c r="I65" s="163">
        <f>E65+F65-G65+H65</f>
        <v>0</v>
      </c>
      <c r="J65" s="162"/>
      <c r="K65" s="162"/>
      <c r="L65" s="162"/>
      <c r="M65" s="162"/>
      <c r="N65" s="164">
        <f>J65+K65-L65+M65</f>
        <v>0</v>
      </c>
      <c r="O65" s="165">
        <f>I65</f>
        <v>0</v>
      </c>
      <c r="P65" s="162"/>
      <c r="Q65" s="162"/>
      <c r="R65" s="162"/>
      <c r="S65" s="163">
        <f>O65+P65-Q65+R65</f>
        <v>0</v>
      </c>
      <c r="T65" s="166">
        <f>N65</f>
        <v>0</v>
      </c>
      <c r="U65" s="162"/>
      <c r="V65" s="162"/>
      <c r="W65" s="162"/>
      <c r="X65" s="164">
        <f>T65+U65-V65+W65</f>
        <v>0</v>
      </c>
      <c r="Y65" s="165">
        <f>S65</f>
        <v>0</v>
      </c>
      <c r="Z65" s="162"/>
      <c r="AA65" s="162"/>
      <c r="AB65" s="162"/>
      <c r="AC65" s="163">
        <f>Y65+Z65-AA65+AB65</f>
        <v>0</v>
      </c>
      <c r="AD65" s="166">
        <f>X65</f>
        <v>0</v>
      </c>
      <c r="AE65" s="162"/>
      <c r="AF65" s="162"/>
      <c r="AG65" s="162"/>
      <c r="AH65" s="164">
        <f>AD65+AE65-AF65+AG65</f>
        <v>0</v>
      </c>
      <c r="AI65" s="165">
        <f>AC65</f>
        <v>0</v>
      </c>
      <c r="AJ65" s="162"/>
      <c r="AK65" s="162"/>
      <c r="AL65" s="162"/>
      <c r="AM65" s="163">
        <f>AI65+AJ65-AK65+AL65</f>
        <v>0</v>
      </c>
      <c r="AN65" s="166">
        <f>AH65</f>
        <v>0</v>
      </c>
      <c r="AO65" s="162"/>
      <c r="AP65" s="162"/>
      <c r="AQ65" s="162"/>
      <c r="AR65" s="164">
        <f>AN65+AO65-AP65+AQ65</f>
        <v>0</v>
      </c>
      <c r="AS65" s="165">
        <f>AM65</f>
        <v>0</v>
      </c>
      <c r="AT65" s="162"/>
      <c r="AU65" s="162"/>
      <c r="AV65" s="162"/>
      <c r="AW65" s="163">
        <f>AS65+AT65-AU65+AV65</f>
        <v>0</v>
      </c>
      <c r="AX65" s="166">
        <f>AR65</f>
        <v>0</v>
      </c>
      <c r="AY65" s="162"/>
      <c r="AZ65" s="162"/>
      <c r="BA65" s="162"/>
      <c r="BB65" s="164">
        <f>AX65+AY65-AZ65+BA65</f>
        <v>0</v>
      </c>
      <c r="BC65" s="165">
        <f>AW65</f>
        <v>0</v>
      </c>
      <c r="BD65" s="162"/>
      <c r="BE65" s="162"/>
      <c r="BF65" s="162"/>
      <c r="BG65" s="163">
        <f>BC65+BD65-BE65+SUM(BF65:BF65)</f>
        <v>0</v>
      </c>
      <c r="BH65" s="166">
        <f>BB65</f>
        <v>0</v>
      </c>
      <c r="BI65" s="162"/>
      <c r="BJ65" s="162"/>
      <c r="BK65" s="162"/>
      <c r="BL65" s="164">
        <f>BH65+BI65-BJ65+BK65</f>
        <v>0</v>
      </c>
      <c r="BM65" s="165">
        <f>BG65</f>
        <v>0</v>
      </c>
      <c r="BN65" s="162"/>
      <c r="BO65" s="162"/>
      <c r="BP65" s="162"/>
      <c r="BQ65" s="163">
        <f>BM65+BN65-BO65+SUM(BP65:BP65)</f>
        <v>0</v>
      </c>
      <c r="BR65" s="166">
        <f>BL65</f>
        <v>0</v>
      </c>
      <c r="BS65" s="162"/>
      <c r="BT65" s="162"/>
      <c r="BU65" s="162"/>
      <c r="BV65" s="164">
        <f>BR65+BS65-BT65+BU65</f>
        <v>0</v>
      </c>
      <c r="BW65" s="165">
        <f>BQ65</f>
        <v>0</v>
      </c>
      <c r="BX65" s="162">
        <v>-25203</v>
      </c>
      <c r="BY65" s="162">
        <v>-25203</v>
      </c>
      <c r="BZ65" s="162"/>
      <c r="CA65" s="162"/>
      <c r="CB65" s="162"/>
      <c r="CC65" s="162"/>
      <c r="CD65" s="163">
        <f>BW65+BX65-BY65+SUM(BZ65:CC65)</f>
        <v>0</v>
      </c>
      <c r="CE65" s="166">
        <f>BV65</f>
        <v>0</v>
      </c>
      <c r="CF65" s="162">
        <v>-6679</v>
      </c>
      <c r="CG65" s="162">
        <v>-6679</v>
      </c>
      <c r="CH65" s="162">
        <v>0</v>
      </c>
      <c r="CI65" s="164">
        <f>CE65+CF65-CG65+CH65</f>
        <v>0</v>
      </c>
      <c r="CJ65" s="161"/>
      <c r="CK65" s="162"/>
      <c r="CL65" s="166">
        <f>CD65-CJ65</f>
        <v>0</v>
      </c>
      <c r="CM65" s="167">
        <f>CI65-CK65</f>
        <v>0</v>
      </c>
      <c r="CN65" s="168"/>
      <c r="CO65" s="162"/>
      <c r="CP65" s="157">
        <f t="shared" si="32"/>
        <v>0</v>
      </c>
      <c r="CQ65" s="169"/>
      <c r="CR65" s="157">
        <f t="shared" si="33"/>
        <v>0</v>
      </c>
    </row>
    <row r="66" spans="1:96" s="160" customFormat="1" ht="29.25" thickBot="1">
      <c r="A66" s="1">
        <v>33</v>
      </c>
      <c r="B66" s="1"/>
      <c r="C66" s="30" t="s">
        <v>71</v>
      </c>
      <c r="D66" s="31">
        <v>1592</v>
      </c>
      <c r="E66" s="161"/>
      <c r="F66" s="162"/>
      <c r="G66" s="162"/>
      <c r="H66" s="162"/>
      <c r="I66" s="163">
        <f>E66+F66-G66+H66</f>
        <v>0</v>
      </c>
      <c r="J66" s="162"/>
      <c r="K66" s="162"/>
      <c r="L66" s="162"/>
      <c r="M66" s="162"/>
      <c r="N66" s="164">
        <f>J66+K66-L66+M66</f>
        <v>0</v>
      </c>
      <c r="O66" s="165">
        <f>I66</f>
        <v>0</v>
      </c>
      <c r="P66" s="162"/>
      <c r="Q66" s="162"/>
      <c r="R66" s="162"/>
      <c r="S66" s="163">
        <f>O66+P66-Q66+R66</f>
        <v>0</v>
      </c>
      <c r="T66" s="166">
        <f>N66</f>
        <v>0</v>
      </c>
      <c r="U66" s="162"/>
      <c r="V66" s="162"/>
      <c r="W66" s="162"/>
      <c r="X66" s="164">
        <f>T66+U66-V66+W66</f>
        <v>0</v>
      </c>
      <c r="Y66" s="165">
        <f>S66</f>
        <v>0</v>
      </c>
      <c r="Z66" s="162"/>
      <c r="AA66" s="162"/>
      <c r="AB66" s="162"/>
      <c r="AC66" s="163">
        <f>Y66+Z66-AA66+AB66</f>
        <v>0</v>
      </c>
      <c r="AD66" s="166">
        <f>X66</f>
        <v>0</v>
      </c>
      <c r="AE66" s="162"/>
      <c r="AF66" s="162"/>
      <c r="AG66" s="162"/>
      <c r="AH66" s="164">
        <f>AD66+AE66-AF66+AG66</f>
        <v>0</v>
      </c>
      <c r="AI66" s="165">
        <f>AC66</f>
        <v>0</v>
      </c>
      <c r="AJ66" s="162"/>
      <c r="AK66" s="162"/>
      <c r="AL66" s="162"/>
      <c r="AM66" s="163">
        <f>AI66+AJ66-AK66+AL66</f>
        <v>0</v>
      </c>
      <c r="AN66" s="166">
        <f>AH66</f>
        <v>0</v>
      </c>
      <c r="AO66" s="162"/>
      <c r="AP66" s="162"/>
      <c r="AQ66" s="162"/>
      <c r="AR66" s="164">
        <f>AN66+AO66-AP66+AQ66</f>
        <v>0</v>
      </c>
      <c r="AS66" s="165">
        <f>AM66</f>
        <v>0</v>
      </c>
      <c r="AT66" s="162"/>
      <c r="AU66" s="162"/>
      <c r="AV66" s="162"/>
      <c r="AW66" s="163">
        <f>AS66+AT66-AU66+AV66</f>
        <v>0</v>
      </c>
      <c r="AX66" s="166">
        <f>AR66</f>
        <v>0</v>
      </c>
      <c r="AY66" s="162"/>
      <c r="AZ66" s="162"/>
      <c r="BA66" s="162"/>
      <c r="BB66" s="164">
        <f>AX66+AY66-AZ66+BA66</f>
        <v>0</v>
      </c>
      <c r="BC66" s="165">
        <f>AW66</f>
        <v>0</v>
      </c>
      <c r="BD66" s="162"/>
      <c r="BE66" s="162"/>
      <c r="BF66" s="162"/>
      <c r="BG66" s="163">
        <f>BC66+BD66-BE66+SUM(BF66:BF66)</f>
        <v>0</v>
      </c>
      <c r="BH66" s="166">
        <f>BB66</f>
        <v>0</v>
      </c>
      <c r="BI66" s="162"/>
      <c r="BJ66" s="162"/>
      <c r="BK66" s="162"/>
      <c r="BL66" s="164">
        <f>BH66+BI66-BJ66+BK66</f>
        <v>0</v>
      </c>
      <c r="BM66" s="165">
        <f>BG66</f>
        <v>0</v>
      </c>
      <c r="BN66" s="162"/>
      <c r="BO66" s="162"/>
      <c r="BP66" s="162"/>
      <c r="BQ66" s="163">
        <f>BM66+BN66-BO66+SUM(BP66:BP66)</f>
        <v>0</v>
      </c>
      <c r="BR66" s="166">
        <f>BL66</f>
        <v>0</v>
      </c>
      <c r="BS66" s="162"/>
      <c r="BT66" s="162"/>
      <c r="BU66" s="162"/>
      <c r="BV66" s="164">
        <f>BR66+BS66-BT66+BU66</f>
        <v>0</v>
      </c>
      <c r="BW66" s="165">
        <f>BQ66</f>
        <v>0</v>
      </c>
      <c r="BX66" s="162"/>
      <c r="BY66" s="162"/>
      <c r="BZ66" s="162"/>
      <c r="CA66" s="162"/>
      <c r="CB66" s="162"/>
      <c r="CC66" s="162"/>
      <c r="CD66" s="163">
        <f>BW66+BX66-BY66+SUM(BZ66:CC66)</f>
        <v>0</v>
      </c>
      <c r="CE66" s="166">
        <f>BV66</f>
        <v>0</v>
      </c>
      <c r="CF66" s="162"/>
      <c r="CG66" s="162"/>
      <c r="CH66" s="162"/>
      <c r="CI66" s="164">
        <f>CE66+CF66-CG66+CH66</f>
        <v>0</v>
      </c>
      <c r="CJ66" s="161"/>
      <c r="CK66" s="162"/>
      <c r="CL66" s="166">
        <f>CD66-CJ66</f>
        <v>0</v>
      </c>
      <c r="CM66" s="167">
        <f>CI66-CK66</f>
        <v>0</v>
      </c>
      <c r="CN66" s="168"/>
      <c r="CO66" s="162"/>
      <c r="CP66" s="157">
        <f t="shared" si="32"/>
        <v>0</v>
      </c>
      <c r="CQ66" s="169"/>
      <c r="CR66" s="157">
        <f t="shared" si="33"/>
        <v>0</v>
      </c>
    </row>
    <row r="67" spans="1:96" s="160" customFormat="1" ht="29.25" thickBot="1">
      <c r="A67" s="1">
        <v>34</v>
      </c>
      <c r="B67" s="1"/>
      <c r="C67" s="30" t="s">
        <v>70</v>
      </c>
      <c r="D67" s="31">
        <v>1592</v>
      </c>
      <c r="E67" s="161"/>
      <c r="F67" s="162"/>
      <c r="G67" s="162"/>
      <c r="H67" s="162"/>
      <c r="I67" s="163">
        <f>E67+F67-G67+H67</f>
        <v>0</v>
      </c>
      <c r="J67" s="162"/>
      <c r="K67" s="162"/>
      <c r="L67" s="162"/>
      <c r="M67" s="162"/>
      <c r="N67" s="164">
        <f>J67+K67-L67+M67</f>
        <v>0</v>
      </c>
      <c r="O67" s="165">
        <f>I67</f>
        <v>0</v>
      </c>
      <c r="P67" s="162"/>
      <c r="Q67" s="162"/>
      <c r="R67" s="162"/>
      <c r="S67" s="163">
        <f>O67+P67-Q67+R67</f>
        <v>0</v>
      </c>
      <c r="T67" s="166">
        <f>N67</f>
        <v>0</v>
      </c>
      <c r="U67" s="162"/>
      <c r="V67" s="162"/>
      <c r="W67" s="162"/>
      <c r="X67" s="164">
        <f>T67+U67-V67+W67</f>
        <v>0</v>
      </c>
      <c r="Y67" s="165">
        <f>S67</f>
        <v>0</v>
      </c>
      <c r="Z67" s="162"/>
      <c r="AA67" s="162"/>
      <c r="AB67" s="162"/>
      <c r="AC67" s="163">
        <f>Y67+Z67-AA67+AB67</f>
        <v>0</v>
      </c>
      <c r="AD67" s="166">
        <f>X67</f>
        <v>0</v>
      </c>
      <c r="AE67" s="162"/>
      <c r="AF67" s="162"/>
      <c r="AG67" s="162"/>
      <c r="AH67" s="164">
        <f>AD67+AE67-AF67+AG67</f>
        <v>0</v>
      </c>
      <c r="AI67" s="165">
        <f>AC67</f>
        <v>0</v>
      </c>
      <c r="AJ67" s="162"/>
      <c r="AK67" s="162"/>
      <c r="AL67" s="162"/>
      <c r="AM67" s="163">
        <f>AI67+AJ67-AK67+AL67</f>
        <v>0</v>
      </c>
      <c r="AN67" s="166">
        <f>AH67</f>
        <v>0</v>
      </c>
      <c r="AO67" s="162"/>
      <c r="AP67" s="162"/>
      <c r="AQ67" s="162"/>
      <c r="AR67" s="164">
        <f>AN67+AO67-AP67+AQ67</f>
        <v>0</v>
      </c>
      <c r="AS67" s="165">
        <f>AM67</f>
        <v>0</v>
      </c>
      <c r="AT67" s="162"/>
      <c r="AU67" s="162"/>
      <c r="AV67" s="162"/>
      <c r="AW67" s="163">
        <f>AS67+AT67-AU67+AV67</f>
        <v>0</v>
      </c>
      <c r="AX67" s="166">
        <f>AR67</f>
        <v>0</v>
      </c>
      <c r="AY67" s="162"/>
      <c r="AZ67" s="162"/>
      <c r="BA67" s="162"/>
      <c r="BB67" s="164">
        <f>AX67+AY67-AZ67+BA67</f>
        <v>0</v>
      </c>
      <c r="BC67" s="165">
        <f>AW67</f>
        <v>0</v>
      </c>
      <c r="BD67" s="162"/>
      <c r="BE67" s="162"/>
      <c r="BF67" s="162"/>
      <c r="BG67" s="163">
        <f>BC67+BD67-BE67+SUM(BF67:BF67)</f>
        <v>0</v>
      </c>
      <c r="BH67" s="166">
        <f>BB67</f>
        <v>0</v>
      </c>
      <c r="BI67" s="162"/>
      <c r="BJ67" s="162"/>
      <c r="BK67" s="162"/>
      <c r="BL67" s="164">
        <f>BH67+BI67-BJ67+BK67</f>
        <v>0</v>
      </c>
      <c r="BM67" s="165">
        <f>BG67</f>
        <v>0</v>
      </c>
      <c r="BN67" s="162"/>
      <c r="BO67" s="162"/>
      <c r="BP67" s="162"/>
      <c r="BQ67" s="163">
        <f>BM67+BN67-BO67+SUM(BP67:BP67)</f>
        <v>0</v>
      </c>
      <c r="BR67" s="166">
        <f>BL67</f>
        <v>0</v>
      </c>
      <c r="BS67" s="162"/>
      <c r="BT67" s="162"/>
      <c r="BU67" s="162"/>
      <c r="BV67" s="164">
        <f>BR67+BS67-BT67+BU67</f>
        <v>0</v>
      </c>
      <c r="BW67" s="165">
        <f>BQ67</f>
        <v>0</v>
      </c>
      <c r="BX67" s="162"/>
      <c r="BY67" s="162"/>
      <c r="BZ67" s="162"/>
      <c r="CA67" s="162"/>
      <c r="CB67" s="162"/>
      <c r="CC67" s="162"/>
      <c r="CD67" s="163">
        <f>BW67+BX67-BY67+SUM(BZ67:CC67)</f>
        <v>0</v>
      </c>
      <c r="CE67" s="166">
        <f>BV67</f>
        <v>0</v>
      </c>
      <c r="CF67" s="162"/>
      <c r="CG67" s="162"/>
      <c r="CH67" s="162"/>
      <c r="CI67" s="164">
        <f>CE67+CF67-CG67+CH67</f>
        <v>0</v>
      </c>
      <c r="CJ67" s="161"/>
      <c r="CK67" s="162"/>
      <c r="CL67" s="166">
        <f>CD67-CJ67</f>
        <v>0</v>
      </c>
      <c r="CM67" s="167">
        <f>CI67-CK67</f>
        <v>0</v>
      </c>
      <c r="CN67" s="168"/>
      <c r="CO67" s="162"/>
      <c r="CP67" s="157">
        <f t="shared" si="32"/>
        <v>0</v>
      </c>
      <c r="CQ67" s="169"/>
      <c r="CR67" s="157">
        <f t="shared" si="33"/>
        <v>0</v>
      </c>
    </row>
    <row r="68" spans="1:96" s="160" customFormat="1" ht="14.25">
      <c r="A68" s="1"/>
      <c r="B68" s="1"/>
      <c r="C68" s="6"/>
      <c r="D68" s="6"/>
      <c r="E68" s="170"/>
      <c r="F68" s="163"/>
      <c r="G68" s="163"/>
      <c r="H68" s="163"/>
      <c r="I68" s="163"/>
      <c r="J68" s="163"/>
      <c r="K68" s="163"/>
      <c r="L68" s="163"/>
      <c r="M68" s="163"/>
      <c r="N68" s="164"/>
      <c r="O68" s="170"/>
      <c r="P68" s="163"/>
      <c r="Q68" s="163"/>
      <c r="R68" s="163"/>
      <c r="S68" s="163"/>
      <c r="T68" s="163"/>
      <c r="U68" s="163"/>
      <c r="V68" s="163"/>
      <c r="W68" s="163"/>
      <c r="X68" s="164"/>
      <c r="Y68" s="170"/>
      <c r="Z68" s="163"/>
      <c r="AA68" s="163"/>
      <c r="AB68" s="163"/>
      <c r="AC68" s="163"/>
      <c r="AD68" s="163"/>
      <c r="AE68" s="163"/>
      <c r="AF68" s="163"/>
      <c r="AG68" s="163"/>
      <c r="AH68" s="164"/>
      <c r="AI68" s="170"/>
      <c r="AJ68" s="163"/>
      <c r="AK68" s="163"/>
      <c r="AL68" s="163"/>
      <c r="AM68" s="163"/>
      <c r="AN68" s="163"/>
      <c r="AO68" s="163"/>
      <c r="AP68" s="163"/>
      <c r="AQ68" s="163"/>
      <c r="AR68" s="164"/>
      <c r="AS68" s="170"/>
      <c r="AT68" s="163"/>
      <c r="AU68" s="163"/>
      <c r="AV68" s="163"/>
      <c r="AW68" s="163"/>
      <c r="AX68" s="163"/>
      <c r="AY68" s="163"/>
      <c r="AZ68" s="163"/>
      <c r="BA68" s="163"/>
      <c r="BB68" s="164"/>
      <c r="BC68" s="170"/>
      <c r="BD68" s="163"/>
      <c r="BE68" s="163"/>
      <c r="BF68" s="163"/>
      <c r="BG68" s="163"/>
      <c r="BH68" s="163"/>
      <c r="BI68" s="163"/>
      <c r="BJ68" s="163"/>
      <c r="BK68" s="163"/>
      <c r="BL68" s="164"/>
      <c r="BM68" s="170"/>
      <c r="BN68" s="163"/>
      <c r="BO68" s="163"/>
      <c r="BP68" s="163"/>
      <c r="BQ68" s="163"/>
      <c r="BR68" s="163"/>
      <c r="BS68" s="163"/>
      <c r="BT68" s="163"/>
      <c r="BU68" s="163"/>
      <c r="BV68" s="164"/>
      <c r="BW68" s="170"/>
      <c r="BX68" s="163"/>
      <c r="BY68" s="163"/>
      <c r="BZ68" s="163"/>
      <c r="CA68" s="163"/>
      <c r="CB68" s="163"/>
      <c r="CC68" s="163"/>
      <c r="CD68" s="163"/>
      <c r="CE68" s="163"/>
      <c r="CF68" s="163"/>
      <c r="CG68" s="163"/>
      <c r="CH68" s="163"/>
      <c r="CI68" s="164"/>
      <c r="CJ68" s="170"/>
      <c r="CK68" s="163"/>
      <c r="CL68" s="163"/>
      <c r="CM68" s="164"/>
      <c r="CN68" s="156"/>
      <c r="CO68" s="156"/>
      <c r="CP68" s="157"/>
      <c r="CQ68" s="158"/>
      <c r="CR68" s="157"/>
    </row>
    <row r="69" spans="1:96" s="160" customFormat="1" ht="15">
      <c r="A69" s="1"/>
      <c r="B69" s="1"/>
      <c r="C69" s="15" t="s">
        <v>59</v>
      </c>
      <c r="D69" s="6"/>
      <c r="E69" s="170">
        <f>+E63+E36+E65+E66+E67</f>
        <v>0</v>
      </c>
      <c r="F69" s="163">
        <f t="shared" ref="F69:BP69" si="91">+F63+F36+F65+F66+F67</f>
        <v>3856</v>
      </c>
      <c r="G69" s="163">
        <f t="shared" si="91"/>
        <v>0</v>
      </c>
      <c r="H69" s="163">
        <f t="shared" si="91"/>
        <v>0</v>
      </c>
      <c r="I69" s="163">
        <f t="shared" si="91"/>
        <v>3856</v>
      </c>
      <c r="J69" s="163">
        <f t="shared" si="91"/>
        <v>0</v>
      </c>
      <c r="K69" s="163">
        <f t="shared" si="91"/>
        <v>145.15</v>
      </c>
      <c r="L69" s="163">
        <f t="shared" si="91"/>
        <v>0</v>
      </c>
      <c r="M69" s="163">
        <f t="shared" si="91"/>
        <v>0</v>
      </c>
      <c r="N69" s="164">
        <f t="shared" si="91"/>
        <v>145.15</v>
      </c>
      <c r="O69" s="170">
        <f t="shared" si="91"/>
        <v>3856</v>
      </c>
      <c r="P69" s="163">
        <f t="shared" si="91"/>
        <v>3058</v>
      </c>
      <c r="Q69" s="163">
        <f t="shared" si="91"/>
        <v>0</v>
      </c>
      <c r="R69" s="163">
        <f t="shared" si="91"/>
        <v>0</v>
      </c>
      <c r="S69" s="163">
        <f t="shared" si="91"/>
        <v>6914</v>
      </c>
      <c r="T69" s="163">
        <f t="shared" si="91"/>
        <v>145.15</v>
      </c>
      <c r="U69" s="163">
        <f t="shared" si="91"/>
        <v>289.58</v>
      </c>
      <c r="V69" s="163">
        <f t="shared" si="91"/>
        <v>0</v>
      </c>
      <c r="W69" s="163">
        <f t="shared" si="91"/>
        <v>0</v>
      </c>
      <c r="X69" s="164">
        <f t="shared" si="91"/>
        <v>434.73</v>
      </c>
      <c r="Y69" s="170">
        <f t="shared" si="91"/>
        <v>6914</v>
      </c>
      <c r="Z69" s="163">
        <f t="shared" si="91"/>
        <v>0</v>
      </c>
      <c r="AA69" s="163">
        <f t="shared" si="91"/>
        <v>0</v>
      </c>
      <c r="AB69" s="163">
        <f t="shared" si="91"/>
        <v>0</v>
      </c>
      <c r="AC69" s="163">
        <f t="shared" si="91"/>
        <v>6914</v>
      </c>
      <c r="AD69" s="163">
        <f t="shared" si="91"/>
        <v>434.73</v>
      </c>
      <c r="AE69" s="163">
        <f t="shared" si="91"/>
        <v>326.86</v>
      </c>
      <c r="AF69" s="163">
        <f t="shared" si="91"/>
        <v>0</v>
      </c>
      <c r="AG69" s="163">
        <f t="shared" si="91"/>
        <v>0</v>
      </c>
      <c r="AH69" s="164">
        <f t="shared" si="91"/>
        <v>761.59</v>
      </c>
      <c r="AI69" s="170">
        <f t="shared" si="91"/>
        <v>6914</v>
      </c>
      <c r="AJ69" s="163">
        <f t="shared" si="91"/>
        <v>0</v>
      </c>
      <c r="AK69" s="163">
        <f t="shared" si="91"/>
        <v>0</v>
      </c>
      <c r="AL69" s="163">
        <f t="shared" si="91"/>
        <v>0</v>
      </c>
      <c r="AM69" s="163">
        <f t="shared" si="91"/>
        <v>6914</v>
      </c>
      <c r="AN69" s="163">
        <f t="shared" si="91"/>
        <v>761.59</v>
      </c>
      <c r="AO69" s="163">
        <f t="shared" si="91"/>
        <v>275.18</v>
      </c>
      <c r="AP69" s="163">
        <f t="shared" si="91"/>
        <v>0</v>
      </c>
      <c r="AQ69" s="163">
        <f t="shared" si="91"/>
        <v>0</v>
      </c>
      <c r="AR69" s="164">
        <f t="shared" si="91"/>
        <v>1036.77</v>
      </c>
      <c r="AS69" s="170">
        <f t="shared" si="91"/>
        <v>6914</v>
      </c>
      <c r="AT69" s="163">
        <f t="shared" si="91"/>
        <v>0</v>
      </c>
      <c r="AU69" s="163">
        <f t="shared" si="91"/>
        <v>0</v>
      </c>
      <c r="AV69" s="163">
        <f t="shared" si="91"/>
        <v>0</v>
      </c>
      <c r="AW69" s="163">
        <f t="shared" si="91"/>
        <v>6914</v>
      </c>
      <c r="AX69" s="163">
        <f t="shared" si="91"/>
        <v>1036.77</v>
      </c>
      <c r="AY69" s="163">
        <f t="shared" si="91"/>
        <v>78.650000000000006</v>
      </c>
      <c r="AZ69" s="163">
        <f t="shared" si="91"/>
        <v>0</v>
      </c>
      <c r="BA69" s="163">
        <f t="shared" si="91"/>
        <v>0</v>
      </c>
      <c r="BB69" s="164">
        <f t="shared" si="91"/>
        <v>1115.42</v>
      </c>
      <c r="BC69" s="170">
        <f t="shared" si="91"/>
        <v>6914</v>
      </c>
      <c r="BD69" s="163">
        <f t="shared" si="91"/>
        <v>8907.51</v>
      </c>
      <c r="BE69" s="163">
        <f t="shared" si="91"/>
        <v>0</v>
      </c>
      <c r="BF69" s="163">
        <f t="shared" si="91"/>
        <v>-306206</v>
      </c>
      <c r="BG69" s="163">
        <f t="shared" si="91"/>
        <v>-290384.49</v>
      </c>
      <c r="BH69" s="163">
        <f t="shared" si="91"/>
        <v>1115.42</v>
      </c>
      <c r="BI69" s="163">
        <f t="shared" si="91"/>
        <v>2457.89</v>
      </c>
      <c r="BJ69" s="163">
        <f t="shared" si="91"/>
        <v>0</v>
      </c>
      <c r="BK69" s="163">
        <f t="shared" si="91"/>
        <v>-77063</v>
      </c>
      <c r="BL69" s="164">
        <f t="shared" si="91"/>
        <v>-73489.69</v>
      </c>
      <c r="BM69" s="170">
        <f t="shared" si="91"/>
        <v>-290384.49</v>
      </c>
      <c r="BN69" s="163">
        <f t="shared" si="91"/>
        <v>-9771</v>
      </c>
      <c r="BO69" s="163">
        <f t="shared" si="91"/>
        <v>0</v>
      </c>
      <c r="BP69" s="163">
        <f t="shared" si="91"/>
        <v>-353392</v>
      </c>
      <c r="BQ69" s="163">
        <f t="shared" ref="BQ69:CQ69" si="92">+BQ63+BQ36+BQ65+BQ66+BQ67</f>
        <v>-653547.49</v>
      </c>
      <c r="BR69" s="163">
        <f t="shared" si="92"/>
        <v>-73489.69</v>
      </c>
      <c r="BS69" s="163">
        <f t="shared" si="92"/>
        <v>-2023.71</v>
      </c>
      <c r="BT69" s="163">
        <f t="shared" si="92"/>
        <v>0</v>
      </c>
      <c r="BU69" s="163">
        <f t="shared" si="92"/>
        <v>0</v>
      </c>
      <c r="BV69" s="164">
        <f t="shared" si="92"/>
        <v>-75513.399999999994</v>
      </c>
      <c r="BW69" s="170">
        <f t="shared" si="92"/>
        <v>-653547.49</v>
      </c>
      <c r="BX69" s="163">
        <f t="shared" si="92"/>
        <v>-251783.88</v>
      </c>
      <c r="BY69" s="163">
        <f t="shared" si="92"/>
        <v>-329323.28999999998</v>
      </c>
      <c r="BZ69" s="163">
        <f t="shared" si="92"/>
        <v>0</v>
      </c>
      <c r="CA69" s="163">
        <f t="shared" si="92"/>
        <v>0</v>
      </c>
      <c r="CB69" s="163">
        <f t="shared" ref="CB69:CI69" si="93">+CB63+CB36+CB65+CB66+CB67</f>
        <v>0</v>
      </c>
      <c r="CC69" s="163">
        <f t="shared" si="93"/>
        <v>12000</v>
      </c>
      <c r="CD69" s="163">
        <f t="shared" si="93"/>
        <v>-564008.07999999996</v>
      </c>
      <c r="CE69" s="163">
        <f t="shared" si="93"/>
        <v>-75513.399999999994</v>
      </c>
      <c r="CF69" s="163">
        <f t="shared" si="93"/>
        <v>-12675.49</v>
      </c>
      <c r="CG69" s="163">
        <f t="shared" si="93"/>
        <v>-89514.71</v>
      </c>
      <c r="CH69" s="163">
        <f t="shared" si="93"/>
        <v>-32772</v>
      </c>
      <c r="CI69" s="164">
        <f t="shared" si="93"/>
        <v>-31446.18</v>
      </c>
      <c r="CJ69" s="170">
        <f t="shared" si="92"/>
        <v>-377179</v>
      </c>
      <c r="CK69" s="163">
        <f t="shared" si="92"/>
        <v>-3931</v>
      </c>
      <c r="CL69" s="163">
        <f t="shared" si="92"/>
        <v>-186829.08000000002</v>
      </c>
      <c r="CM69" s="164">
        <f t="shared" si="92"/>
        <v>-27515.18</v>
      </c>
      <c r="CN69" s="163">
        <f t="shared" si="92"/>
        <v>-2827.5</v>
      </c>
      <c r="CO69" s="163">
        <f t="shared" si="92"/>
        <v>-1069.1199999999999</v>
      </c>
      <c r="CP69" s="157">
        <f t="shared" si="92"/>
        <v>-218240.87999999998</v>
      </c>
      <c r="CQ69" s="158">
        <f t="shared" si="92"/>
        <v>-568512.14</v>
      </c>
      <c r="CR69" s="157">
        <f t="shared" si="33"/>
        <v>26942.119999999995</v>
      </c>
    </row>
    <row r="70" spans="1:96" s="160" customFormat="1" ht="14.25">
      <c r="A70" s="1"/>
      <c r="B70" s="1"/>
      <c r="C70" s="16"/>
      <c r="D70" s="16"/>
      <c r="E70" s="170"/>
      <c r="F70" s="163"/>
      <c r="G70" s="163"/>
      <c r="H70" s="163"/>
      <c r="I70" s="163"/>
      <c r="J70" s="163"/>
      <c r="K70" s="163"/>
      <c r="L70" s="163"/>
      <c r="M70" s="163"/>
      <c r="N70" s="164"/>
      <c r="O70" s="170"/>
      <c r="P70" s="163"/>
      <c r="Q70" s="163"/>
      <c r="R70" s="163"/>
      <c r="S70" s="163"/>
      <c r="T70" s="163"/>
      <c r="U70" s="163"/>
      <c r="V70" s="163"/>
      <c r="W70" s="163"/>
      <c r="X70" s="164"/>
      <c r="Y70" s="170"/>
      <c r="Z70" s="163"/>
      <c r="AA70" s="163"/>
      <c r="AB70" s="163"/>
      <c r="AC70" s="163"/>
      <c r="AD70" s="163"/>
      <c r="AE70" s="163"/>
      <c r="AF70" s="163"/>
      <c r="AG70" s="163"/>
      <c r="AH70" s="164"/>
      <c r="AI70" s="170"/>
      <c r="AJ70" s="163"/>
      <c r="AK70" s="163"/>
      <c r="AL70" s="163"/>
      <c r="AM70" s="163"/>
      <c r="AN70" s="163"/>
      <c r="AO70" s="163"/>
      <c r="AP70" s="163"/>
      <c r="AQ70" s="163"/>
      <c r="AR70" s="164"/>
      <c r="AS70" s="170"/>
      <c r="AT70" s="163"/>
      <c r="AU70" s="163"/>
      <c r="AV70" s="163"/>
      <c r="AW70" s="163"/>
      <c r="AX70" s="163"/>
      <c r="AY70" s="163"/>
      <c r="AZ70" s="163"/>
      <c r="BA70" s="163"/>
      <c r="BB70" s="164"/>
      <c r="BC70" s="170"/>
      <c r="BD70" s="163"/>
      <c r="BE70" s="163"/>
      <c r="BF70" s="163"/>
      <c r="BG70" s="163"/>
      <c r="BH70" s="163"/>
      <c r="BI70" s="163"/>
      <c r="BJ70" s="163"/>
      <c r="BK70" s="163"/>
      <c r="BL70" s="164"/>
      <c r="BM70" s="170"/>
      <c r="BN70" s="163"/>
      <c r="BO70" s="163"/>
      <c r="BP70" s="163"/>
      <c r="BQ70" s="163"/>
      <c r="BR70" s="163"/>
      <c r="BS70" s="163"/>
      <c r="BT70" s="163"/>
      <c r="BU70" s="163"/>
      <c r="BV70" s="164"/>
      <c r="BW70" s="170"/>
      <c r="BX70" s="163"/>
      <c r="BY70" s="163"/>
      <c r="BZ70" s="163"/>
      <c r="CA70" s="163"/>
      <c r="CB70" s="163"/>
      <c r="CC70" s="163"/>
      <c r="CD70" s="163"/>
      <c r="CE70" s="163"/>
      <c r="CF70" s="163"/>
      <c r="CG70" s="163"/>
      <c r="CH70" s="163"/>
      <c r="CI70" s="164"/>
      <c r="CJ70" s="170"/>
      <c r="CK70" s="163"/>
      <c r="CL70" s="163"/>
      <c r="CM70" s="164"/>
      <c r="CN70" s="156"/>
      <c r="CO70" s="156"/>
      <c r="CP70" s="157"/>
      <c r="CQ70" s="158"/>
      <c r="CR70" s="157"/>
    </row>
    <row r="71" spans="1:96" s="160" customFormat="1" ht="15" thickBot="1">
      <c r="A71" s="1"/>
      <c r="B71" s="1"/>
      <c r="C71" s="16"/>
      <c r="D71" s="16"/>
      <c r="E71" s="170"/>
      <c r="F71" s="163"/>
      <c r="G71" s="163"/>
      <c r="H71" s="163"/>
      <c r="I71" s="163"/>
      <c r="J71" s="163"/>
      <c r="K71" s="163"/>
      <c r="L71" s="163"/>
      <c r="M71" s="163"/>
      <c r="N71" s="164"/>
      <c r="O71" s="170"/>
      <c r="P71" s="163"/>
      <c r="Q71" s="163"/>
      <c r="R71" s="163"/>
      <c r="S71" s="163"/>
      <c r="T71" s="163"/>
      <c r="U71" s="163"/>
      <c r="V71" s="163"/>
      <c r="W71" s="163"/>
      <c r="X71" s="164"/>
      <c r="Y71" s="170"/>
      <c r="Z71" s="163"/>
      <c r="AA71" s="163"/>
      <c r="AB71" s="163"/>
      <c r="AC71" s="163"/>
      <c r="AD71" s="163"/>
      <c r="AE71" s="163"/>
      <c r="AF71" s="163"/>
      <c r="AG71" s="163"/>
      <c r="AH71" s="164"/>
      <c r="AI71" s="170"/>
      <c r="AJ71" s="163"/>
      <c r="AK71" s="163"/>
      <c r="AL71" s="163"/>
      <c r="AM71" s="163"/>
      <c r="AN71" s="163"/>
      <c r="AO71" s="163"/>
      <c r="AP71" s="163"/>
      <c r="AQ71" s="163"/>
      <c r="AR71" s="164"/>
      <c r="AS71" s="170"/>
      <c r="AT71" s="163"/>
      <c r="AU71" s="163"/>
      <c r="AV71" s="163"/>
      <c r="AW71" s="163"/>
      <c r="AX71" s="163"/>
      <c r="AY71" s="163"/>
      <c r="AZ71" s="163"/>
      <c r="BA71" s="163"/>
      <c r="BB71" s="164"/>
      <c r="BC71" s="170"/>
      <c r="BD71" s="163"/>
      <c r="BE71" s="163"/>
      <c r="BF71" s="163"/>
      <c r="BG71" s="163"/>
      <c r="BH71" s="163"/>
      <c r="BI71" s="163"/>
      <c r="BJ71" s="163"/>
      <c r="BK71" s="163"/>
      <c r="BL71" s="164"/>
      <c r="BM71" s="170"/>
      <c r="BN71" s="163"/>
      <c r="BO71" s="163"/>
      <c r="BP71" s="163"/>
      <c r="BQ71" s="163"/>
      <c r="BR71" s="163"/>
      <c r="BS71" s="163"/>
      <c r="BT71" s="163"/>
      <c r="BU71" s="163"/>
      <c r="BV71" s="164"/>
      <c r="BW71" s="170"/>
      <c r="BX71" s="163"/>
      <c r="BY71" s="163"/>
      <c r="BZ71" s="163"/>
      <c r="CA71" s="163"/>
      <c r="CB71" s="163"/>
      <c r="CC71" s="163"/>
      <c r="CD71" s="163"/>
      <c r="CE71" s="163"/>
      <c r="CF71" s="163"/>
      <c r="CG71" s="163"/>
      <c r="CH71" s="163"/>
      <c r="CI71" s="164"/>
      <c r="CJ71" s="170"/>
      <c r="CK71" s="163"/>
      <c r="CL71" s="163"/>
      <c r="CM71" s="164"/>
      <c r="CN71" s="156"/>
      <c r="CO71" s="156"/>
      <c r="CP71" s="157"/>
      <c r="CQ71" s="158"/>
      <c r="CR71" s="157"/>
    </row>
    <row r="72" spans="1:96" s="160" customFormat="1" ht="15.75" thickBot="1">
      <c r="A72" s="1">
        <v>35</v>
      </c>
      <c r="B72" s="1"/>
      <c r="C72" s="62" t="s">
        <v>139</v>
      </c>
      <c r="D72" s="61">
        <v>1568</v>
      </c>
      <c r="E72" s="181"/>
      <c r="F72" s="182"/>
      <c r="G72" s="182"/>
      <c r="H72" s="182"/>
      <c r="I72" s="182"/>
      <c r="J72" s="182"/>
      <c r="K72" s="182"/>
      <c r="L72" s="182"/>
      <c r="M72" s="182"/>
      <c r="N72" s="183"/>
      <c r="O72" s="181"/>
      <c r="P72" s="182"/>
      <c r="Q72" s="182"/>
      <c r="R72" s="182"/>
      <c r="S72" s="182"/>
      <c r="T72" s="182"/>
      <c r="U72" s="182"/>
      <c r="V72" s="182"/>
      <c r="W72" s="182"/>
      <c r="X72" s="183"/>
      <c r="Y72" s="181"/>
      <c r="Z72" s="182"/>
      <c r="AA72" s="182"/>
      <c r="AB72" s="182"/>
      <c r="AC72" s="182"/>
      <c r="AD72" s="182"/>
      <c r="AE72" s="182"/>
      <c r="AF72" s="182"/>
      <c r="AG72" s="182"/>
      <c r="AH72" s="183"/>
      <c r="AI72" s="181"/>
      <c r="AJ72" s="182"/>
      <c r="AK72" s="182"/>
      <c r="AL72" s="182"/>
      <c r="AM72" s="182"/>
      <c r="AN72" s="182"/>
      <c r="AO72" s="182"/>
      <c r="AP72" s="182"/>
      <c r="AQ72" s="182"/>
      <c r="AR72" s="183"/>
      <c r="AS72" s="181"/>
      <c r="AT72" s="182"/>
      <c r="AU72" s="182"/>
      <c r="AV72" s="182"/>
      <c r="AW72" s="182"/>
      <c r="AX72" s="182"/>
      <c r="AY72" s="182"/>
      <c r="AZ72" s="182"/>
      <c r="BA72" s="182"/>
      <c r="BB72" s="183"/>
      <c r="BC72" s="184"/>
      <c r="BD72" s="185"/>
      <c r="BE72" s="185"/>
      <c r="BF72" s="185"/>
      <c r="BG72" s="163">
        <f>BC72+BD72-BE72+SUM(BF72:BF72)</f>
        <v>0</v>
      </c>
      <c r="BH72" s="185"/>
      <c r="BI72" s="185"/>
      <c r="BJ72" s="185"/>
      <c r="BK72" s="185"/>
      <c r="BL72" s="164">
        <f>BH72+BI72-BJ72+BK72</f>
        <v>0</v>
      </c>
      <c r="BM72" s="165">
        <f>BG72</f>
        <v>0</v>
      </c>
      <c r="BN72" s="185"/>
      <c r="BO72" s="185"/>
      <c r="BP72" s="185"/>
      <c r="BQ72" s="163">
        <f>BM72+BN72-BO72+SUM(BP72:BP72)</f>
        <v>0</v>
      </c>
      <c r="BR72" s="163">
        <f>BL72</f>
        <v>0</v>
      </c>
      <c r="BS72" s="185"/>
      <c r="BT72" s="185"/>
      <c r="BU72" s="162"/>
      <c r="BV72" s="164">
        <f>BR72+BS72-BT72+BU72</f>
        <v>0</v>
      </c>
      <c r="BW72" s="165">
        <f>BQ72</f>
        <v>0</v>
      </c>
      <c r="BX72" s="185"/>
      <c r="BY72" s="185"/>
      <c r="BZ72" s="185"/>
      <c r="CA72" s="185"/>
      <c r="CB72" s="185"/>
      <c r="CC72" s="185">
        <v>4902</v>
      </c>
      <c r="CD72" s="163">
        <f>BW72+BX72-BY72+SUM(BZ72:CC72)</f>
        <v>4902</v>
      </c>
      <c r="CE72" s="163">
        <f>BV72</f>
        <v>0</v>
      </c>
      <c r="CF72" s="185"/>
      <c r="CG72" s="185"/>
      <c r="CH72" s="162">
        <v>148</v>
      </c>
      <c r="CI72" s="164">
        <f>CE72+CF72-CG72+CH72</f>
        <v>148</v>
      </c>
      <c r="CJ72" s="185"/>
      <c r="CK72" s="185"/>
      <c r="CL72" s="166">
        <f>CD72-CJ72</f>
        <v>4902</v>
      </c>
      <c r="CM72" s="167">
        <f>CI72-CK72</f>
        <v>148</v>
      </c>
      <c r="CN72" s="186"/>
      <c r="CO72" s="185"/>
      <c r="CP72" s="157">
        <f>SUM(CL72:CO72)</f>
        <v>5050</v>
      </c>
      <c r="CQ72" s="187"/>
      <c r="CR72" s="157">
        <f t="shared" si="33"/>
        <v>-5050</v>
      </c>
    </row>
    <row r="73" spans="1:96" s="160" customFormat="1" ht="15">
      <c r="A73" s="1"/>
      <c r="B73" s="1"/>
      <c r="C73" s="62"/>
      <c r="D73" s="63"/>
      <c r="E73" s="170"/>
      <c r="F73" s="163"/>
      <c r="G73" s="163"/>
      <c r="H73" s="163"/>
      <c r="I73" s="163"/>
      <c r="J73" s="163"/>
      <c r="K73" s="163"/>
      <c r="L73" s="163"/>
      <c r="M73" s="163"/>
      <c r="N73" s="163"/>
      <c r="O73" s="170"/>
      <c r="P73" s="163"/>
      <c r="Q73" s="163"/>
      <c r="R73" s="163"/>
      <c r="S73" s="163"/>
      <c r="T73" s="163"/>
      <c r="U73" s="163"/>
      <c r="V73" s="163"/>
      <c r="W73" s="163"/>
      <c r="X73" s="163"/>
      <c r="Y73" s="170"/>
      <c r="Z73" s="163"/>
      <c r="AA73" s="163"/>
      <c r="AB73" s="163"/>
      <c r="AC73" s="163"/>
      <c r="AD73" s="163"/>
      <c r="AE73" s="163"/>
      <c r="AF73" s="163"/>
      <c r="AG73" s="163"/>
      <c r="AH73" s="163"/>
      <c r="AI73" s="170"/>
      <c r="AJ73" s="163"/>
      <c r="AK73" s="163"/>
      <c r="AL73" s="163"/>
      <c r="AM73" s="163"/>
      <c r="AN73" s="163"/>
      <c r="AO73" s="163"/>
      <c r="AP73" s="163"/>
      <c r="AQ73" s="163"/>
      <c r="AR73" s="163"/>
      <c r="AS73" s="170"/>
      <c r="AT73" s="163"/>
      <c r="AU73" s="163"/>
      <c r="AV73" s="163"/>
      <c r="AW73" s="163"/>
      <c r="AX73" s="163"/>
      <c r="AY73" s="163"/>
      <c r="AZ73" s="163"/>
      <c r="BA73" s="163"/>
      <c r="BB73" s="163"/>
      <c r="BC73" s="170"/>
      <c r="BD73" s="163"/>
      <c r="BE73" s="163"/>
      <c r="BF73" s="163"/>
      <c r="BG73" s="163"/>
      <c r="BH73" s="163"/>
      <c r="BI73" s="163"/>
      <c r="BJ73" s="163"/>
      <c r="BK73" s="163"/>
      <c r="BL73" s="163"/>
      <c r="BM73" s="170"/>
      <c r="BN73" s="163"/>
      <c r="BO73" s="163"/>
      <c r="BP73" s="163"/>
      <c r="BQ73" s="163"/>
      <c r="BR73" s="163"/>
      <c r="BS73" s="163"/>
      <c r="BT73" s="163"/>
      <c r="BU73" s="163"/>
      <c r="BV73" s="163"/>
      <c r="BW73" s="170"/>
      <c r="BX73" s="163"/>
      <c r="BY73" s="163"/>
      <c r="BZ73" s="163"/>
      <c r="CA73" s="163"/>
      <c r="CB73" s="163"/>
      <c r="CC73" s="163"/>
      <c r="CD73" s="163"/>
      <c r="CE73" s="163"/>
      <c r="CF73" s="163"/>
      <c r="CG73" s="163"/>
      <c r="CH73" s="163"/>
      <c r="CI73" s="163"/>
      <c r="CJ73" s="170"/>
      <c r="CK73" s="163"/>
      <c r="CL73" s="163"/>
      <c r="CM73" s="164"/>
      <c r="CN73" s="156"/>
      <c r="CO73" s="156"/>
      <c r="CP73" s="157"/>
      <c r="CQ73" s="158"/>
      <c r="CR73" s="157"/>
    </row>
    <row r="74" spans="1:96" s="160" customFormat="1" ht="15">
      <c r="A74" s="1"/>
      <c r="B74" s="1"/>
      <c r="C74" s="62"/>
      <c r="D74" s="63"/>
      <c r="E74" s="170"/>
      <c r="F74" s="163"/>
      <c r="G74" s="163"/>
      <c r="H74" s="163"/>
      <c r="I74" s="163"/>
      <c r="J74" s="163"/>
      <c r="K74" s="163"/>
      <c r="L74" s="163"/>
      <c r="M74" s="163"/>
      <c r="N74" s="163"/>
      <c r="O74" s="170"/>
      <c r="P74" s="163"/>
      <c r="Q74" s="163"/>
      <c r="R74" s="163"/>
      <c r="S74" s="163"/>
      <c r="T74" s="163"/>
      <c r="U74" s="163"/>
      <c r="V74" s="163"/>
      <c r="W74" s="163"/>
      <c r="X74" s="163"/>
      <c r="Y74" s="170"/>
      <c r="Z74" s="163"/>
      <c r="AA74" s="163"/>
      <c r="AB74" s="163"/>
      <c r="AC74" s="163"/>
      <c r="AD74" s="163"/>
      <c r="AE74" s="163"/>
      <c r="AF74" s="163"/>
      <c r="AG74" s="163"/>
      <c r="AH74" s="163"/>
      <c r="AI74" s="170"/>
      <c r="AJ74" s="163"/>
      <c r="AK74" s="163"/>
      <c r="AL74" s="163"/>
      <c r="AM74" s="163"/>
      <c r="AN74" s="163"/>
      <c r="AO74" s="163"/>
      <c r="AP74" s="163"/>
      <c r="AQ74" s="163"/>
      <c r="AR74" s="163"/>
      <c r="AS74" s="170"/>
      <c r="AT74" s="163"/>
      <c r="AU74" s="163"/>
      <c r="AV74" s="163"/>
      <c r="AW74" s="163"/>
      <c r="AX74" s="163"/>
      <c r="AY74" s="163"/>
      <c r="AZ74" s="163"/>
      <c r="BA74" s="163"/>
      <c r="BB74" s="163"/>
      <c r="BC74" s="170"/>
      <c r="BD74" s="163"/>
      <c r="BE74" s="163"/>
      <c r="BF74" s="163"/>
      <c r="BG74" s="163"/>
      <c r="BH74" s="163"/>
      <c r="BI74" s="163"/>
      <c r="BJ74" s="163"/>
      <c r="BK74" s="163"/>
      <c r="BL74" s="163"/>
      <c r="BM74" s="170"/>
      <c r="BN74" s="163"/>
      <c r="BO74" s="163"/>
      <c r="BP74" s="163"/>
      <c r="BQ74" s="163"/>
      <c r="BR74" s="163"/>
      <c r="BS74" s="163"/>
      <c r="BT74" s="163"/>
      <c r="BU74" s="163"/>
      <c r="BV74" s="163"/>
      <c r="BW74" s="170"/>
      <c r="BX74" s="163"/>
      <c r="BY74" s="163"/>
      <c r="BZ74" s="163"/>
      <c r="CA74" s="163"/>
      <c r="CB74" s="163"/>
      <c r="CC74" s="163"/>
      <c r="CD74" s="163"/>
      <c r="CE74" s="163"/>
      <c r="CF74" s="163"/>
      <c r="CG74" s="163"/>
      <c r="CH74" s="163"/>
      <c r="CI74" s="163"/>
      <c r="CJ74" s="170"/>
      <c r="CK74" s="163"/>
      <c r="CL74" s="163"/>
      <c r="CM74" s="164"/>
      <c r="CN74" s="156"/>
      <c r="CO74" s="156"/>
      <c r="CP74" s="157"/>
      <c r="CQ74" s="158"/>
      <c r="CR74" s="157"/>
    </row>
    <row r="75" spans="1:96" s="160" customFormat="1" ht="15">
      <c r="A75" s="1"/>
      <c r="B75" s="1"/>
      <c r="C75" s="17" t="s">
        <v>201</v>
      </c>
      <c r="D75" s="16"/>
      <c r="E75" s="170">
        <f>E69+E72</f>
        <v>0</v>
      </c>
      <c r="F75" s="163">
        <f t="shared" ref="F75:BP75" si="94">F69+F72</f>
        <v>3856</v>
      </c>
      <c r="G75" s="163">
        <f t="shared" si="94"/>
        <v>0</v>
      </c>
      <c r="H75" s="163">
        <f t="shared" si="94"/>
        <v>0</v>
      </c>
      <c r="I75" s="163">
        <f t="shared" si="94"/>
        <v>3856</v>
      </c>
      <c r="J75" s="163">
        <f t="shared" si="94"/>
        <v>0</v>
      </c>
      <c r="K75" s="163">
        <f t="shared" si="94"/>
        <v>145.15</v>
      </c>
      <c r="L75" s="163">
        <f t="shared" si="94"/>
        <v>0</v>
      </c>
      <c r="M75" s="163">
        <f t="shared" si="94"/>
        <v>0</v>
      </c>
      <c r="N75" s="164">
        <f t="shared" si="94"/>
        <v>145.15</v>
      </c>
      <c r="O75" s="170">
        <f t="shared" si="94"/>
        <v>3856</v>
      </c>
      <c r="P75" s="163">
        <f t="shared" si="94"/>
        <v>3058</v>
      </c>
      <c r="Q75" s="163">
        <f t="shared" si="94"/>
        <v>0</v>
      </c>
      <c r="R75" s="163">
        <f t="shared" si="94"/>
        <v>0</v>
      </c>
      <c r="S75" s="163">
        <f t="shared" si="94"/>
        <v>6914</v>
      </c>
      <c r="T75" s="163">
        <f t="shared" si="94"/>
        <v>145.15</v>
      </c>
      <c r="U75" s="163">
        <f t="shared" si="94"/>
        <v>289.58</v>
      </c>
      <c r="V75" s="163">
        <f t="shared" si="94"/>
        <v>0</v>
      </c>
      <c r="W75" s="163">
        <f t="shared" si="94"/>
        <v>0</v>
      </c>
      <c r="X75" s="164">
        <f t="shared" si="94"/>
        <v>434.73</v>
      </c>
      <c r="Y75" s="170">
        <f t="shared" si="94"/>
        <v>6914</v>
      </c>
      <c r="Z75" s="163">
        <f t="shared" si="94"/>
        <v>0</v>
      </c>
      <c r="AA75" s="163">
        <f t="shared" si="94"/>
        <v>0</v>
      </c>
      <c r="AB75" s="163">
        <f t="shared" si="94"/>
        <v>0</v>
      </c>
      <c r="AC75" s="163">
        <f t="shared" si="94"/>
        <v>6914</v>
      </c>
      <c r="AD75" s="163">
        <f t="shared" si="94"/>
        <v>434.73</v>
      </c>
      <c r="AE75" s="163">
        <f t="shared" si="94"/>
        <v>326.86</v>
      </c>
      <c r="AF75" s="163">
        <f t="shared" si="94"/>
        <v>0</v>
      </c>
      <c r="AG75" s="163">
        <f t="shared" si="94"/>
        <v>0</v>
      </c>
      <c r="AH75" s="164">
        <f t="shared" si="94"/>
        <v>761.59</v>
      </c>
      <c r="AI75" s="170">
        <f t="shared" si="94"/>
        <v>6914</v>
      </c>
      <c r="AJ75" s="163">
        <f t="shared" si="94"/>
        <v>0</v>
      </c>
      <c r="AK75" s="163">
        <f t="shared" si="94"/>
        <v>0</v>
      </c>
      <c r="AL75" s="163">
        <f t="shared" si="94"/>
        <v>0</v>
      </c>
      <c r="AM75" s="163">
        <f t="shared" si="94"/>
        <v>6914</v>
      </c>
      <c r="AN75" s="163">
        <f t="shared" si="94"/>
        <v>761.59</v>
      </c>
      <c r="AO75" s="163">
        <f t="shared" si="94"/>
        <v>275.18</v>
      </c>
      <c r="AP75" s="163">
        <f t="shared" si="94"/>
        <v>0</v>
      </c>
      <c r="AQ75" s="163">
        <f t="shared" si="94"/>
        <v>0</v>
      </c>
      <c r="AR75" s="164">
        <f t="shared" si="94"/>
        <v>1036.77</v>
      </c>
      <c r="AS75" s="170">
        <f t="shared" si="94"/>
        <v>6914</v>
      </c>
      <c r="AT75" s="163">
        <f t="shared" si="94"/>
        <v>0</v>
      </c>
      <c r="AU75" s="163">
        <f t="shared" si="94"/>
        <v>0</v>
      </c>
      <c r="AV75" s="163">
        <f t="shared" si="94"/>
        <v>0</v>
      </c>
      <c r="AW75" s="163">
        <f t="shared" si="94"/>
        <v>6914</v>
      </c>
      <c r="AX75" s="163">
        <f t="shared" si="94"/>
        <v>1036.77</v>
      </c>
      <c r="AY75" s="163">
        <f t="shared" si="94"/>
        <v>78.650000000000006</v>
      </c>
      <c r="AZ75" s="163">
        <f t="shared" si="94"/>
        <v>0</v>
      </c>
      <c r="BA75" s="163">
        <f t="shared" si="94"/>
        <v>0</v>
      </c>
      <c r="BB75" s="164">
        <f t="shared" si="94"/>
        <v>1115.42</v>
      </c>
      <c r="BC75" s="170">
        <f t="shared" si="94"/>
        <v>6914</v>
      </c>
      <c r="BD75" s="163">
        <f t="shared" si="94"/>
        <v>8907.51</v>
      </c>
      <c r="BE75" s="163">
        <f t="shared" si="94"/>
        <v>0</v>
      </c>
      <c r="BF75" s="163">
        <f t="shared" si="94"/>
        <v>-306206</v>
      </c>
      <c r="BG75" s="163">
        <f t="shared" si="94"/>
        <v>-290384.49</v>
      </c>
      <c r="BH75" s="163">
        <f t="shared" si="94"/>
        <v>1115.42</v>
      </c>
      <c r="BI75" s="163">
        <f t="shared" si="94"/>
        <v>2457.89</v>
      </c>
      <c r="BJ75" s="163">
        <f t="shared" si="94"/>
        <v>0</v>
      </c>
      <c r="BK75" s="163">
        <f t="shared" si="94"/>
        <v>-77063</v>
      </c>
      <c r="BL75" s="164">
        <f t="shared" si="94"/>
        <v>-73489.69</v>
      </c>
      <c r="BM75" s="170">
        <f t="shared" si="94"/>
        <v>-290384.49</v>
      </c>
      <c r="BN75" s="163">
        <f t="shared" si="94"/>
        <v>-9771</v>
      </c>
      <c r="BO75" s="163">
        <f t="shared" si="94"/>
        <v>0</v>
      </c>
      <c r="BP75" s="163">
        <f t="shared" si="94"/>
        <v>-353392</v>
      </c>
      <c r="BQ75" s="163">
        <f t="shared" ref="BQ75:CQ75" si="95">BQ69+BQ72</f>
        <v>-653547.49</v>
      </c>
      <c r="BR75" s="163">
        <f t="shared" si="95"/>
        <v>-73489.69</v>
      </c>
      <c r="BS75" s="163">
        <f t="shared" si="95"/>
        <v>-2023.71</v>
      </c>
      <c r="BT75" s="163">
        <f t="shared" si="95"/>
        <v>0</v>
      </c>
      <c r="BU75" s="163">
        <f t="shared" si="95"/>
        <v>0</v>
      </c>
      <c r="BV75" s="164">
        <f t="shared" si="95"/>
        <v>-75513.399999999994</v>
      </c>
      <c r="BW75" s="170">
        <f t="shared" si="95"/>
        <v>-653547.49</v>
      </c>
      <c r="BX75" s="163">
        <f t="shared" si="95"/>
        <v>-251783.88</v>
      </c>
      <c r="BY75" s="163">
        <f t="shared" si="95"/>
        <v>-329323.28999999998</v>
      </c>
      <c r="BZ75" s="163">
        <f t="shared" si="95"/>
        <v>0</v>
      </c>
      <c r="CA75" s="163">
        <f t="shared" si="95"/>
        <v>0</v>
      </c>
      <c r="CB75" s="163">
        <f t="shared" si="95"/>
        <v>0</v>
      </c>
      <c r="CC75" s="163">
        <f t="shared" si="95"/>
        <v>16902</v>
      </c>
      <c r="CD75" s="163">
        <f t="shared" si="95"/>
        <v>-559106.07999999996</v>
      </c>
      <c r="CE75" s="163">
        <f t="shared" si="95"/>
        <v>-75513.399999999994</v>
      </c>
      <c r="CF75" s="163">
        <f t="shared" si="95"/>
        <v>-12675.49</v>
      </c>
      <c r="CG75" s="163">
        <f t="shared" si="95"/>
        <v>-89514.71</v>
      </c>
      <c r="CH75" s="163">
        <f t="shared" si="95"/>
        <v>-32624</v>
      </c>
      <c r="CI75" s="164">
        <f t="shared" si="95"/>
        <v>-31298.18</v>
      </c>
      <c r="CJ75" s="170">
        <f t="shared" si="95"/>
        <v>-377179</v>
      </c>
      <c r="CK75" s="163">
        <f t="shared" si="95"/>
        <v>-3931</v>
      </c>
      <c r="CL75" s="163">
        <f t="shared" si="95"/>
        <v>-181927.08000000002</v>
      </c>
      <c r="CM75" s="164">
        <f t="shared" si="95"/>
        <v>-27367.18</v>
      </c>
      <c r="CN75" s="170">
        <f t="shared" si="95"/>
        <v>-2827.5</v>
      </c>
      <c r="CO75" s="163">
        <f t="shared" si="95"/>
        <v>-1069.1199999999999</v>
      </c>
      <c r="CP75" s="164">
        <f t="shared" si="95"/>
        <v>-213190.87999999998</v>
      </c>
      <c r="CQ75" s="164">
        <f t="shared" si="95"/>
        <v>-568512.14</v>
      </c>
      <c r="CR75" s="157">
        <f t="shared" si="33"/>
        <v>21892.119999999995</v>
      </c>
    </row>
    <row r="76" spans="1:96" s="160" customFormat="1" ht="15" thickBot="1">
      <c r="A76" s="1"/>
      <c r="B76" s="1"/>
      <c r="C76" s="16"/>
      <c r="D76" s="16"/>
      <c r="E76" s="170"/>
      <c r="F76" s="163"/>
      <c r="G76" s="163"/>
      <c r="H76" s="163"/>
      <c r="I76" s="163"/>
      <c r="J76" s="163"/>
      <c r="K76" s="163"/>
      <c r="L76" s="163"/>
      <c r="M76" s="163"/>
      <c r="N76" s="164"/>
      <c r="O76" s="170"/>
      <c r="P76" s="163"/>
      <c r="Q76" s="163"/>
      <c r="R76" s="163"/>
      <c r="S76" s="163"/>
      <c r="T76" s="163"/>
      <c r="U76" s="163"/>
      <c r="V76" s="163"/>
      <c r="W76" s="163"/>
      <c r="X76" s="164"/>
      <c r="Y76" s="170"/>
      <c r="Z76" s="163"/>
      <c r="AA76" s="163"/>
      <c r="AB76" s="163"/>
      <c r="AC76" s="163"/>
      <c r="AD76" s="163"/>
      <c r="AE76" s="163"/>
      <c r="AF76" s="163"/>
      <c r="AG76" s="163"/>
      <c r="AH76" s="164"/>
      <c r="AI76" s="170"/>
      <c r="AJ76" s="163"/>
      <c r="AK76" s="163"/>
      <c r="AL76" s="163"/>
      <c r="AM76" s="163"/>
      <c r="AN76" s="163"/>
      <c r="AO76" s="163"/>
      <c r="AP76" s="163"/>
      <c r="AQ76" s="163"/>
      <c r="AR76" s="164"/>
      <c r="AS76" s="170"/>
      <c r="AT76" s="163"/>
      <c r="AU76" s="163"/>
      <c r="AV76" s="163"/>
      <c r="AW76" s="163"/>
      <c r="AX76" s="163"/>
      <c r="AY76" s="163"/>
      <c r="AZ76" s="163"/>
      <c r="BA76" s="163"/>
      <c r="BB76" s="164"/>
      <c r="BC76" s="170"/>
      <c r="BD76" s="163"/>
      <c r="BE76" s="163"/>
      <c r="BF76" s="163"/>
      <c r="BG76" s="163"/>
      <c r="BH76" s="163"/>
      <c r="BI76" s="163"/>
      <c r="BJ76" s="163"/>
      <c r="BK76" s="163"/>
      <c r="BL76" s="164"/>
      <c r="BM76" s="170"/>
      <c r="BN76" s="163"/>
      <c r="BO76" s="163"/>
      <c r="BP76" s="163"/>
      <c r="BQ76" s="163"/>
      <c r="BR76" s="163"/>
      <c r="BS76" s="163"/>
      <c r="BT76" s="163"/>
      <c r="BU76" s="163"/>
      <c r="BV76" s="164"/>
      <c r="BW76" s="170"/>
      <c r="BX76" s="163"/>
      <c r="BY76" s="163"/>
      <c r="BZ76" s="163"/>
      <c r="CA76" s="163"/>
      <c r="CB76" s="163"/>
      <c r="CC76" s="163"/>
      <c r="CD76" s="163"/>
      <c r="CE76" s="163"/>
      <c r="CF76" s="163"/>
      <c r="CG76" s="163"/>
      <c r="CH76" s="163"/>
      <c r="CI76" s="164"/>
      <c r="CJ76" s="170"/>
      <c r="CK76" s="163"/>
      <c r="CL76" s="163"/>
      <c r="CM76" s="164"/>
      <c r="CN76" s="156"/>
      <c r="CO76" s="156"/>
      <c r="CP76" s="157"/>
      <c r="CQ76" s="158"/>
      <c r="CR76" s="157"/>
    </row>
    <row r="77" spans="1:96" s="160" customFormat="1" ht="17.25" thickBot="1">
      <c r="A77" s="1">
        <v>36</v>
      </c>
      <c r="B77" s="1"/>
      <c r="C77" s="5" t="s">
        <v>197</v>
      </c>
      <c r="D77" s="8">
        <v>1555</v>
      </c>
      <c r="E77" s="177"/>
      <c r="F77" s="176"/>
      <c r="G77" s="176"/>
      <c r="H77" s="176"/>
      <c r="I77" s="163">
        <f>E77+F77-G77+H77</f>
        <v>0</v>
      </c>
      <c r="J77" s="176"/>
      <c r="K77" s="176"/>
      <c r="L77" s="176"/>
      <c r="M77" s="176"/>
      <c r="N77" s="164">
        <f>J77+K77-L77+M77</f>
        <v>0</v>
      </c>
      <c r="O77" s="165">
        <f>I77</f>
        <v>0</v>
      </c>
      <c r="P77" s="176"/>
      <c r="Q77" s="176"/>
      <c r="R77" s="176"/>
      <c r="S77" s="163">
        <f>O77+P77-Q77+R77</f>
        <v>0</v>
      </c>
      <c r="T77" s="166">
        <f>N77</f>
        <v>0</v>
      </c>
      <c r="U77" s="176"/>
      <c r="V77" s="176"/>
      <c r="W77" s="176"/>
      <c r="X77" s="164">
        <f>T77+U77-V77+W77</f>
        <v>0</v>
      </c>
      <c r="Y77" s="165">
        <f>S77</f>
        <v>0</v>
      </c>
      <c r="Z77" s="176"/>
      <c r="AA77" s="176"/>
      <c r="AB77" s="176"/>
      <c r="AC77" s="163">
        <f>Y77+Z77-AA77+AB77</f>
        <v>0</v>
      </c>
      <c r="AD77" s="166">
        <f>X77</f>
        <v>0</v>
      </c>
      <c r="AE77" s="176"/>
      <c r="AF77" s="176"/>
      <c r="AG77" s="176"/>
      <c r="AH77" s="164">
        <f>AD77+AE77-AF77+AG77</f>
        <v>0</v>
      </c>
      <c r="AI77" s="165">
        <f>AC77</f>
        <v>0</v>
      </c>
      <c r="AJ77" s="176"/>
      <c r="AK77" s="176"/>
      <c r="AL77" s="176"/>
      <c r="AM77" s="163">
        <f>AI77+AJ77-AK77+AL77</f>
        <v>0</v>
      </c>
      <c r="AN77" s="166">
        <f>AH77</f>
        <v>0</v>
      </c>
      <c r="AO77" s="176"/>
      <c r="AP77" s="176"/>
      <c r="AQ77" s="176"/>
      <c r="AR77" s="164">
        <f>AN77+AO77-AP77+AQ77</f>
        <v>0</v>
      </c>
      <c r="AS77" s="165">
        <f>AM77</f>
        <v>0</v>
      </c>
      <c r="AT77" s="175"/>
      <c r="AU77" s="175"/>
      <c r="AV77" s="175"/>
      <c r="AW77" s="163">
        <f>AS77+AT77-AU77+AV77</f>
        <v>0</v>
      </c>
      <c r="AX77" s="166">
        <f>AR77</f>
        <v>0</v>
      </c>
      <c r="AY77" s="162"/>
      <c r="AZ77" s="162"/>
      <c r="BA77" s="162"/>
      <c r="BB77" s="164">
        <f>AX77+AY77-AZ77+BA77</f>
        <v>0</v>
      </c>
      <c r="BC77" s="165">
        <f>AW77</f>
        <v>0</v>
      </c>
      <c r="BD77" s="162"/>
      <c r="BE77" s="162"/>
      <c r="BF77" s="162"/>
      <c r="BG77" s="163">
        <f>BC77+BD77-BE77+SUM(BF77:BF77)</f>
        <v>0</v>
      </c>
      <c r="BH77" s="166">
        <f>BB77</f>
        <v>0</v>
      </c>
      <c r="BI77" s="162"/>
      <c r="BJ77" s="176"/>
      <c r="BK77" s="176"/>
      <c r="BL77" s="164">
        <f>BH77+BI77-BJ77+BK77</f>
        <v>0</v>
      </c>
      <c r="BM77" s="165">
        <f>BG77</f>
        <v>0</v>
      </c>
      <c r="BN77" s="162"/>
      <c r="BO77" s="162"/>
      <c r="BP77" s="162"/>
      <c r="BQ77" s="163">
        <f>BM77+BN77-BO77+SUM(BP77:BP77)</f>
        <v>0</v>
      </c>
      <c r="BR77" s="166">
        <f>BL77</f>
        <v>0</v>
      </c>
      <c r="BS77" s="162"/>
      <c r="BT77" s="176"/>
      <c r="BU77" s="176"/>
      <c r="BV77" s="164">
        <f>BR77+BS77-BT77+BU77</f>
        <v>0</v>
      </c>
      <c r="BW77" s="165">
        <f>BQ77</f>
        <v>0</v>
      </c>
      <c r="BX77" s="162"/>
      <c r="BY77" s="162"/>
      <c r="BZ77" s="162"/>
      <c r="CA77" s="162"/>
      <c r="CB77" s="162"/>
      <c r="CC77" s="162"/>
      <c r="CD77" s="163">
        <f>BW77+BX77-BY77+SUM(BZ77:CC77)</f>
        <v>0</v>
      </c>
      <c r="CE77" s="166">
        <f>BV77</f>
        <v>0</v>
      </c>
      <c r="CF77" s="162"/>
      <c r="CG77" s="176"/>
      <c r="CH77" s="176"/>
      <c r="CI77" s="164">
        <f>CE77+CF77-CG77+CH77</f>
        <v>0</v>
      </c>
      <c r="CJ77" s="161"/>
      <c r="CK77" s="162"/>
      <c r="CL77" s="166">
        <f>CD77-CJ77</f>
        <v>0</v>
      </c>
      <c r="CM77" s="167">
        <f>CI77-CK77</f>
        <v>0</v>
      </c>
      <c r="CN77" s="168"/>
      <c r="CO77" s="162"/>
      <c r="CP77" s="157">
        <f t="shared" si="32"/>
        <v>0</v>
      </c>
      <c r="CQ77" s="169"/>
      <c r="CR77" s="157">
        <f t="shared" si="33"/>
        <v>0</v>
      </c>
    </row>
    <row r="78" spans="1:96" s="160" customFormat="1" ht="17.25" thickBot="1">
      <c r="A78" s="1">
        <v>37</v>
      </c>
      <c r="B78" s="1"/>
      <c r="C78" s="5" t="s">
        <v>198</v>
      </c>
      <c r="D78" s="8">
        <v>1555</v>
      </c>
      <c r="E78" s="177"/>
      <c r="F78" s="176"/>
      <c r="G78" s="176"/>
      <c r="H78" s="176"/>
      <c r="I78" s="163">
        <f>E78+F78-G78+H78</f>
        <v>0</v>
      </c>
      <c r="J78" s="176"/>
      <c r="K78" s="176"/>
      <c r="L78" s="176"/>
      <c r="M78" s="176"/>
      <c r="N78" s="164">
        <f>J78+K78-L78+M78</f>
        <v>0</v>
      </c>
      <c r="O78" s="165">
        <f>I78</f>
        <v>0</v>
      </c>
      <c r="P78" s="176"/>
      <c r="Q78" s="176"/>
      <c r="R78" s="176"/>
      <c r="S78" s="163">
        <f>O78+P78-Q78+R78</f>
        <v>0</v>
      </c>
      <c r="T78" s="166">
        <f>N78</f>
        <v>0</v>
      </c>
      <c r="U78" s="176"/>
      <c r="V78" s="176"/>
      <c r="W78" s="176"/>
      <c r="X78" s="164">
        <f>T78+U78-V78+W78</f>
        <v>0</v>
      </c>
      <c r="Y78" s="165">
        <f>S78</f>
        <v>0</v>
      </c>
      <c r="Z78" s="176"/>
      <c r="AA78" s="176"/>
      <c r="AB78" s="176"/>
      <c r="AC78" s="163">
        <f>Y78+Z78-AA78+AB78</f>
        <v>0</v>
      </c>
      <c r="AD78" s="166">
        <f>X78</f>
        <v>0</v>
      </c>
      <c r="AE78" s="176"/>
      <c r="AF78" s="176"/>
      <c r="AG78" s="176"/>
      <c r="AH78" s="164">
        <f>AD78+AE78-AF78+AG78</f>
        <v>0</v>
      </c>
      <c r="AI78" s="165">
        <f>AC78</f>
        <v>0</v>
      </c>
      <c r="AJ78" s="176"/>
      <c r="AK78" s="176"/>
      <c r="AL78" s="176"/>
      <c r="AM78" s="163">
        <f>AI78+AJ78-AK78+AL78</f>
        <v>0</v>
      </c>
      <c r="AN78" s="166">
        <f>AH78</f>
        <v>0</v>
      </c>
      <c r="AO78" s="176"/>
      <c r="AP78" s="176"/>
      <c r="AQ78" s="176"/>
      <c r="AR78" s="164">
        <f>AN78+AO78-AP78+AQ78</f>
        <v>0</v>
      </c>
      <c r="AS78" s="165">
        <f>AM78</f>
        <v>0</v>
      </c>
      <c r="AT78" s="175"/>
      <c r="AU78" s="175"/>
      <c r="AV78" s="175"/>
      <c r="AW78" s="163">
        <f>AS78+AT78-AU78+AV78</f>
        <v>0</v>
      </c>
      <c r="AX78" s="166">
        <f>AR78</f>
        <v>0</v>
      </c>
      <c r="AY78" s="162"/>
      <c r="AZ78" s="162"/>
      <c r="BA78" s="162"/>
      <c r="BB78" s="164">
        <f>AX78+AY78-AZ78+BA78</f>
        <v>0</v>
      </c>
      <c r="BC78" s="165">
        <f>AW78</f>
        <v>0</v>
      </c>
      <c r="BD78" s="162"/>
      <c r="BE78" s="162"/>
      <c r="BF78" s="162"/>
      <c r="BG78" s="163">
        <f>BC78+BD78-BE78+SUM(BF78:BF78)</f>
        <v>0</v>
      </c>
      <c r="BH78" s="166">
        <f>BB78</f>
        <v>0</v>
      </c>
      <c r="BI78" s="162"/>
      <c r="BJ78" s="176"/>
      <c r="BK78" s="176"/>
      <c r="BL78" s="164">
        <f>BH78+BI78-BJ78+BK78</f>
        <v>0</v>
      </c>
      <c r="BM78" s="165">
        <f>BG78</f>
        <v>0</v>
      </c>
      <c r="BN78" s="162"/>
      <c r="BO78" s="162"/>
      <c r="BP78" s="162"/>
      <c r="BQ78" s="163">
        <f>BM78+BN78-BO78+SUM(BP78:BP78)</f>
        <v>0</v>
      </c>
      <c r="BR78" s="166">
        <f>BL78</f>
        <v>0</v>
      </c>
      <c r="BS78" s="162"/>
      <c r="BT78" s="176"/>
      <c r="BU78" s="176"/>
      <c r="BV78" s="164">
        <f>BR78+BS78-BT78+BU78</f>
        <v>0</v>
      </c>
      <c r="BW78" s="165">
        <f>BQ78</f>
        <v>0</v>
      </c>
      <c r="BX78" s="162"/>
      <c r="BY78" s="162"/>
      <c r="BZ78" s="162"/>
      <c r="CA78" s="162"/>
      <c r="CB78" s="162"/>
      <c r="CC78" s="162"/>
      <c r="CD78" s="163">
        <f>BW78+BX78-BY78+SUM(BZ78:CC78)</f>
        <v>0</v>
      </c>
      <c r="CE78" s="166">
        <f>BV78</f>
        <v>0</v>
      </c>
      <c r="CF78" s="162"/>
      <c r="CG78" s="176"/>
      <c r="CH78" s="176"/>
      <c r="CI78" s="164">
        <f>CE78+CF78-CG78+CH78</f>
        <v>0</v>
      </c>
      <c r="CJ78" s="161"/>
      <c r="CK78" s="162"/>
      <c r="CL78" s="166">
        <f>CD78-CJ78</f>
        <v>0</v>
      </c>
      <c r="CM78" s="167">
        <f>CI78-CK78</f>
        <v>0</v>
      </c>
      <c r="CN78" s="168"/>
      <c r="CO78" s="162"/>
      <c r="CP78" s="157">
        <f t="shared" si="32"/>
        <v>0</v>
      </c>
      <c r="CQ78" s="169"/>
      <c r="CR78" s="157">
        <f t="shared" si="33"/>
        <v>0</v>
      </c>
    </row>
    <row r="79" spans="1:96" s="160" customFormat="1" ht="17.25" thickBot="1">
      <c r="A79" s="1">
        <v>38</v>
      </c>
      <c r="B79" s="1"/>
      <c r="C79" s="5" t="s">
        <v>199</v>
      </c>
      <c r="D79" s="8">
        <v>1555</v>
      </c>
      <c r="E79" s="161"/>
      <c r="F79" s="162"/>
      <c r="G79" s="162"/>
      <c r="H79" s="162"/>
      <c r="I79" s="163">
        <f>E79+F79-G79+H79</f>
        <v>0</v>
      </c>
      <c r="J79" s="162"/>
      <c r="K79" s="162"/>
      <c r="L79" s="162"/>
      <c r="M79" s="162"/>
      <c r="N79" s="164">
        <f>J79+K79-L79+M79</f>
        <v>0</v>
      </c>
      <c r="O79" s="165">
        <f>I79</f>
        <v>0</v>
      </c>
      <c r="P79" s="162"/>
      <c r="Q79" s="162"/>
      <c r="R79" s="162"/>
      <c r="S79" s="163">
        <f>O79+P79-Q79+R79</f>
        <v>0</v>
      </c>
      <c r="T79" s="166">
        <f>N79</f>
        <v>0</v>
      </c>
      <c r="U79" s="162"/>
      <c r="V79" s="162"/>
      <c r="W79" s="162"/>
      <c r="X79" s="164">
        <f>T79+U79-V79+W79</f>
        <v>0</v>
      </c>
      <c r="Y79" s="165">
        <f>S79</f>
        <v>0</v>
      </c>
      <c r="Z79" s="162"/>
      <c r="AA79" s="162"/>
      <c r="AB79" s="162"/>
      <c r="AC79" s="163">
        <f>Y79+Z79-AA79+AB79</f>
        <v>0</v>
      </c>
      <c r="AD79" s="166">
        <f>X79</f>
        <v>0</v>
      </c>
      <c r="AE79" s="162"/>
      <c r="AF79" s="162"/>
      <c r="AG79" s="162"/>
      <c r="AH79" s="164">
        <f>AD79+AE79-AF79+AG79</f>
        <v>0</v>
      </c>
      <c r="AI79" s="165">
        <f>AC79</f>
        <v>0</v>
      </c>
      <c r="AJ79" s="162"/>
      <c r="AK79" s="162"/>
      <c r="AL79" s="162"/>
      <c r="AM79" s="163">
        <f>AI79+AJ79-AK79+AL79</f>
        <v>0</v>
      </c>
      <c r="AN79" s="166">
        <f>AH79</f>
        <v>0</v>
      </c>
      <c r="AO79" s="162"/>
      <c r="AP79" s="162"/>
      <c r="AQ79" s="162"/>
      <c r="AR79" s="164">
        <f>AN79+AO79-AP79+AQ79</f>
        <v>0</v>
      </c>
      <c r="AS79" s="165">
        <f>AM79</f>
        <v>0</v>
      </c>
      <c r="AT79" s="175"/>
      <c r="AU79" s="175"/>
      <c r="AV79" s="175"/>
      <c r="AW79" s="163">
        <f>AS79+AT79-AU79+AV79</f>
        <v>0</v>
      </c>
      <c r="AX79" s="166">
        <f>AR79</f>
        <v>0</v>
      </c>
      <c r="AY79" s="162"/>
      <c r="AZ79" s="162"/>
      <c r="BA79" s="162"/>
      <c r="BB79" s="164">
        <f>AX79+AY79-AZ79+BA79</f>
        <v>0</v>
      </c>
      <c r="BC79" s="165">
        <f>AW79</f>
        <v>0</v>
      </c>
      <c r="BD79" s="162"/>
      <c r="BE79" s="162"/>
      <c r="BF79" s="162"/>
      <c r="BG79" s="163">
        <f>BC79+BD79-BE79+SUM(BF79:BF79)</f>
        <v>0</v>
      </c>
      <c r="BH79" s="166">
        <f>BB79</f>
        <v>0</v>
      </c>
      <c r="BI79" s="162"/>
      <c r="BJ79" s="162"/>
      <c r="BK79" s="162"/>
      <c r="BL79" s="164">
        <f>BH79+BI79-BJ79+BK79</f>
        <v>0</v>
      </c>
      <c r="BM79" s="165">
        <f>BG79</f>
        <v>0</v>
      </c>
      <c r="BN79" s="162"/>
      <c r="BO79" s="162"/>
      <c r="BP79" s="162"/>
      <c r="BQ79" s="163">
        <f>BM79+BN79-BO79+SUM(BP79:BP79)</f>
        <v>0</v>
      </c>
      <c r="BR79" s="166">
        <f>BL79</f>
        <v>0</v>
      </c>
      <c r="BS79" s="162"/>
      <c r="BT79" s="162"/>
      <c r="BU79" s="162"/>
      <c r="BV79" s="164">
        <f>BR79+BS79-BT79+BU79</f>
        <v>0</v>
      </c>
      <c r="BW79" s="165">
        <f>BQ79</f>
        <v>0</v>
      </c>
      <c r="BX79" s="162"/>
      <c r="BY79" s="162"/>
      <c r="BZ79" s="162"/>
      <c r="CA79" s="162"/>
      <c r="CB79" s="162"/>
      <c r="CC79" s="162">
        <v>80186</v>
      </c>
      <c r="CD79" s="163">
        <f>BW79+BX79-BY79+SUM(BZ79:CC79)</f>
        <v>80186</v>
      </c>
      <c r="CE79" s="166">
        <f>BV79</f>
        <v>0</v>
      </c>
      <c r="CF79" s="162">
        <v>0</v>
      </c>
      <c r="CG79" s="162"/>
      <c r="CH79" s="162"/>
      <c r="CI79" s="164">
        <f>CE79+CF79-CG79+CH79</f>
        <v>0</v>
      </c>
      <c r="CJ79" s="161"/>
      <c r="CK79" s="162"/>
      <c r="CL79" s="166">
        <f>CD79-CJ79</f>
        <v>80186</v>
      </c>
      <c r="CM79" s="167">
        <f>CI79-CK79</f>
        <v>0</v>
      </c>
      <c r="CN79" s="168"/>
      <c r="CO79" s="162"/>
      <c r="CP79" s="157">
        <f t="shared" si="32"/>
        <v>80186</v>
      </c>
      <c r="CQ79" s="169">
        <v>92216.43</v>
      </c>
      <c r="CR79" s="157">
        <f t="shared" si="33"/>
        <v>12030.429999999993</v>
      </c>
    </row>
    <row r="80" spans="1:96" s="160" customFormat="1" ht="16.5">
      <c r="A80" s="1">
        <v>39</v>
      </c>
      <c r="B80" s="1"/>
      <c r="C80" s="5" t="s">
        <v>200</v>
      </c>
      <c r="D80" s="8">
        <v>1556</v>
      </c>
      <c r="E80" s="174"/>
      <c r="F80" s="175"/>
      <c r="G80" s="175"/>
      <c r="H80" s="175"/>
      <c r="I80" s="163">
        <f>E80+F80-G80+H80</f>
        <v>0</v>
      </c>
      <c r="J80" s="175"/>
      <c r="K80" s="175"/>
      <c r="L80" s="175"/>
      <c r="M80" s="175"/>
      <c r="N80" s="164">
        <f>J80+K80-L80+M80</f>
        <v>0</v>
      </c>
      <c r="O80" s="188">
        <f>I80</f>
        <v>0</v>
      </c>
      <c r="P80" s="175"/>
      <c r="Q80" s="175"/>
      <c r="R80" s="175"/>
      <c r="S80" s="163">
        <f>O80+P80-Q80+R80</f>
        <v>0</v>
      </c>
      <c r="T80" s="189">
        <f>N80</f>
        <v>0</v>
      </c>
      <c r="U80" s="175"/>
      <c r="V80" s="175"/>
      <c r="W80" s="175"/>
      <c r="X80" s="164">
        <f>T80+U80-V80+W80</f>
        <v>0</v>
      </c>
      <c r="Y80" s="188">
        <f>S80</f>
        <v>0</v>
      </c>
      <c r="Z80" s="175"/>
      <c r="AA80" s="175"/>
      <c r="AB80" s="175"/>
      <c r="AC80" s="163">
        <f>Y80+Z80-AA80+AB80</f>
        <v>0</v>
      </c>
      <c r="AD80" s="189">
        <f>X80</f>
        <v>0</v>
      </c>
      <c r="AE80" s="175"/>
      <c r="AF80" s="175"/>
      <c r="AG80" s="175"/>
      <c r="AH80" s="164">
        <f>AD80+AE80-AF80+AG80</f>
        <v>0</v>
      </c>
      <c r="AI80" s="188">
        <f>AC80</f>
        <v>0</v>
      </c>
      <c r="AJ80" s="175"/>
      <c r="AK80" s="175"/>
      <c r="AL80" s="175"/>
      <c r="AM80" s="163">
        <f>AI80+AJ80-AK80+AL80</f>
        <v>0</v>
      </c>
      <c r="AN80" s="189">
        <f>AH80</f>
        <v>0</v>
      </c>
      <c r="AO80" s="175"/>
      <c r="AP80" s="175"/>
      <c r="AQ80" s="175"/>
      <c r="AR80" s="164">
        <f>AN80+AO80-AP80+AQ80</f>
        <v>0</v>
      </c>
      <c r="AS80" s="188">
        <f>AM80</f>
        <v>0</v>
      </c>
      <c r="AT80" s="175"/>
      <c r="AU80" s="175"/>
      <c r="AV80" s="175"/>
      <c r="AW80" s="163">
        <f>AS80+AT80-AU80+AV80</f>
        <v>0</v>
      </c>
      <c r="AX80" s="189">
        <f>AR80</f>
        <v>0</v>
      </c>
      <c r="AY80" s="175"/>
      <c r="AZ80" s="175"/>
      <c r="BA80" s="175"/>
      <c r="BB80" s="164">
        <f>AX80+AY80-AZ80+BA80</f>
        <v>0</v>
      </c>
      <c r="BC80" s="188">
        <f>AW80</f>
        <v>0</v>
      </c>
      <c r="BD80" s="175"/>
      <c r="BE80" s="175"/>
      <c r="BF80" s="175"/>
      <c r="BG80" s="163">
        <f>BC80+BD80-BE80+SUM(BF80:BF80)</f>
        <v>0</v>
      </c>
      <c r="BH80" s="189">
        <f>BB80</f>
        <v>0</v>
      </c>
      <c r="BI80" s="175"/>
      <c r="BJ80" s="175"/>
      <c r="BK80" s="175"/>
      <c r="BL80" s="164">
        <f>BH80+BI80-BJ80+BK80</f>
        <v>0</v>
      </c>
      <c r="BM80" s="188">
        <f>BG80</f>
        <v>0</v>
      </c>
      <c r="BN80" s="175"/>
      <c r="BO80" s="175"/>
      <c r="BP80" s="175"/>
      <c r="BQ80" s="163">
        <f>BM80+BN80-BO80+SUM(BP80:BP80)</f>
        <v>0</v>
      </c>
      <c r="BR80" s="189">
        <f>BL80</f>
        <v>0</v>
      </c>
      <c r="BS80" s="175"/>
      <c r="BT80" s="175"/>
      <c r="BU80" s="175"/>
      <c r="BV80" s="164">
        <f>BR80+BS80-BT80+BU80</f>
        <v>0</v>
      </c>
      <c r="BW80" s="188">
        <f>BQ80</f>
        <v>0</v>
      </c>
      <c r="BX80" s="175"/>
      <c r="BY80" s="175"/>
      <c r="BZ80" s="175"/>
      <c r="CA80" s="175"/>
      <c r="CB80" s="175"/>
      <c r="CC80" s="175"/>
      <c r="CD80" s="163">
        <f>BW80+BX80-BY80+SUM(BZ80:CC80)</f>
        <v>0</v>
      </c>
      <c r="CE80" s="189">
        <f>BV80</f>
        <v>0</v>
      </c>
      <c r="CF80" s="175"/>
      <c r="CG80" s="175"/>
      <c r="CH80" s="175"/>
      <c r="CI80" s="164">
        <f>CE80+CF80-CG80+CH80</f>
        <v>0</v>
      </c>
      <c r="CJ80" s="174"/>
      <c r="CK80" s="175"/>
      <c r="CL80" s="189">
        <f>CD80-CJ80</f>
        <v>0</v>
      </c>
      <c r="CM80" s="190">
        <f>CI80-CK80</f>
        <v>0</v>
      </c>
      <c r="CN80" s="191"/>
      <c r="CO80" s="175"/>
      <c r="CP80" s="157">
        <f t="shared" si="32"/>
        <v>0</v>
      </c>
      <c r="CQ80" s="192"/>
      <c r="CR80" s="157">
        <f t="shared" si="33"/>
        <v>0</v>
      </c>
    </row>
    <row r="81" spans="1:96" s="160" customFormat="1" ht="15" thickBot="1">
      <c r="A81" s="1"/>
      <c r="B81" s="1"/>
      <c r="C81" s="5"/>
      <c r="D81" s="8"/>
      <c r="E81" s="170"/>
      <c r="F81" s="163"/>
      <c r="G81" s="163"/>
      <c r="H81" s="163"/>
      <c r="I81" s="163"/>
      <c r="J81" s="163"/>
      <c r="K81" s="163"/>
      <c r="L81" s="163"/>
      <c r="M81" s="163"/>
      <c r="N81" s="163"/>
      <c r="O81" s="170"/>
      <c r="P81" s="163"/>
      <c r="Q81" s="163"/>
      <c r="R81" s="163"/>
      <c r="S81" s="163"/>
      <c r="T81" s="163"/>
      <c r="U81" s="163"/>
      <c r="V81" s="163"/>
      <c r="W81" s="163"/>
      <c r="X81" s="163"/>
      <c r="Y81" s="170"/>
      <c r="Z81" s="163"/>
      <c r="AA81" s="163"/>
      <c r="AB81" s="163"/>
      <c r="AC81" s="163"/>
      <c r="AD81" s="163"/>
      <c r="AE81" s="163"/>
      <c r="AF81" s="163"/>
      <c r="AG81" s="163"/>
      <c r="AH81" s="163"/>
      <c r="AI81" s="170"/>
      <c r="AJ81" s="163"/>
      <c r="AK81" s="163"/>
      <c r="AL81" s="163"/>
      <c r="AM81" s="163"/>
      <c r="AN81" s="163"/>
      <c r="AO81" s="163"/>
      <c r="AP81" s="163"/>
      <c r="AQ81" s="163"/>
      <c r="AR81" s="163"/>
      <c r="AS81" s="170"/>
      <c r="AT81" s="163"/>
      <c r="AU81" s="163"/>
      <c r="AV81" s="163"/>
      <c r="AW81" s="163"/>
      <c r="AX81" s="163"/>
      <c r="AY81" s="163"/>
      <c r="AZ81" s="163"/>
      <c r="BA81" s="163"/>
      <c r="BB81" s="163"/>
      <c r="BC81" s="170"/>
      <c r="BD81" s="163"/>
      <c r="BE81" s="163"/>
      <c r="BF81" s="163"/>
      <c r="BG81" s="163"/>
      <c r="BH81" s="163"/>
      <c r="BI81" s="163"/>
      <c r="BJ81" s="163"/>
      <c r="BK81" s="163"/>
      <c r="BL81" s="163"/>
      <c r="BM81" s="170"/>
      <c r="BN81" s="163"/>
      <c r="BO81" s="163"/>
      <c r="BP81" s="163"/>
      <c r="BQ81" s="163"/>
      <c r="BR81" s="163"/>
      <c r="BS81" s="163"/>
      <c r="BT81" s="163"/>
      <c r="BU81" s="163"/>
      <c r="BV81" s="163"/>
      <c r="BW81" s="170"/>
      <c r="BX81" s="163"/>
      <c r="BY81" s="163"/>
      <c r="BZ81" s="163"/>
      <c r="CA81" s="163"/>
      <c r="CB81" s="163"/>
      <c r="CC81" s="163"/>
      <c r="CD81" s="163"/>
      <c r="CE81" s="163"/>
      <c r="CF81" s="163"/>
      <c r="CG81" s="163"/>
      <c r="CH81" s="163"/>
      <c r="CI81" s="163"/>
      <c r="CJ81" s="170"/>
      <c r="CK81" s="163"/>
      <c r="CL81" s="163"/>
      <c r="CM81" s="163"/>
      <c r="CN81" s="170"/>
      <c r="CO81" s="163"/>
      <c r="CP81" s="163"/>
      <c r="CQ81" s="170"/>
      <c r="CR81" s="171"/>
    </row>
    <row r="82" spans="1:96" s="160" customFormat="1" ht="17.25" thickBot="1">
      <c r="A82" s="1">
        <v>40</v>
      </c>
      <c r="B82" s="1"/>
      <c r="C82" s="30" t="s">
        <v>289</v>
      </c>
      <c r="D82" s="139">
        <v>1575</v>
      </c>
      <c r="E82" s="193"/>
      <c r="F82" s="173"/>
      <c r="G82" s="173"/>
      <c r="H82" s="173"/>
      <c r="I82" s="163"/>
      <c r="J82" s="173"/>
      <c r="K82" s="173"/>
      <c r="L82" s="173"/>
      <c r="M82" s="173"/>
      <c r="N82" s="163"/>
      <c r="O82" s="170"/>
      <c r="P82" s="173"/>
      <c r="Q82" s="173"/>
      <c r="R82" s="173"/>
      <c r="S82" s="163"/>
      <c r="T82" s="163"/>
      <c r="U82" s="173"/>
      <c r="V82" s="173"/>
      <c r="W82" s="173"/>
      <c r="X82" s="163"/>
      <c r="Y82" s="170"/>
      <c r="Z82" s="173"/>
      <c r="AA82" s="173"/>
      <c r="AB82" s="173"/>
      <c r="AC82" s="163"/>
      <c r="AD82" s="163"/>
      <c r="AE82" s="173"/>
      <c r="AF82" s="173"/>
      <c r="AG82" s="173"/>
      <c r="AH82" s="163"/>
      <c r="AI82" s="170"/>
      <c r="AJ82" s="173"/>
      <c r="AK82" s="173"/>
      <c r="AL82" s="173"/>
      <c r="AM82" s="163"/>
      <c r="AN82" s="163"/>
      <c r="AO82" s="173"/>
      <c r="AP82" s="173"/>
      <c r="AQ82" s="173"/>
      <c r="AR82" s="163"/>
      <c r="AS82" s="194"/>
      <c r="AT82" s="173"/>
      <c r="AU82" s="173"/>
      <c r="AV82" s="173"/>
      <c r="AW82" s="163"/>
      <c r="AX82" s="178"/>
      <c r="AY82" s="173"/>
      <c r="AZ82" s="173"/>
      <c r="BA82" s="173"/>
      <c r="BB82" s="164"/>
      <c r="BC82" s="194"/>
      <c r="BD82" s="173"/>
      <c r="BE82" s="173"/>
      <c r="BF82" s="173"/>
      <c r="BG82" s="163"/>
      <c r="BH82" s="178"/>
      <c r="BI82" s="173"/>
      <c r="BJ82" s="173"/>
      <c r="BK82" s="173"/>
      <c r="BL82" s="164"/>
      <c r="BM82" s="194"/>
      <c r="BN82" s="173"/>
      <c r="BO82" s="173"/>
      <c r="BP82" s="173"/>
      <c r="BQ82" s="163"/>
      <c r="BR82" s="178"/>
      <c r="BS82" s="173"/>
      <c r="BT82" s="173"/>
      <c r="BU82" s="173"/>
      <c r="BV82" s="164"/>
      <c r="BW82" s="194"/>
      <c r="BX82" s="173"/>
      <c r="BY82" s="173"/>
      <c r="BZ82" s="173"/>
      <c r="CA82" s="173"/>
      <c r="CB82" s="173"/>
      <c r="CC82" s="176"/>
      <c r="CD82" s="163">
        <f>BW82+BX82-BY82+SUM(BZ82:CC82)</f>
        <v>0</v>
      </c>
      <c r="CE82" s="178">
        <f>BV82</f>
        <v>0</v>
      </c>
      <c r="CF82" s="173"/>
      <c r="CG82" s="173"/>
      <c r="CH82" s="173"/>
      <c r="CI82" s="164">
        <f>CE82+CF82-CG82+CH82</f>
        <v>0</v>
      </c>
      <c r="CJ82" s="173"/>
      <c r="CK82" s="173"/>
      <c r="CL82" s="178">
        <f>CD82-CJ82</f>
        <v>0</v>
      </c>
      <c r="CM82" s="195">
        <f>CI82-CK82</f>
        <v>0</v>
      </c>
      <c r="CN82" s="173"/>
      <c r="CO82" s="173"/>
      <c r="CP82" s="157">
        <f>SUM(CL82:CO82)</f>
        <v>0</v>
      </c>
      <c r="CQ82" s="192"/>
      <c r="CR82" s="157">
        <f>CQ82-SUM(CD82,CI82)</f>
        <v>0</v>
      </c>
    </row>
    <row r="83" spans="1:96" s="160" customFormat="1" ht="17.25" thickBot="1">
      <c r="A83" s="1">
        <v>41</v>
      </c>
      <c r="B83" s="1"/>
      <c r="C83" s="30" t="s">
        <v>290</v>
      </c>
      <c r="D83" s="139">
        <v>1576</v>
      </c>
      <c r="E83" s="193"/>
      <c r="F83" s="173"/>
      <c r="G83" s="173"/>
      <c r="H83" s="173"/>
      <c r="I83" s="163"/>
      <c r="J83" s="173"/>
      <c r="K83" s="173"/>
      <c r="L83" s="173"/>
      <c r="M83" s="173"/>
      <c r="N83" s="163"/>
      <c r="O83" s="170"/>
      <c r="P83" s="173"/>
      <c r="Q83" s="173"/>
      <c r="R83" s="173"/>
      <c r="S83" s="163"/>
      <c r="T83" s="163"/>
      <c r="U83" s="173"/>
      <c r="V83" s="173"/>
      <c r="W83" s="173"/>
      <c r="X83" s="163"/>
      <c r="Y83" s="170"/>
      <c r="Z83" s="173"/>
      <c r="AA83" s="173"/>
      <c r="AB83" s="173"/>
      <c r="AC83" s="163"/>
      <c r="AD83" s="163"/>
      <c r="AE83" s="173"/>
      <c r="AF83" s="173"/>
      <c r="AG83" s="173"/>
      <c r="AH83" s="163"/>
      <c r="AI83" s="170"/>
      <c r="AJ83" s="173"/>
      <c r="AK83" s="173"/>
      <c r="AL83" s="173"/>
      <c r="AM83" s="163"/>
      <c r="AN83" s="163"/>
      <c r="AO83" s="173"/>
      <c r="AP83" s="173"/>
      <c r="AQ83" s="173"/>
      <c r="AR83" s="163"/>
      <c r="AS83" s="165"/>
      <c r="AT83" s="173"/>
      <c r="AU83" s="173"/>
      <c r="AV83" s="173"/>
      <c r="AW83" s="163"/>
      <c r="AX83" s="166"/>
      <c r="AY83" s="173"/>
      <c r="AZ83" s="173"/>
      <c r="BA83" s="173"/>
      <c r="BB83" s="164"/>
      <c r="BC83" s="165"/>
      <c r="BD83" s="173"/>
      <c r="BE83" s="173"/>
      <c r="BF83" s="173"/>
      <c r="BG83" s="163"/>
      <c r="BH83" s="166"/>
      <c r="BI83" s="173"/>
      <c r="BJ83" s="173"/>
      <c r="BK83" s="173"/>
      <c r="BL83" s="164"/>
      <c r="BM83" s="165"/>
      <c r="BN83" s="173"/>
      <c r="BO83" s="173"/>
      <c r="BP83" s="173"/>
      <c r="BQ83" s="163"/>
      <c r="BR83" s="166"/>
      <c r="BS83" s="173"/>
      <c r="BT83" s="173"/>
      <c r="BU83" s="173"/>
      <c r="BV83" s="164"/>
      <c r="BW83" s="165"/>
      <c r="BX83" s="173"/>
      <c r="BY83" s="173"/>
      <c r="BZ83" s="173"/>
      <c r="CA83" s="173"/>
      <c r="CB83" s="173"/>
      <c r="CC83" s="162">
        <v>-137675</v>
      </c>
      <c r="CD83" s="163">
        <f>BW83+BX83-BY83+SUM(BZ83:CC83)</f>
        <v>-137675</v>
      </c>
      <c r="CE83" s="166">
        <f>BV83</f>
        <v>0</v>
      </c>
      <c r="CF83" s="173"/>
      <c r="CG83" s="173"/>
      <c r="CH83" s="173"/>
      <c r="CI83" s="164">
        <f>CE83+CF83-CG83+CH83</f>
        <v>0</v>
      </c>
      <c r="CJ83" s="173"/>
      <c r="CK83" s="173"/>
      <c r="CL83" s="166">
        <f>CD83-CJ83</f>
        <v>-137675</v>
      </c>
      <c r="CM83" s="167">
        <f>CI83-CK83</f>
        <v>0</v>
      </c>
      <c r="CN83" s="173"/>
      <c r="CO83" s="173"/>
      <c r="CP83" s="157">
        <f>SUM(CL83:CO83)</f>
        <v>-137675</v>
      </c>
      <c r="CQ83" s="192"/>
      <c r="CR83" s="157">
        <f>CQ83-SUM(CD83,CI83)</f>
        <v>137675</v>
      </c>
    </row>
    <row r="84" spans="1:96" s="160" customFormat="1" ht="14.25">
      <c r="A84" s="1"/>
      <c r="B84" s="1"/>
      <c r="C84" s="5"/>
      <c r="D84" s="8"/>
      <c r="E84" s="170"/>
      <c r="F84" s="163"/>
      <c r="G84" s="163"/>
      <c r="H84" s="163"/>
      <c r="I84" s="163"/>
      <c r="J84" s="163"/>
      <c r="K84" s="163"/>
      <c r="L84" s="163"/>
      <c r="M84" s="163"/>
      <c r="N84" s="163"/>
      <c r="O84" s="196"/>
      <c r="P84" s="163"/>
      <c r="Q84" s="163"/>
      <c r="R84" s="163"/>
      <c r="S84" s="163"/>
      <c r="T84" s="163"/>
      <c r="U84" s="163"/>
      <c r="V84" s="163"/>
      <c r="W84" s="163"/>
      <c r="X84" s="163"/>
      <c r="Y84" s="196"/>
      <c r="Z84" s="163"/>
      <c r="AA84" s="163"/>
      <c r="AB84" s="163"/>
      <c r="AC84" s="163"/>
      <c r="AD84" s="163"/>
      <c r="AE84" s="163"/>
      <c r="AF84" s="163"/>
      <c r="AG84" s="163"/>
      <c r="AH84" s="163"/>
      <c r="AI84" s="196"/>
      <c r="AJ84" s="163"/>
      <c r="AK84" s="163"/>
      <c r="AL84" s="163"/>
      <c r="AM84" s="163"/>
      <c r="AN84" s="163"/>
      <c r="AO84" s="163"/>
      <c r="AP84" s="163"/>
      <c r="AQ84" s="163"/>
      <c r="AR84" s="163"/>
      <c r="AS84" s="197"/>
      <c r="AT84" s="163"/>
      <c r="AU84" s="163"/>
      <c r="AV84" s="163"/>
      <c r="AW84" s="163"/>
      <c r="AX84" s="163"/>
      <c r="AY84" s="163"/>
      <c r="AZ84" s="163"/>
      <c r="BA84" s="163"/>
      <c r="BB84" s="163"/>
      <c r="BC84" s="196"/>
      <c r="BD84" s="163"/>
      <c r="BE84" s="163"/>
      <c r="BF84" s="163"/>
      <c r="BG84" s="163"/>
      <c r="BH84" s="163"/>
      <c r="BI84" s="163"/>
      <c r="BJ84" s="163"/>
      <c r="BK84" s="163"/>
      <c r="BL84" s="163"/>
      <c r="BM84" s="196"/>
      <c r="BN84" s="163"/>
      <c r="BO84" s="163"/>
      <c r="BP84" s="163"/>
      <c r="BQ84" s="163"/>
      <c r="BR84" s="163"/>
      <c r="BS84" s="163"/>
      <c r="BT84" s="163"/>
      <c r="BU84" s="163"/>
      <c r="BV84" s="163"/>
      <c r="BW84" s="196"/>
      <c r="BX84" s="163"/>
      <c r="BY84" s="163"/>
      <c r="BZ84" s="163"/>
      <c r="CA84" s="163"/>
      <c r="CB84" s="163"/>
      <c r="CC84" s="163"/>
      <c r="CD84" s="163"/>
      <c r="CE84" s="163"/>
      <c r="CF84" s="163"/>
      <c r="CG84" s="163"/>
      <c r="CH84" s="163"/>
      <c r="CI84" s="163"/>
      <c r="CJ84" s="196"/>
      <c r="CK84" s="163"/>
      <c r="CL84" s="163"/>
      <c r="CM84" s="163"/>
      <c r="CN84" s="196"/>
      <c r="CO84" s="163"/>
      <c r="CP84" s="157"/>
      <c r="CQ84" s="163"/>
      <c r="CR84" s="158"/>
    </row>
    <row r="85" spans="1:96" s="160" customFormat="1" ht="15.75" thickBot="1">
      <c r="A85" s="1"/>
      <c r="B85" s="1"/>
      <c r="C85" s="4" t="s">
        <v>35</v>
      </c>
      <c r="D85" s="5"/>
      <c r="E85" s="149"/>
      <c r="F85" s="150"/>
      <c r="G85" s="150"/>
      <c r="H85" s="150"/>
      <c r="I85" s="163"/>
      <c r="J85" s="150"/>
      <c r="K85" s="150"/>
      <c r="L85" s="150"/>
      <c r="M85" s="150"/>
      <c r="N85" s="164"/>
      <c r="O85" s="149"/>
      <c r="P85" s="150"/>
      <c r="Q85" s="150"/>
      <c r="R85" s="150"/>
      <c r="S85" s="163"/>
      <c r="T85" s="150"/>
      <c r="U85" s="150"/>
      <c r="V85" s="150"/>
      <c r="W85" s="150"/>
      <c r="X85" s="164"/>
      <c r="Y85" s="149"/>
      <c r="Z85" s="150"/>
      <c r="AA85" s="150"/>
      <c r="AB85" s="150"/>
      <c r="AC85" s="163"/>
      <c r="AD85" s="150"/>
      <c r="AE85" s="150"/>
      <c r="AF85" s="150"/>
      <c r="AG85" s="150"/>
      <c r="AH85" s="164"/>
      <c r="AI85" s="149"/>
      <c r="AJ85" s="150"/>
      <c r="AK85" s="150"/>
      <c r="AL85" s="150"/>
      <c r="AM85" s="163"/>
      <c r="AN85" s="150"/>
      <c r="AO85" s="150"/>
      <c r="AP85" s="150"/>
      <c r="AQ85" s="150"/>
      <c r="AR85" s="164"/>
      <c r="AS85" s="149"/>
      <c r="AT85" s="150"/>
      <c r="AU85" s="150"/>
      <c r="AV85" s="150"/>
      <c r="AW85" s="163"/>
      <c r="AX85" s="150"/>
      <c r="AY85" s="150"/>
      <c r="AZ85" s="150"/>
      <c r="BA85" s="150"/>
      <c r="BB85" s="164"/>
      <c r="BC85" s="149"/>
      <c r="BD85" s="150"/>
      <c r="BE85" s="150"/>
      <c r="BF85" s="150"/>
      <c r="BG85" s="163"/>
      <c r="BH85" s="150"/>
      <c r="BI85" s="150"/>
      <c r="BJ85" s="150"/>
      <c r="BK85" s="150"/>
      <c r="BL85" s="164"/>
      <c r="BM85" s="149"/>
      <c r="BN85" s="150"/>
      <c r="BO85" s="150"/>
      <c r="BP85" s="150"/>
      <c r="BQ85" s="163"/>
      <c r="BR85" s="150"/>
      <c r="BS85" s="150"/>
      <c r="BT85" s="150"/>
      <c r="BU85" s="150"/>
      <c r="BV85" s="164"/>
      <c r="BW85" s="149"/>
      <c r="BX85" s="150"/>
      <c r="BY85" s="150"/>
      <c r="BZ85" s="150"/>
      <c r="CA85" s="150"/>
      <c r="CB85" s="150"/>
      <c r="CC85" s="150"/>
      <c r="CD85" s="163"/>
      <c r="CE85" s="150"/>
      <c r="CF85" s="150"/>
      <c r="CG85" s="150"/>
      <c r="CH85" s="150"/>
      <c r="CI85" s="164"/>
      <c r="CJ85" s="149"/>
      <c r="CK85" s="150"/>
      <c r="CL85" s="150"/>
      <c r="CM85" s="198"/>
      <c r="CN85" s="156"/>
      <c r="CO85" s="156"/>
      <c r="CP85" s="157"/>
      <c r="CQ85" s="158"/>
      <c r="CR85" s="157"/>
    </row>
    <row r="86" spans="1:96" s="160" customFormat="1" ht="17.25" thickBot="1">
      <c r="A86" s="1">
        <v>42</v>
      </c>
      <c r="B86" s="1"/>
      <c r="C86" s="5" t="s">
        <v>106</v>
      </c>
      <c r="D86" s="8">
        <v>1563</v>
      </c>
      <c r="E86" s="161"/>
      <c r="F86" s="162"/>
      <c r="G86" s="162"/>
      <c r="H86" s="162"/>
      <c r="I86" s="163">
        <f>E86+F86-G86+H86</f>
        <v>0</v>
      </c>
      <c r="J86" s="162"/>
      <c r="K86" s="162"/>
      <c r="L86" s="162"/>
      <c r="M86" s="162"/>
      <c r="N86" s="164">
        <f>J86+K86-L86+M86</f>
        <v>0</v>
      </c>
      <c r="O86" s="165">
        <f>I86</f>
        <v>0</v>
      </c>
      <c r="P86" s="162"/>
      <c r="Q86" s="162"/>
      <c r="R86" s="162"/>
      <c r="S86" s="163">
        <f>O86+P86-Q86+R86</f>
        <v>0</v>
      </c>
      <c r="T86" s="166">
        <f>N86</f>
        <v>0</v>
      </c>
      <c r="U86" s="162"/>
      <c r="V86" s="162"/>
      <c r="W86" s="162"/>
      <c r="X86" s="164">
        <f>T86+U86-V86+W86</f>
        <v>0</v>
      </c>
      <c r="Y86" s="165">
        <f>S86</f>
        <v>0</v>
      </c>
      <c r="Z86" s="162"/>
      <c r="AA86" s="162"/>
      <c r="AB86" s="162"/>
      <c r="AC86" s="163">
        <f>Y86+Z86-AA86+AB86</f>
        <v>0</v>
      </c>
      <c r="AD86" s="166">
        <f>X86</f>
        <v>0</v>
      </c>
      <c r="AE86" s="162"/>
      <c r="AF86" s="162"/>
      <c r="AG86" s="162"/>
      <c r="AH86" s="164">
        <f>AD86+AE86-AF86+AG86</f>
        <v>0</v>
      </c>
      <c r="AI86" s="165">
        <f>AC86</f>
        <v>0</v>
      </c>
      <c r="AJ86" s="162"/>
      <c r="AK86" s="162"/>
      <c r="AL86" s="162"/>
      <c r="AM86" s="163">
        <f>AI86+AJ86-AK86+AL86</f>
        <v>0</v>
      </c>
      <c r="AN86" s="166">
        <f>AH86</f>
        <v>0</v>
      </c>
      <c r="AO86" s="162"/>
      <c r="AP86" s="162"/>
      <c r="AQ86" s="162"/>
      <c r="AR86" s="164">
        <f>AN86+AO86-AP86+AQ86</f>
        <v>0</v>
      </c>
      <c r="AS86" s="165">
        <f>AM86</f>
        <v>0</v>
      </c>
      <c r="AT86" s="162"/>
      <c r="AU86" s="162"/>
      <c r="AV86" s="162"/>
      <c r="AW86" s="163">
        <f>AS86+AT86-AU86+AV86</f>
        <v>0</v>
      </c>
      <c r="AX86" s="166">
        <f>AR86</f>
        <v>0</v>
      </c>
      <c r="AY86" s="162"/>
      <c r="AZ86" s="162"/>
      <c r="BA86" s="162"/>
      <c r="BB86" s="164">
        <f>AX86+AY86-AZ86+BA86</f>
        <v>0</v>
      </c>
      <c r="BC86" s="165">
        <f>AW86</f>
        <v>0</v>
      </c>
      <c r="BD86" s="162"/>
      <c r="BE86" s="162"/>
      <c r="BF86" s="162"/>
      <c r="BG86" s="163">
        <f>BC86+BD86-BE86+SUM(BF86:BF86)</f>
        <v>0</v>
      </c>
      <c r="BH86" s="166">
        <f>BB86</f>
        <v>0</v>
      </c>
      <c r="BI86" s="162"/>
      <c r="BJ86" s="162"/>
      <c r="BK86" s="162"/>
      <c r="BL86" s="164">
        <f>BH86+BI86-BJ86+BK86</f>
        <v>0</v>
      </c>
      <c r="BM86" s="165">
        <f>BG86</f>
        <v>0</v>
      </c>
      <c r="BN86" s="162"/>
      <c r="BO86" s="162"/>
      <c r="BP86" s="162"/>
      <c r="BQ86" s="163">
        <f>BM86+BN86-BO86+SUM(BP86:BP86)</f>
        <v>0</v>
      </c>
      <c r="BR86" s="166">
        <f>BL86</f>
        <v>0</v>
      </c>
      <c r="BS86" s="162"/>
      <c r="BT86" s="162"/>
      <c r="BU86" s="162"/>
      <c r="BV86" s="164">
        <f>BR86+BS86-BT86+BU86</f>
        <v>0</v>
      </c>
      <c r="BW86" s="165">
        <f>BQ86</f>
        <v>0</v>
      </c>
      <c r="BX86" s="162"/>
      <c r="BY86" s="162"/>
      <c r="BZ86" s="162"/>
      <c r="CA86" s="162"/>
      <c r="CB86" s="162"/>
      <c r="CC86" s="162"/>
      <c r="CD86" s="163">
        <f>BW86+BX86-BY86+SUM(BZ86:CC86)</f>
        <v>0</v>
      </c>
      <c r="CE86" s="166">
        <f>BV86</f>
        <v>0</v>
      </c>
      <c r="CF86" s="162"/>
      <c r="CG86" s="162"/>
      <c r="CH86" s="162"/>
      <c r="CI86" s="164">
        <f>CE86+CF86-CG86+CH86</f>
        <v>0</v>
      </c>
      <c r="CJ86" s="161"/>
      <c r="CK86" s="162"/>
      <c r="CL86" s="166">
        <f>CD86-CJ86</f>
        <v>0</v>
      </c>
      <c r="CM86" s="167">
        <f>CI86-CK86</f>
        <v>0</v>
      </c>
      <c r="CN86" s="168"/>
      <c r="CO86" s="162"/>
      <c r="CP86" s="157">
        <f t="shared" si="32"/>
        <v>0</v>
      </c>
      <c r="CQ86" s="169"/>
      <c r="CR86" s="157">
        <f t="shared" si="33"/>
        <v>0</v>
      </c>
    </row>
    <row r="87" spans="1:96" s="160" customFormat="1" ht="29.25" thickBot="1">
      <c r="A87" s="1">
        <v>43</v>
      </c>
      <c r="B87" s="1"/>
      <c r="C87" s="30" t="s">
        <v>72</v>
      </c>
      <c r="D87" s="31">
        <v>1592</v>
      </c>
      <c r="E87" s="161"/>
      <c r="F87" s="162"/>
      <c r="G87" s="162"/>
      <c r="H87" s="162"/>
      <c r="I87" s="163">
        <f>E87+F87-G87+H87</f>
        <v>0</v>
      </c>
      <c r="J87" s="162"/>
      <c r="K87" s="162"/>
      <c r="L87" s="162"/>
      <c r="M87" s="162"/>
      <c r="N87" s="164">
        <f>J87+K87-L87+M87</f>
        <v>0</v>
      </c>
      <c r="O87" s="165">
        <f>I87</f>
        <v>0</v>
      </c>
      <c r="P87" s="162"/>
      <c r="Q87" s="162"/>
      <c r="R87" s="162"/>
      <c r="S87" s="163">
        <f>O87+P87-Q87+R87</f>
        <v>0</v>
      </c>
      <c r="T87" s="166">
        <f>N87</f>
        <v>0</v>
      </c>
      <c r="U87" s="162"/>
      <c r="V87" s="162"/>
      <c r="W87" s="162"/>
      <c r="X87" s="164">
        <f>T87+U87-V87+W87</f>
        <v>0</v>
      </c>
      <c r="Y87" s="165">
        <f>S87</f>
        <v>0</v>
      </c>
      <c r="Z87" s="162"/>
      <c r="AA87" s="162"/>
      <c r="AB87" s="162"/>
      <c r="AC87" s="163">
        <f>Y87+Z87-AA87+AB87</f>
        <v>0</v>
      </c>
      <c r="AD87" s="166">
        <f>X87</f>
        <v>0</v>
      </c>
      <c r="AE87" s="162"/>
      <c r="AF87" s="162"/>
      <c r="AG87" s="162"/>
      <c r="AH87" s="164">
        <f>AD87+AE87-AF87+AG87</f>
        <v>0</v>
      </c>
      <c r="AI87" s="165">
        <f>AC87</f>
        <v>0</v>
      </c>
      <c r="AJ87" s="162"/>
      <c r="AK87" s="162"/>
      <c r="AL87" s="162"/>
      <c r="AM87" s="163">
        <f>AI87+AJ87-AK87+AL87</f>
        <v>0</v>
      </c>
      <c r="AN87" s="166">
        <f>AH87</f>
        <v>0</v>
      </c>
      <c r="AO87" s="162"/>
      <c r="AP87" s="162"/>
      <c r="AQ87" s="162"/>
      <c r="AR87" s="164">
        <f>AN87+AO87-AP87+AQ87</f>
        <v>0</v>
      </c>
      <c r="AS87" s="165">
        <f>AM87</f>
        <v>0</v>
      </c>
      <c r="AT87" s="162"/>
      <c r="AU87" s="162"/>
      <c r="AV87" s="162"/>
      <c r="AW87" s="163">
        <f>AS87+AT87-AU87+AV87</f>
        <v>0</v>
      </c>
      <c r="AX87" s="166">
        <f>AR87</f>
        <v>0</v>
      </c>
      <c r="AY87" s="162"/>
      <c r="AZ87" s="162"/>
      <c r="BA87" s="162"/>
      <c r="BB87" s="164">
        <f>AX87+AY87-AZ87+BA87</f>
        <v>0</v>
      </c>
      <c r="BC87" s="165">
        <f>AW87</f>
        <v>0</v>
      </c>
      <c r="BD87" s="162"/>
      <c r="BE87" s="162"/>
      <c r="BF87" s="162"/>
      <c r="BG87" s="163">
        <f>BC87+BD87-BE87+SUM(BF87:BF87)</f>
        <v>0</v>
      </c>
      <c r="BH87" s="166">
        <f>BB87</f>
        <v>0</v>
      </c>
      <c r="BI87" s="162"/>
      <c r="BJ87" s="162"/>
      <c r="BK87" s="162"/>
      <c r="BL87" s="164">
        <f>BH87+BI87-BJ87+BK87</f>
        <v>0</v>
      </c>
      <c r="BM87" s="165">
        <f>BG87</f>
        <v>0</v>
      </c>
      <c r="BN87" s="162"/>
      <c r="BO87" s="162"/>
      <c r="BP87" s="162"/>
      <c r="BQ87" s="163">
        <f>BM87+BN87-BO87+SUM(BP87:BP87)</f>
        <v>0</v>
      </c>
      <c r="BR87" s="166">
        <f>BL87</f>
        <v>0</v>
      </c>
      <c r="BS87" s="162"/>
      <c r="BT87" s="162"/>
      <c r="BU87" s="162"/>
      <c r="BV87" s="164">
        <f>BR87+BS87-BT87+BU87</f>
        <v>0</v>
      </c>
      <c r="BW87" s="165">
        <f>BQ87</f>
        <v>0</v>
      </c>
      <c r="BX87" s="162"/>
      <c r="BY87" s="162"/>
      <c r="BZ87" s="162"/>
      <c r="CA87" s="162"/>
      <c r="CB87" s="162"/>
      <c r="CC87" s="162"/>
      <c r="CD87" s="163">
        <f>BW87+BX87-BY87+SUM(BZ87:CC87)</f>
        <v>0</v>
      </c>
      <c r="CE87" s="166">
        <f>BV87</f>
        <v>0</v>
      </c>
      <c r="CF87" s="162"/>
      <c r="CG87" s="162"/>
      <c r="CH87" s="162"/>
      <c r="CI87" s="164">
        <f>CE87+CF87-CG87+CH87</f>
        <v>0</v>
      </c>
      <c r="CJ87" s="161"/>
      <c r="CK87" s="162"/>
      <c r="CL87" s="166">
        <f>CD87-CJ87</f>
        <v>0</v>
      </c>
      <c r="CM87" s="167">
        <f>CI87-CK87</f>
        <v>0</v>
      </c>
      <c r="CN87" s="168"/>
      <c r="CO87" s="162"/>
      <c r="CP87" s="157">
        <f t="shared" si="32"/>
        <v>0</v>
      </c>
      <c r="CQ87" s="169"/>
      <c r="CR87" s="157">
        <f t="shared" si="33"/>
        <v>0</v>
      </c>
    </row>
    <row r="88" spans="1:96" s="160" customFormat="1" ht="17.25" thickBot="1">
      <c r="A88" s="1">
        <v>44</v>
      </c>
      <c r="B88" s="1"/>
      <c r="C88" s="5" t="s">
        <v>108</v>
      </c>
      <c r="D88" s="8">
        <v>1595</v>
      </c>
      <c r="E88" s="199"/>
      <c r="F88" s="200"/>
      <c r="G88" s="200"/>
      <c r="H88" s="200"/>
      <c r="I88" s="201">
        <f>E88+F88-G88+H88</f>
        <v>0</v>
      </c>
      <c r="J88" s="200"/>
      <c r="K88" s="200"/>
      <c r="L88" s="200"/>
      <c r="M88" s="200"/>
      <c r="N88" s="202">
        <f>J88+K88-L88+M88</f>
        <v>0</v>
      </c>
      <c r="O88" s="203">
        <f>I88</f>
        <v>0</v>
      </c>
      <c r="P88" s="200"/>
      <c r="Q88" s="200"/>
      <c r="R88" s="200"/>
      <c r="S88" s="201">
        <f>O88+P88-Q88+R88</f>
        <v>0</v>
      </c>
      <c r="T88" s="204">
        <f>N88</f>
        <v>0</v>
      </c>
      <c r="U88" s="200"/>
      <c r="V88" s="200"/>
      <c r="W88" s="200"/>
      <c r="X88" s="205">
        <f>T88+U88-V88+W88</f>
        <v>0</v>
      </c>
      <c r="Y88" s="203">
        <f>S88</f>
        <v>0</v>
      </c>
      <c r="Z88" s="200"/>
      <c r="AA88" s="200"/>
      <c r="AB88" s="200"/>
      <c r="AC88" s="205">
        <f>Y88+Z88-AA88+AB88</f>
        <v>0</v>
      </c>
      <c r="AD88" s="204">
        <f>X88</f>
        <v>0</v>
      </c>
      <c r="AE88" s="200"/>
      <c r="AF88" s="200"/>
      <c r="AG88" s="200"/>
      <c r="AH88" s="205">
        <f>AD88+AE88-AF88+AG88</f>
        <v>0</v>
      </c>
      <c r="AI88" s="203">
        <f>AC88</f>
        <v>0</v>
      </c>
      <c r="AJ88" s="200"/>
      <c r="AK88" s="200"/>
      <c r="AL88" s="200"/>
      <c r="AM88" s="204">
        <f>AI88+AJ88-AK88+AL88</f>
        <v>0</v>
      </c>
      <c r="AN88" s="204">
        <f>AH88</f>
        <v>0</v>
      </c>
      <c r="AO88" s="200"/>
      <c r="AP88" s="200"/>
      <c r="AQ88" s="200"/>
      <c r="AR88" s="205">
        <f>AN88+AO88-AP88+AQ88</f>
        <v>0</v>
      </c>
      <c r="AS88" s="203">
        <f>AM88</f>
        <v>0</v>
      </c>
      <c r="AT88" s="200"/>
      <c r="AU88" s="200"/>
      <c r="AV88" s="200"/>
      <c r="AW88" s="206">
        <f>AS88+AT88-AU88+AV88</f>
        <v>0</v>
      </c>
      <c r="AX88" s="207">
        <f>AR88</f>
        <v>0</v>
      </c>
      <c r="AY88" s="200"/>
      <c r="AZ88" s="200"/>
      <c r="BA88" s="200"/>
      <c r="BB88" s="205">
        <f>AX88+AY88-AZ88+BA88</f>
        <v>0</v>
      </c>
      <c r="BC88" s="203">
        <f>AW88</f>
        <v>0</v>
      </c>
      <c r="BD88" s="200"/>
      <c r="BE88" s="200"/>
      <c r="BF88" s="200"/>
      <c r="BG88" s="201">
        <f>BC88+BD88-BE88+SUM(BF88:BF88)</f>
        <v>0</v>
      </c>
      <c r="BH88" s="204">
        <f>BB88</f>
        <v>0</v>
      </c>
      <c r="BI88" s="200"/>
      <c r="BJ88" s="200"/>
      <c r="BK88" s="200"/>
      <c r="BL88" s="202">
        <f>BH88+BI88-BJ88+BK88</f>
        <v>0</v>
      </c>
      <c r="BM88" s="203">
        <f>BG88</f>
        <v>0</v>
      </c>
      <c r="BN88" s="200"/>
      <c r="BO88" s="200"/>
      <c r="BP88" s="200"/>
      <c r="BQ88" s="201">
        <f>BM88+BN88-BO88+SUM(BP88:BP88)</f>
        <v>0</v>
      </c>
      <c r="BR88" s="204">
        <f>BL88</f>
        <v>0</v>
      </c>
      <c r="BS88" s="200"/>
      <c r="BT88" s="200"/>
      <c r="BU88" s="200"/>
      <c r="BV88" s="202">
        <f>BR88+BS88-BT88+BU88</f>
        <v>0</v>
      </c>
      <c r="BW88" s="203">
        <f>BQ88</f>
        <v>0</v>
      </c>
      <c r="BX88" s="200">
        <v>232902.88</v>
      </c>
      <c r="BY88" s="200">
        <v>329322.21000000002</v>
      </c>
      <c r="BZ88" s="200"/>
      <c r="CA88" s="200"/>
      <c r="CB88" s="200"/>
      <c r="CC88" s="200"/>
      <c r="CD88" s="201">
        <f>BW88+BX88-BY88+SUM(BZ88:CC88)</f>
        <v>-96419.330000000016</v>
      </c>
      <c r="CE88" s="204">
        <f>BV88</f>
        <v>0</v>
      </c>
      <c r="CF88" s="200">
        <v>-2160.1799999999998</v>
      </c>
      <c r="CG88" s="200">
        <v>89515.47</v>
      </c>
      <c r="CH88" s="200"/>
      <c r="CI88" s="202">
        <f>CE88+CF88-CG88+CH88</f>
        <v>-91675.65</v>
      </c>
      <c r="CJ88" s="208">
        <v>377009</v>
      </c>
      <c r="CK88" s="209">
        <v>3931</v>
      </c>
      <c r="CL88" s="166">
        <f>CD88-CJ88</f>
        <v>-473428.33</v>
      </c>
      <c r="CM88" s="167">
        <f>CI88-CK88</f>
        <v>-95606.65</v>
      </c>
      <c r="CN88" s="210">
        <v>-388</v>
      </c>
      <c r="CO88" s="200"/>
      <c r="CP88" s="211">
        <f t="shared" si="32"/>
        <v>-569422.98</v>
      </c>
      <c r="CQ88" s="212">
        <v>-188094.98</v>
      </c>
      <c r="CR88" s="213">
        <f t="shared" si="33"/>
        <v>0</v>
      </c>
    </row>
    <row r="91" spans="1:96" ht="30.75" customHeight="1">
      <c r="B91" s="2"/>
      <c r="C91" s="258" t="s">
        <v>79</v>
      </c>
      <c r="D91" s="258"/>
      <c r="E91" s="258"/>
      <c r="F91" s="258"/>
      <c r="G91" s="258"/>
      <c r="H91" s="258"/>
    </row>
    <row r="92" spans="1:96" ht="16.5">
      <c r="B92" s="18">
        <v>1</v>
      </c>
      <c r="C92" s="19" t="s">
        <v>56</v>
      </c>
      <c r="E92" s="128"/>
      <c r="F92" s="129"/>
      <c r="G92" s="129"/>
      <c r="H92" s="127"/>
      <c r="I92" s="129"/>
      <c r="J92" s="129"/>
      <c r="K92" s="127"/>
      <c r="L92" s="127"/>
      <c r="M92" s="127"/>
      <c r="N92" s="127"/>
      <c r="O92" s="130"/>
      <c r="P92" s="130"/>
      <c r="Q92" s="130"/>
      <c r="R92" s="130"/>
      <c r="V92" s="127"/>
      <c r="W92" s="127"/>
      <c r="AF92" s="127"/>
      <c r="AG92" s="127"/>
      <c r="AP92" s="127"/>
      <c r="AQ92" s="127"/>
      <c r="AZ92" s="127"/>
      <c r="BA92" s="127"/>
      <c r="BJ92" s="127"/>
      <c r="BK92" s="127"/>
      <c r="BT92" s="127"/>
      <c r="BU92" s="127"/>
      <c r="CG92" s="127"/>
      <c r="CH92" s="127"/>
      <c r="CJ92" s="127"/>
      <c r="CK92" s="127"/>
      <c r="CL92" s="127"/>
      <c r="CM92" s="127"/>
    </row>
    <row r="93" spans="1:96" ht="16.5">
      <c r="B93" s="20" t="s">
        <v>90</v>
      </c>
      <c r="C93" s="19" t="s">
        <v>69</v>
      </c>
      <c r="E93" s="128"/>
      <c r="F93" s="129"/>
      <c r="G93" s="129"/>
      <c r="H93" s="127"/>
      <c r="I93" s="129"/>
      <c r="J93" s="129"/>
      <c r="K93" s="127"/>
      <c r="L93" s="127"/>
      <c r="M93" s="127"/>
      <c r="N93" s="127"/>
      <c r="O93" s="130"/>
      <c r="P93" s="130"/>
      <c r="Q93" s="130"/>
      <c r="R93" s="130"/>
      <c r="V93" s="127"/>
      <c r="W93" s="127"/>
      <c r="AF93" s="127"/>
      <c r="AG93" s="127"/>
      <c r="AP93" s="127"/>
      <c r="AQ93" s="127"/>
      <c r="AZ93" s="127"/>
      <c r="BA93" s="127"/>
      <c r="BJ93" s="127"/>
      <c r="BK93" s="127"/>
      <c r="BT93" s="127"/>
      <c r="BU93" s="127"/>
      <c r="CG93" s="127"/>
      <c r="CH93" s="127"/>
      <c r="CJ93" s="127"/>
      <c r="CK93" s="127"/>
      <c r="CL93" s="127"/>
      <c r="CM93" s="127"/>
      <c r="CR93" s="131"/>
    </row>
    <row r="94" spans="1:96" ht="16.5">
      <c r="B94" s="18">
        <v>2</v>
      </c>
      <c r="C94" s="1" t="s">
        <v>58</v>
      </c>
      <c r="E94" s="128"/>
      <c r="F94" s="129"/>
      <c r="G94" s="129"/>
      <c r="H94" s="127"/>
      <c r="I94" s="129"/>
      <c r="J94" s="129"/>
      <c r="K94" s="127"/>
      <c r="L94" s="127"/>
      <c r="M94" s="127"/>
      <c r="N94" s="127"/>
      <c r="O94" s="130"/>
      <c r="P94" s="130"/>
      <c r="Q94" s="130"/>
      <c r="R94" s="130"/>
      <c r="V94" s="127"/>
      <c r="W94" s="127"/>
      <c r="AF94" s="127"/>
      <c r="AG94" s="127"/>
      <c r="AP94" s="127"/>
      <c r="AQ94" s="127"/>
      <c r="AZ94" s="127"/>
      <c r="BA94" s="127"/>
      <c r="BJ94" s="127"/>
      <c r="BK94" s="127"/>
      <c r="BT94" s="127"/>
      <c r="BU94" s="127"/>
      <c r="CG94" s="127"/>
      <c r="CH94" s="127"/>
      <c r="CJ94" s="127"/>
      <c r="CK94" s="127"/>
      <c r="CL94" s="127"/>
      <c r="CM94" s="127"/>
    </row>
    <row r="95" spans="1:96" ht="16.5">
      <c r="B95" s="18">
        <v>3</v>
      </c>
      <c r="C95" s="19" t="s">
        <v>57</v>
      </c>
      <c r="E95" s="128"/>
      <c r="F95" s="129"/>
      <c r="G95" s="129"/>
      <c r="H95" s="127"/>
      <c r="I95" s="129"/>
      <c r="J95" s="129"/>
      <c r="K95" s="127"/>
      <c r="L95" s="127"/>
      <c r="M95" s="127"/>
      <c r="N95" s="127"/>
      <c r="O95" s="130"/>
      <c r="P95" s="130"/>
      <c r="Q95" s="130"/>
      <c r="R95" s="130"/>
      <c r="V95" s="127"/>
      <c r="W95" s="127"/>
      <c r="AF95" s="127"/>
      <c r="AG95" s="127"/>
      <c r="AP95" s="127"/>
      <c r="AQ95" s="127"/>
      <c r="AZ95" s="127"/>
      <c r="BA95" s="127"/>
      <c r="BJ95" s="127"/>
      <c r="BK95" s="127"/>
      <c r="BT95" s="127"/>
      <c r="BU95" s="127"/>
      <c r="CG95" s="127"/>
      <c r="CH95" s="127"/>
      <c r="CJ95" s="127"/>
      <c r="CK95" s="127"/>
      <c r="CL95" s="127"/>
      <c r="CM95" s="127"/>
    </row>
    <row r="96" spans="1:96" ht="16.5">
      <c r="B96" s="18">
        <v>4</v>
      </c>
      <c r="C96" s="19" t="s">
        <v>20</v>
      </c>
      <c r="E96" s="129"/>
      <c r="F96" s="129"/>
      <c r="G96" s="129"/>
      <c r="H96" s="127"/>
      <c r="I96" s="129"/>
      <c r="J96" s="129"/>
      <c r="K96" s="127"/>
      <c r="L96" s="127"/>
      <c r="M96" s="127"/>
      <c r="N96" s="127"/>
      <c r="O96" s="130"/>
      <c r="P96" s="130"/>
      <c r="Q96" s="130"/>
      <c r="R96" s="130"/>
      <c r="V96" s="127"/>
      <c r="W96" s="127"/>
      <c r="AF96" s="127"/>
      <c r="AG96" s="127"/>
      <c r="AP96" s="127"/>
      <c r="AQ96" s="127"/>
      <c r="AZ96" s="127"/>
      <c r="BA96" s="127"/>
      <c r="BJ96" s="127"/>
      <c r="BK96" s="127"/>
      <c r="BT96" s="127"/>
      <c r="BU96" s="127"/>
      <c r="CG96" s="127"/>
      <c r="CH96" s="127"/>
      <c r="CJ96" s="127"/>
      <c r="CK96" s="127"/>
      <c r="CL96" s="127"/>
      <c r="CM96" s="127"/>
    </row>
    <row r="97" spans="2:91" ht="16.5">
      <c r="B97" s="18">
        <v>5</v>
      </c>
      <c r="C97" s="19" t="s">
        <v>21</v>
      </c>
      <c r="E97" s="129"/>
      <c r="F97" s="129"/>
      <c r="G97" s="129"/>
      <c r="H97" s="127"/>
      <c r="I97" s="129"/>
      <c r="J97" s="129"/>
      <c r="K97" s="127"/>
      <c r="L97" s="127"/>
      <c r="M97" s="127"/>
      <c r="N97" s="127"/>
      <c r="O97" s="132"/>
      <c r="P97" s="132"/>
      <c r="Q97" s="132"/>
      <c r="R97" s="132"/>
      <c r="V97" s="127"/>
      <c r="W97" s="127"/>
      <c r="AF97" s="127"/>
      <c r="AG97" s="127"/>
      <c r="AP97" s="127"/>
      <c r="AQ97" s="127"/>
      <c r="AZ97" s="127"/>
      <c r="BA97" s="127"/>
      <c r="BJ97" s="127"/>
      <c r="BK97" s="127"/>
      <c r="BT97" s="127"/>
      <c r="BU97" s="127"/>
      <c r="CG97" s="127"/>
      <c r="CH97" s="127"/>
      <c r="CJ97" s="127"/>
      <c r="CK97" s="127"/>
      <c r="CL97" s="127"/>
      <c r="CM97" s="127"/>
    </row>
    <row r="98" spans="2:91" ht="16.5" customHeight="1">
      <c r="B98" s="18">
        <v>6</v>
      </c>
      <c r="C98" s="251" t="s">
        <v>115</v>
      </c>
      <c r="D98" s="251"/>
      <c r="E98" s="251"/>
      <c r="F98" s="251"/>
      <c r="G98" s="251"/>
      <c r="H98" s="251"/>
      <c r="I98" s="129"/>
      <c r="J98" s="129"/>
      <c r="K98" s="127"/>
      <c r="L98" s="127"/>
      <c r="M98" s="127"/>
      <c r="N98" s="127"/>
      <c r="O98" s="133"/>
      <c r="P98" s="133"/>
      <c r="Q98" s="133"/>
      <c r="R98" s="133"/>
      <c r="V98" s="127"/>
      <c r="W98" s="127"/>
      <c r="AF98" s="127"/>
      <c r="AG98" s="127"/>
      <c r="AP98" s="127"/>
      <c r="AQ98" s="127"/>
      <c r="AZ98" s="127"/>
      <c r="BA98" s="127"/>
      <c r="BJ98" s="127"/>
      <c r="BK98" s="127"/>
      <c r="BT98" s="127"/>
      <c r="BU98" s="127"/>
      <c r="CG98" s="127"/>
      <c r="CH98" s="127"/>
      <c r="CJ98" s="127"/>
      <c r="CK98" s="127"/>
      <c r="CL98" s="127"/>
      <c r="CM98" s="127"/>
    </row>
    <row r="99" spans="2:91" ht="19.5" customHeight="1">
      <c r="B99" s="18"/>
      <c r="C99" s="251"/>
      <c r="D99" s="251"/>
      <c r="E99" s="251"/>
      <c r="F99" s="251"/>
      <c r="G99" s="251"/>
      <c r="H99" s="251"/>
      <c r="I99" s="129"/>
      <c r="J99" s="129"/>
      <c r="K99" s="127"/>
      <c r="L99" s="127"/>
      <c r="M99" s="127"/>
      <c r="N99" s="127"/>
      <c r="O99" s="133"/>
      <c r="P99" s="133"/>
      <c r="Q99" s="133"/>
      <c r="R99" s="133"/>
      <c r="V99" s="127"/>
      <c r="W99" s="127"/>
      <c r="AF99" s="127"/>
      <c r="AG99" s="127"/>
      <c r="AP99" s="127"/>
      <c r="AQ99" s="127"/>
      <c r="AZ99" s="127"/>
      <c r="BA99" s="127"/>
      <c r="BJ99" s="127"/>
      <c r="BK99" s="127"/>
      <c r="BT99" s="127"/>
      <c r="BU99" s="127"/>
      <c r="CG99" s="127"/>
      <c r="CH99" s="127"/>
      <c r="CJ99" s="127"/>
      <c r="CK99" s="127"/>
      <c r="CL99" s="127"/>
      <c r="CM99" s="127"/>
    </row>
    <row r="100" spans="2:91" ht="3.75" customHeight="1">
      <c r="B100" s="18"/>
      <c r="C100" s="251"/>
      <c r="D100" s="251"/>
      <c r="E100" s="251"/>
      <c r="F100" s="251"/>
      <c r="G100" s="251"/>
      <c r="H100" s="251"/>
      <c r="I100" s="129"/>
      <c r="J100" s="129"/>
      <c r="K100" s="127"/>
      <c r="L100" s="127"/>
      <c r="M100" s="127"/>
      <c r="N100" s="127"/>
      <c r="O100" s="133"/>
      <c r="P100" s="133"/>
      <c r="Q100" s="133"/>
      <c r="R100" s="133"/>
      <c r="V100" s="127"/>
      <c r="W100" s="127"/>
      <c r="AF100" s="127"/>
      <c r="AG100" s="127"/>
      <c r="AP100" s="127"/>
      <c r="AQ100" s="127"/>
      <c r="AZ100" s="127"/>
      <c r="BA100" s="127"/>
      <c r="BJ100" s="127"/>
      <c r="BK100" s="127"/>
      <c r="BT100" s="127"/>
      <c r="BU100" s="127"/>
      <c r="CG100" s="127"/>
      <c r="CH100" s="127"/>
      <c r="CJ100" s="127"/>
      <c r="CK100" s="127"/>
      <c r="CL100" s="127"/>
      <c r="CM100" s="127"/>
    </row>
    <row r="101" spans="2:91" ht="16.5">
      <c r="B101" s="18">
        <v>7</v>
      </c>
      <c r="C101" s="121" t="s">
        <v>173</v>
      </c>
      <c r="E101" s="129"/>
      <c r="F101" s="129"/>
      <c r="G101" s="129"/>
      <c r="H101" s="127"/>
      <c r="I101" s="129"/>
      <c r="J101" s="129"/>
      <c r="K101" s="127"/>
      <c r="L101" s="127"/>
      <c r="M101" s="127"/>
      <c r="N101" s="127"/>
      <c r="O101" s="133"/>
      <c r="P101" s="133"/>
      <c r="Q101" s="133"/>
      <c r="R101" s="133"/>
      <c r="V101" s="127"/>
      <c r="W101" s="127"/>
      <c r="AF101" s="127"/>
      <c r="AG101" s="127"/>
      <c r="AP101" s="127"/>
      <c r="AQ101" s="127"/>
      <c r="AZ101" s="127"/>
      <c r="BA101" s="127"/>
      <c r="BJ101" s="127"/>
      <c r="BK101" s="127"/>
      <c r="BT101" s="127"/>
      <c r="BU101" s="127"/>
      <c r="CG101" s="127"/>
      <c r="CH101" s="127"/>
      <c r="CJ101" s="127"/>
      <c r="CK101" s="127"/>
      <c r="CL101" s="127"/>
      <c r="CM101" s="127"/>
    </row>
    <row r="102" spans="2:91" ht="16.5">
      <c r="B102" s="18"/>
      <c r="C102" s="19" t="s">
        <v>116</v>
      </c>
      <c r="E102" s="129"/>
      <c r="F102" s="129"/>
      <c r="G102" s="129"/>
      <c r="H102" s="127"/>
      <c r="I102" s="129"/>
      <c r="J102" s="129"/>
      <c r="K102" s="127"/>
      <c r="L102" s="127"/>
      <c r="M102" s="127"/>
      <c r="N102" s="127"/>
      <c r="O102" s="130"/>
      <c r="P102" s="130"/>
      <c r="Q102" s="130"/>
      <c r="R102" s="130"/>
      <c r="V102" s="127"/>
      <c r="W102" s="127"/>
      <c r="AF102" s="127"/>
      <c r="AG102" s="127"/>
      <c r="AP102" s="127"/>
      <c r="AQ102" s="127"/>
      <c r="AZ102" s="127"/>
      <c r="BA102" s="127"/>
      <c r="BJ102" s="127"/>
      <c r="BK102" s="127"/>
      <c r="BT102" s="127"/>
      <c r="BU102" s="127"/>
      <c r="CG102" s="127"/>
      <c r="CH102" s="127"/>
      <c r="CJ102" s="127"/>
      <c r="CK102" s="127"/>
      <c r="CL102" s="127"/>
      <c r="CM102" s="127"/>
    </row>
    <row r="103" spans="2:91" ht="16.5">
      <c r="B103" s="18">
        <v>8</v>
      </c>
      <c r="C103" s="19" t="s">
        <v>87</v>
      </c>
    </row>
    <row r="104" spans="2:91">
      <c r="C104" s="19" t="s">
        <v>117</v>
      </c>
    </row>
    <row r="105" spans="2:91" ht="14.25">
      <c r="C105" s="19" t="s">
        <v>88</v>
      </c>
      <c r="D105" s="8"/>
    </row>
    <row r="106" spans="2:91" ht="40.5" customHeight="1">
      <c r="B106" s="122">
        <v>9</v>
      </c>
      <c r="C106" s="249" t="s">
        <v>209</v>
      </c>
      <c r="D106" s="250"/>
      <c r="E106" s="250"/>
      <c r="F106" s="250"/>
      <c r="G106" s="250"/>
      <c r="H106" s="250"/>
      <c r="I106" s="250"/>
      <c r="J106" s="250"/>
    </row>
    <row r="107" spans="2:91" ht="16.5">
      <c r="B107" s="18">
        <v>10</v>
      </c>
      <c r="C107" s="19" t="s">
        <v>112</v>
      </c>
    </row>
    <row r="108" spans="2:91">
      <c r="C108" s="19" t="s">
        <v>113</v>
      </c>
    </row>
  </sheetData>
  <sheetProtection password="F8BD" sheet="1" objects="1" scenarios="1"/>
  <mergeCells count="107">
    <mergeCell ref="CM20:CM22"/>
    <mergeCell ref="AK20:AK22"/>
    <mergeCell ref="CJ20:CJ22"/>
    <mergeCell ref="BV20:BV22"/>
    <mergeCell ref="BI20:BI22"/>
    <mergeCell ref="BS20:BS22"/>
    <mergeCell ref="BL20:BL22"/>
    <mergeCell ref="BJ20:BJ22"/>
    <mergeCell ref="BC20:BC22"/>
    <mergeCell ref="BD20:BD22"/>
    <mergeCell ref="BE20:BE22"/>
    <mergeCell ref="CI20:CI22"/>
    <mergeCell ref="CF20:CF22"/>
    <mergeCell ref="CG20:CG22"/>
    <mergeCell ref="CH20:CH22"/>
    <mergeCell ref="AL20:AL22"/>
    <mergeCell ref="AO20:AO22"/>
    <mergeCell ref="AR20:AR22"/>
    <mergeCell ref="AY20:AY22"/>
    <mergeCell ref="AX20:AX22"/>
    <mergeCell ref="AU20:AU22"/>
    <mergeCell ref="AV20:AV22"/>
    <mergeCell ref="AP20:AP22"/>
    <mergeCell ref="AQ20:AQ22"/>
    <mergeCell ref="CD20:CD22"/>
    <mergeCell ref="CE20:CE22"/>
    <mergeCell ref="BF20:BF22"/>
    <mergeCell ref="BG20:BG22"/>
    <mergeCell ref="AM20:AM22"/>
    <mergeCell ref="BH20:BH22"/>
    <mergeCell ref="AA20:AA22"/>
    <mergeCell ref="AB20:AB22"/>
    <mergeCell ref="AF20:AF22"/>
    <mergeCell ref="AC20:AC22"/>
    <mergeCell ref="AE20:AE22"/>
    <mergeCell ref="AI20:AI22"/>
    <mergeCell ref="AG20:AG22"/>
    <mergeCell ref="AD20:AD22"/>
    <mergeCell ref="CQ20:CQ22"/>
    <mergeCell ref="CR20:CR22"/>
    <mergeCell ref="CN19:CP19"/>
    <mergeCell ref="CP20:CP22"/>
    <mergeCell ref="CO20:CO22"/>
    <mergeCell ref="CN20:CN22"/>
    <mergeCell ref="AH20:AH22"/>
    <mergeCell ref="AN20:AN22"/>
    <mergeCell ref="CK20:CK22"/>
    <mergeCell ref="CJ19:CM19"/>
    <mergeCell ref="CL20:CL22"/>
    <mergeCell ref="BB20:BB22"/>
    <mergeCell ref="AZ20:AZ22"/>
    <mergeCell ref="AS19:BB19"/>
    <mergeCell ref="AS20:AS22"/>
    <mergeCell ref="AT20:AT22"/>
    <mergeCell ref="BW19:CI19"/>
    <mergeCell ref="BW20:BW22"/>
    <mergeCell ref="BX20:BX22"/>
    <mergeCell ref="BY20:BY22"/>
    <mergeCell ref="BZ20:BZ22"/>
    <mergeCell ref="CA20:CA22"/>
    <mergeCell ref="CB20:CB22"/>
    <mergeCell ref="CC20:CC22"/>
    <mergeCell ref="C106:J106"/>
    <mergeCell ref="BM19:BV19"/>
    <mergeCell ref="BM20:BM22"/>
    <mergeCell ref="BN20:BN22"/>
    <mergeCell ref="BO20:BO22"/>
    <mergeCell ref="BP20:BP22"/>
    <mergeCell ref="BQ20:BQ22"/>
    <mergeCell ref="BR20:BR22"/>
    <mergeCell ref="C98:H100"/>
    <mergeCell ref="C20:C22"/>
    <mergeCell ref="D20:D22"/>
    <mergeCell ref="BA20:BA22"/>
    <mergeCell ref="AW20:AW22"/>
    <mergeCell ref="F20:F22"/>
    <mergeCell ref="G20:G22"/>
    <mergeCell ref="J20:J22"/>
    <mergeCell ref="K20:K22"/>
    <mergeCell ref="C91:H91"/>
    <mergeCell ref="H20:H22"/>
    <mergeCell ref="Y19:AH19"/>
    <mergeCell ref="AI19:AR19"/>
    <mergeCell ref="BT20:BT22"/>
    <mergeCell ref="BU20:BU22"/>
    <mergeCell ref="BK20:BK22"/>
    <mergeCell ref="E19:N19"/>
    <mergeCell ref="AJ20:AJ22"/>
    <mergeCell ref="BC19:BL19"/>
    <mergeCell ref="E20:E22"/>
    <mergeCell ref="O19:X19"/>
    <mergeCell ref="I20:I22"/>
    <mergeCell ref="T20:T22"/>
    <mergeCell ref="U20:U22"/>
    <mergeCell ref="M20:M22"/>
    <mergeCell ref="V20:V22"/>
    <mergeCell ref="S20:S22"/>
    <mergeCell ref="O20:O22"/>
    <mergeCell ref="N20:N22"/>
    <mergeCell ref="L20:L22"/>
    <mergeCell ref="X20:X22"/>
    <mergeCell ref="Y20:Y22"/>
    <mergeCell ref="Z20:Z22"/>
    <mergeCell ref="W20:W22"/>
    <mergeCell ref="P20:P22"/>
    <mergeCell ref="Q20:Q22"/>
    <mergeCell ref="R20:R22"/>
  </mergeCells>
  <phoneticPr fontId="14" type="noConversion"/>
  <pageMargins left="0.36" right="0.21" top="0.36" bottom="0.57999999999999996" header="0.32" footer="0.511811023622047"/>
  <pageSetup scale="42" orientation="landscape" r:id="rId1"/>
  <headerFooter alignWithMargins="0"/>
  <rowBreaks count="1" manualBreakCount="1">
    <brk id="70" max="16383" man="1"/>
  </rowBreaks>
  <colBreaks count="6" manualBreakCount="6">
    <brk id="14" max="1048575" man="1"/>
    <brk id="24" max="1048575" man="1"/>
    <brk id="34" max="1048575" man="1"/>
    <brk id="44" max="1048575" man="1"/>
    <brk id="54" max="1048575" man="1"/>
    <brk id="64" max="1048575" man="1"/>
  </colBreaks>
  <drawing r:id="rId2"/>
</worksheet>
</file>

<file path=xl/worksheets/sheet3.xml><?xml version="1.0" encoding="utf-8"?>
<worksheet xmlns="http://schemas.openxmlformats.org/spreadsheetml/2006/main" xmlns:r="http://schemas.openxmlformats.org/officeDocument/2006/relationships">
  <sheetPr codeName="Sheet5"/>
  <dimension ref="A16:F70"/>
  <sheetViews>
    <sheetView showGridLines="0" topLeftCell="B26" workbookViewId="0">
      <selection activeCell="F56" sqref="F56"/>
    </sheetView>
  </sheetViews>
  <sheetFormatPr defaultRowHeight="12.75"/>
  <cols>
    <col min="1" max="1" width="6" style="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6" spans="2:5" ht="30" customHeight="1">
      <c r="B16" s="274" t="s">
        <v>168</v>
      </c>
      <c r="C16" s="274"/>
      <c r="D16" s="274"/>
      <c r="E16" s="274"/>
    </row>
    <row r="18" spans="1:6" ht="38.25" customHeight="1" thickBot="1">
      <c r="B18"/>
      <c r="C18"/>
      <c r="D18"/>
    </row>
    <row r="19" spans="1:6" ht="29.25" thickBot="1">
      <c r="C19" s="26"/>
      <c r="D19" s="23"/>
      <c r="E19" s="24"/>
      <c r="F19" s="23"/>
    </row>
    <row r="20" spans="1:6" ht="14.25" customHeight="1">
      <c r="C20" s="271" t="s">
        <v>40</v>
      </c>
      <c r="D20" s="256" t="s">
        <v>0</v>
      </c>
      <c r="E20" s="268" t="s">
        <v>194</v>
      </c>
      <c r="F20" s="255" t="s">
        <v>50</v>
      </c>
    </row>
    <row r="21" spans="1:6" ht="24.75" customHeight="1">
      <c r="C21" s="272"/>
      <c r="D21" s="256"/>
      <c r="E21" s="269"/>
      <c r="F21" s="256"/>
    </row>
    <row r="22" spans="1:6" ht="36.75" customHeight="1" thickBot="1">
      <c r="B22" s="21"/>
      <c r="C22" s="273"/>
      <c r="D22" s="257"/>
      <c r="E22" s="270"/>
      <c r="F22" s="257"/>
    </row>
    <row r="23" spans="1:6" ht="33.75" customHeight="1">
      <c r="C23" s="29" t="s">
        <v>60</v>
      </c>
      <c r="D23" s="22"/>
      <c r="E23" s="25"/>
      <c r="F23" s="7"/>
    </row>
    <row r="24" spans="1:6" ht="30.75" hidden="1" customHeight="1">
      <c r="A24" s="1">
        <v>1</v>
      </c>
      <c r="C24" s="35" t="s">
        <v>62</v>
      </c>
      <c r="D24" s="34">
        <v>1550</v>
      </c>
      <c r="E24" s="27">
        <f>IF(ISERROR(VLOOKUP($A24, '2. 2013 Continuity Schedule'!$A$20:$CR$90, MATCH('3. Appendix A'!$E$20, '2. 2013 Continuity Schedule'!$A$20:$CR$20,0),FALSE)), 0, VLOOKUP($A24, '2. 2013 Continuity Schedule'!$A$20:$CR$90, MATCH('3. Appendix A'!$E$20, '2. 2013 Continuity Schedule'!$A$20:$CR$20,0),FALSE))</f>
        <v>0</v>
      </c>
      <c r="F24" s="32"/>
    </row>
    <row r="25" spans="1:6" ht="30.75" customHeight="1">
      <c r="A25" s="1">
        <v>2</v>
      </c>
      <c r="C25" s="35" t="s">
        <v>1</v>
      </c>
      <c r="D25" s="34">
        <v>1580</v>
      </c>
      <c r="E25" s="27">
        <f>IF(ISERROR(VLOOKUP($A25, '2. 2013 Continuity Schedule'!$A$20:$CR$90, MATCH('3. Appendix A'!$E$20, '2. 2013 Continuity Schedule'!$A$20:$CR$20,0),FALSE)), 0, VLOOKUP($A25, '2. 2013 Continuity Schedule'!$A$20:$CR$90, MATCH('3. Appendix A'!$E$20, '2. 2013 Continuity Schedule'!$A$20:$CR$20,0),FALSE))</f>
        <v>0.18999999997322448</v>
      </c>
      <c r="F25" s="214" t="s">
        <v>303</v>
      </c>
    </row>
    <row r="26" spans="1:6" ht="30.75" customHeight="1">
      <c r="A26" s="1">
        <v>3</v>
      </c>
      <c r="C26" s="35" t="s">
        <v>2</v>
      </c>
      <c r="D26" s="34">
        <v>1584</v>
      </c>
      <c r="E26" s="27">
        <f>IF(ISERROR(VLOOKUP($A26, '2. 2013 Continuity Schedule'!$A$20:$CR$90, MATCH('3. Appendix A'!$E$20, '2. 2013 Continuity Schedule'!$A$20:$CR$20,0),FALSE)), 0, VLOOKUP($A26, '2. 2013 Continuity Schedule'!$A$20:$CR$90, MATCH('3. Appendix A'!$E$20, '2. 2013 Continuity Schedule'!$A$20:$CR$20,0),FALSE))</f>
        <v>-0.32999999999810825</v>
      </c>
      <c r="F26" s="214" t="s">
        <v>303</v>
      </c>
    </row>
    <row r="27" spans="1:6" ht="30.75" customHeight="1">
      <c r="A27" s="1">
        <v>4</v>
      </c>
      <c r="C27" s="35" t="s">
        <v>3</v>
      </c>
      <c r="D27" s="34">
        <v>1586</v>
      </c>
      <c r="E27" s="27">
        <f>IF(ISERROR(VLOOKUP($A27, '2. 2013 Continuity Schedule'!$A$20:$CR$90, MATCH('3. Appendix A'!$E$20, '2. 2013 Continuity Schedule'!$A$20:$CR$20,0),FALSE)), 0, VLOOKUP($A27, '2. 2013 Continuity Schedule'!$A$20:$CR$90, MATCH('3. Appendix A'!$E$20, '2. 2013 Continuity Schedule'!$A$20:$CR$20,0),FALSE))</f>
        <v>0.55999999998607564</v>
      </c>
      <c r="F27" s="214" t="s">
        <v>303</v>
      </c>
    </row>
    <row r="28" spans="1:6" ht="30.75" customHeight="1">
      <c r="A28" s="1">
        <v>5</v>
      </c>
      <c r="C28" s="35" t="s">
        <v>114</v>
      </c>
      <c r="D28" s="34">
        <v>1588</v>
      </c>
      <c r="E28" s="27">
        <f>IF(ISERROR(VLOOKUP($A28, '2. 2013 Continuity Schedule'!$A$20:$CR$90, MATCH('3. Appendix A'!$E$20, '2. 2013 Continuity Schedule'!$A$20:$CR$20,0),FALSE)), 0, VLOOKUP($A28, '2. 2013 Continuity Schedule'!$A$20:$CR$90, MATCH('3. Appendix A'!$E$20, '2. 2013 Continuity Schedule'!$A$20:$CR$20,0),FALSE))</f>
        <v>0.46000000002095476</v>
      </c>
      <c r="F28" s="214" t="s">
        <v>303</v>
      </c>
    </row>
    <row r="29" spans="1:6" ht="30.75" customHeight="1">
      <c r="A29" s="1">
        <v>6</v>
      </c>
      <c r="C29" s="35" t="s">
        <v>169</v>
      </c>
      <c r="D29" s="34">
        <v>1589</v>
      </c>
      <c r="E29" s="27">
        <f>IF(ISERROR(VLOOKUP($A29, '2. 2013 Continuity Schedule'!$A$20:$CR$90, MATCH('3. Appendix A'!$E$20, '2. 2013 Continuity Schedule'!$A$20:$CR$20,0),FALSE)), 0, VLOOKUP($A29, '2. 2013 Continuity Schedule'!$A$20:$CR$90, MATCH('3. Appendix A'!$E$20, '2. 2013 Continuity Schedule'!$A$20:$CR$20,0),FALSE))</f>
        <v>-0.83000000007450581</v>
      </c>
      <c r="F29" s="214" t="s">
        <v>303</v>
      </c>
    </row>
    <row r="30" spans="1:6" ht="30.75" customHeight="1">
      <c r="A30" s="1">
        <v>7</v>
      </c>
      <c r="C30" s="35" t="s">
        <v>19</v>
      </c>
      <c r="D30" s="34">
        <v>1590</v>
      </c>
      <c r="E30" s="27">
        <f>IF(ISERROR(VLOOKUP($A30, '2. 2013 Continuity Schedule'!$A$20:$CR$90, MATCH('3. Appendix A'!$E$20, '2. 2013 Continuity Schedule'!$A$20:$CR$20,0),FALSE)), 0, VLOOKUP($A30, '2. 2013 Continuity Schedule'!$A$20:$CR$90, MATCH('3. Appendix A'!$E$20, '2. 2013 Continuity Schedule'!$A$20:$CR$20,0),FALSE))</f>
        <v>0.21999999999979991</v>
      </c>
      <c r="F30" s="214" t="s">
        <v>303</v>
      </c>
    </row>
    <row r="31" spans="1:6" ht="30.75" hidden="1" customHeight="1">
      <c r="A31" s="1">
        <v>8</v>
      </c>
      <c r="C31" s="37" t="s">
        <v>109</v>
      </c>
      <c r="D31" s="34">
        <v>1595</v>
      </c>
      <c r="E31" s="27">
        <f>IF(ISERROR(VLOOKUP($A31, '2. 2013 Continuity Schedule'!$A$20:$CR$90, MATCH('3. Appendix A'!$E$20, '2. 2013 Continuity Schedule'!$A$20:$CR$20,0),FALSE)), 0, VLOOKUP($A31, '2. 2013 Continuity Schedule'!$A$20:$CR$90, MATCH('3. Appendix A'!$E$20, '2. 2013 Continuity Schedule'!$A$20:$CR$20,0),FALSE))</f>
        <v>0</v>
      </c>
      <c r="F31" s="32"/>
    </row>
    <row r="32" spans="1:6" ht="30.75" hidden="1" customHeight="1">
      <c r="A32" s="1">
        <v>9</v>
      </c>
      <c r="C32" s="37" t="s">
        <v>110</v>
      </c>
      <c r="D32" s="34">
        <v>1595</v>
      </c>
      <c r="E32" s="27">
        <f>IF(ISERROR(VLOOKUP($A32, '2. 2013 Continuity Schedule'!$A$20:$CR$90, MATCH('3. Appendix A'!$E$20, '2. 2013 Continuity Schedule'!$A$20:$CR$20,0),FALSE)), 0, VLOOKUP($A32, '2. 2013 Continuity Schedule'!$A$20:$CR$90, MATCH('3. Appendix A'!$E$20, '2. 2013 Continuity Schedule'!$A$20:$CR$20,0),FALSE))</f>
        <v>0</v>
      </c>
      <c r="F32" s="32"/>
    </row>
    <row r="33" spans="1:6" ht="30.75" hidden="1" customHeight="1">
      <c r="A33" s="1">
        <v>9</v>
      </c>
      <c r="C33" s="37" t="s">
        <v>111</v>
      </c>
      <c r="D33" s="34">
        <v>1595</v>
      </c>
      <c r="E33" s="27">
        <f>IF(ISERROR(VLOOKUP($A33, '2. 2013 Continuity Schedule'!$A$20:$CR$90, MATCH('3. Appendix A'!$E$20, '2. 2013 Continuity Schedule'!$A$20:$CR$20,0),FALSE)), 0, VLOOKUP($A33, '2. 2013 Continuity Schedule'!$A$20:$CR$90, MATCH('3. Appendix A'!$E$20, '2. 2013 Continuity Schedule'!$A$20:$CR$20,0),FALSE))</f>
        <v>0</v>
      </c>
      <c r="F33" s="32"/>
    </row>
    <row r="34" spans="1:6" ht="30.75" hidden="1" customHeight="1">
      <c r="A34" s="1">
        <v>10</v>
      </c>
      <c r="C34" s="37" t="s">
        <v>172</v>
      </c>
      <c r="D34" s="34">
        <v>1595</v>
      </c>
      <c r="E34" s="27">
        <f>IF(ISERROR(VLOOKUP($A34, '2. 2013 Continuity Schedule'!$A$20:$CR$90, MATCH('3. Appendix A'!$E$20, '2. 2013 Continuity Schedule'!$A$20:$CR$20,0),FALSE)), 0, VLOOKUP($A34, '2. 2013 Continuity Schedule'!$A$20:$CR$90, MATCH('3. Appendix A'!$E$20, '2. 2013 Continuity Schedule'!$A$20:$CR$20,0),FALSE))</f>
        <v>0</v>
      </c>
      <c r="F34" s="215" t="s">
        <v>303</v>
      </c>
    </row>
    <row r="35" spans="1:6" ht="30.75" customHeight="1">
      <c r="C35" s="29" t="s">
        <v>61</v>
      </c>
      <c r="D35" s="28"/>
      <c r="E35" s="27"/>
      <c r="F35" s="38"/>
    </row>
    <row r="36" spans="1:6" ht="30.75" customHeight="1">
      <c r="A36" s="1">
        <v>11</v>
      </c>
      <c r="C36" s="35" t="s">
        <v>14</v>
      </c>
      <c r="D36" s="34">
        <v>1508</v>
      </c>
      <c r="E36" s="27">
        <f>IF(ISERROR(VLOOKUP($A36, '2. 2013 Continuity Schedule'!$A$20:$CR$90, MATCH('3. Appendix A'!$E$20, '2. 2013 Continuity Schedule'!$A$20:$CR$20,0),FALSE)), 0, VLOOKUP($A36, '2. 2013 Continuity Schedule'!$A$20:$CR$90, MATCH('3. Appendix A'!$E$20, '2. 2013 Continuity Schedule'!$A$20:$CR$20,0),FALSE))</f>
        <v>0.15999999999985448</v>
      </c>
      <c r="F36" s="214" t="s">
        <v>303</v>
      </c>
    </row>
    <row r="37" spans="1:6" ht="30.75" hidden="1" customHeight="1">
      <c r="A37" s="1">
        <v>12</v>
      </c>
      <c r="C37" s="35" t="s">
        <v>15</v>
      </c>
      <c r="D37" s="34">
        <v>1508</v>
      </c>
      <c r="E37" s="27">
        <f>IF(ISERROR(VLOOKUP($A37, '2. 2013 Continuity Schedule'!$A$20:$CR$90, MATCH('3. Appendix A'!$E$20, '2. 2013 Continuity Schedule'!$A$20:$CR$20,0),FALSE)), 0, VLOOKUP($A37, '2. 2013 Continuity Schedule'!$A$20:$CR$90, MATCH('3. Appendix A'!$E$20, '2. 2013 Continuity Schedule'!$A$20:$CR$20,0),FALSE))</f>
        <v>0</v>
      </c>
      <c r="F37" s="214" t="s">
        <v>303</v>
      </c>
    </row>
    <row r="38" spans="1:6" ht="30.75" customHeight="1">
      <c r="A38" s="1">
        <v>13</v>
      </c>
      <c r="C38" s="35" t="s">
        <v>67</v>
      </c>
      <c r="D38" s="34">
        <v>1508</v>
      </c>
      <c r="E38" s="27">
        <f>IF(ISERROR(VLOOKUP($A38, '2. 2013 Continuity Schedule'!$A$20:$CR$90, MATCH('3. Appendix A'!$E$20, '2. 2013 Continuity Schedule'!$A$20:$CR$20,0),FALSE)), 0, VLOOKUP($A38, '2. 2013 Continuity Schedule'!$A$20:$CR$90, MATCH('3. Appendix A'!$E$20, '2. 2013 Continuity Schedule'!$A$20:$CR$20,0),FALSE))</f>
        <v>-11999.880000000005</v>
      </c>
      <c r="F38" s="214" t="s">
        <v>303</v>
      </c>
    </row>
    <row r="39" spans="1:6" ht="30.75" hidden="1" customHeight="1">
      <c r="A39" s="1">
        <v>14</v>
      </c>
      <c r="C39" s="35" t="s">
        <v>68</v>
      </c>
      <c r="D39" s="34">
        <v>1508</v>
      </c>
      <c r="E39" s="27">
        <f>IF(ISERROR(VLOOKUP($A39, '2. 2013 Continuity Schedule'!$A$20:$CR$90, MATCH('3. Appendix A'!$E$20, '2. 2013 Continuity Schedule'!$A$20:$CR$20,0),FALSE)), 0, VLOOKUP($A39, '2. 2013 Continuity Schedule'!$A$20:$CR$90, MATCH('3. Appendix A'!$E$20, '2. 2013 Continuity Schedule'!$A$20:$CR$20,0),FALSE))</f>
        <v>0</v>
      </c>
      <c r="F39" s="214" t="s">
        <v>303</v>
      </c>
    </row>
    <row r="40" spans="1:6" ht="30.75" hidden="1" customHeight="1">
      <c r="A40" s="1">
        <v>15</v>
      </c>
      <c r="C40" s="36" t="s">
        <v>107</v>
      </c>
      <c r="D40" s="34">
        <v>1508</v>
      </c>
      <c r="E40" s="27">
        <f>IF(ISERROR(VLOOKUP($A40, '2. 2013 Continuity Schedule'!$A$20:$CR$90, MATCH('3. Appendix A'!$E$20, '2. 2013 Continuity Schedule'!$A$20:$CR$20,0),FALSE)), 0, VLOOKUP($A40, '2. 2013 Continuity Schedule'!$A$20:$CR$90, MATCH('3. Appendix A'!$E$20, '2. 2013 Continuity Schedule'!$A$20:$CR$20,0),FALSE))</f>
        <v>0</v>
      </c>
      <c r="F40" s="214" t="s">
        <v>303</v>
      </c>
    </row>
    <row r="41" spans="1:6" ht="30.75" hidden="1" customHeight="1">
      <c r="A41" s="1">
        <v>16</v>
      </c>
      <c r="C41" s="36" t="s">
        <v>86</v>
      </c>
      <c r="D41" s="34">
        <v>1508</v>
      </c>
      <c r="E41" s="27">
        <f>IF(ISERROR(VLOOKUP($A41, '2. 2013 Continuity Schedule'!$A$20:$CR$90, MATCH('3. Appendix A'!$E$20, '2. 2013 Continuity Schedule'!$A$20:$CR$20,0),FALSE)), 0, VLOOKUP($A41, '2. 2013 Continuity Schedule'!$A$20:$CR$90, MATCH('3. Appendix A'!$E$20, '2. 2013 Continuity Schedule'!$A$20:$CR$20,0),FALSE))</f>
        <v>0</v>
      </c>
      <c r="F41" s="214" t="s">
        <v>303</v>
      </c>
    </row>
    <row r="42" spans="1:6" ht="30.75" hidden="1" customHeight="1">
      <c r="A42" s="1">
        <v>17</v>
      </c>
      <c r="C42" s="35" t="s">
        <v>105</v>
      </c>
      <c r="D42" s="34">
        <v>1508</v>
      </c>
      <c r="E42" s="27">
        <f>IF(ISERROR(VLOOKUP($A42, '2. 2013 Continuity Schedule'!$A$20:$CR$90, MATCH('3. Appendix A'!$E$20, '2. 2013 Continuity Schedule'!$A$20:$CR$20,0),FALSE)), 0, VLOOKUP($A42, '2. 2013 Continuity Schedule'!$A$20:$CR$90, MATCH('3. Appendix A'!$E$20, '2. 2013 Continuity Schedule'!$A$20:$CR$20,0),FALSE))</f>
        <v>0</v>
      </c>
      <c r="F42" s="214" t="s">
        <v>303</v>
      </c>
    </row>
    <row r="43" spans="1:6" ht="30.75" hidden="1" customHeight="1">
      <c r="A43" s="1">
        <v>18</v>
      </c>
      <c r="C43" s="35" t="s">
        <v>4</v>
      </c>
      <c r="D43" s="34">
        <v>1518</v>
      </c>
      <c r="E43" s="27">
        <f>IF(ISERROR(VLOOKUP($A43, '2. 2013 Continuity Schedule'!$A$20:$CR$90, MATCH('3. Appendix A'!$E$20, '2. 2013 Continuity Schedule'!$A$20:$CR$20,0),FALSE)), 0, VLOOKUP($A43, '2. 2013 Continuity Schedule'!$A$20:$CR$90, MATCH('3. Appendix A'!$E$20, '2. 2013 Continuity Schedule'!$A$20:$CR$20,0),FALSE))</f>
        <v>0</v>
      </c>
      <c r="F43" s="214" t="s">
        <v>303</v>
      </c>
    </row>
    <row r="44" spans="1:6" ht="30.75" customHeight="1">
      <c r="A44" s="1">
        <v>19</v>
      </c>
      <c r="C44" s="35" t="s">
        <v>17</v>
      </c>
      <c r="D44" s="34">
        <v>1525</v>
      </c>
      <c r="E44" s="27">
        <f>IF(ISERROR(VLOOKUP($A44, '2. 2013 Continuity Schedule'!$A$20:$CR$90, MATCH('3. Appendix A'!$E$20, '2. 2013 Continuity Schedule'!$A$20:$CR$20,0),FALSE)), 0, VLOOKUP($A44, '2. 2013 Continuity Schedule'!$A$20:$CR$90, MATCH('3. Appendix A'!$E$20, '2. 2013 Continuity Schedule'!$A$20:$CR$20,0),FALSE))</f>
        <v>-0.28999999999996362</v>
      </c>
      <c r="F44" s="214" t="s">
        <v>303</v>
      </c>
    </row>
    <row r="45" spans="1:6" ht="30.75" customHeight="1">
      <c r="A45" s="1">
        <v>20</v>
      </c>
      <c r="C45" s="35" t="s">
        <v>64</v>
      </c>
      <c r="D45" s="34">
        <v>1531</v>
      </c>
      <c r="E45" s="27">
        <f>IF(ISERROR(VLOOKUP($A45, '2. 2013 Continuity Schedule'!$A$20:$CR$90, MATCH('3. Appendix A'!$E$20, '2. 2013 Continuity Schedule'!$A$20:$CR$20,0),FALSE)), 0, VLOOKUP($A45, '2. 2013 Continuity Schedule'!$A$20:$CR$90, MATCH('3. Appendix A'!$E$20, '2. 2013 Continuity Schedule'!$A$20:$CR$20,0),FALSE))</f>
        <v>32771.53</v>
      </c>
      <c r="F45" s="214" t="s">
        <v>315</v>
      </c>
    </row>
    <row r="46" spans="1:6" ht="30.75" hidden="1" customHeight="1">
      <c r="A46" s="1">
        <v>21</v>
      </c>
      <c r="C46" s="35" t="s">
        <v>65</v>
      </c>
      <c r="D46" s="34">
        <v>1532</v>
      </c>
      <c r="E46" s="27">
        <f>IF(ISERROR(VLOOKUP($A46, '2. 2013 Continuity Schedule'!$A$20:$CR$90, MATCH('3. Appendix A'!$E$20, '2. 2013 Continuity Schedule'!$A$20:$CR$20,0),FALSE)), 0, VLOOKUP($A46, '2. 2013 Continuity Schedule'!$A$20:$CR$90, MATCH('3. Appendix A'!$E$20, '2. 2013 Continuity Schedule'!$A$20:$CR$20,0),FALSE))</f>
        <v>0</v>
      </c>
      <c r="F46" s="32"/>
    </row>
    <row r="47" spans="1:6" ht="30.75" hidden="1" customHeight="1">
      <c r="A47" s="1">
        <v>22</v>
      </c>
      <c r="C47" s="35" t="s">
        <v>41</v>
      </c>
      <c r="D47" s="34">
        <v>1533</v>
      </c>
      <c r="E47" s="27">
        <f>IF(ISERROR(VLOOKUP($A47, '2. 2013 Continuity Schedule'!$A$20:$CR$90, MATCH('3. Appendix A'!$E$20, '2. 2013 Continuity Schedule'!$A$20:$CR$20,0),FALSE)), 0, VLOOKUP($A47, '2. 2013 Continuity Schedule'!$A$20:$CR$90, MATCH('3. Appendix A'!$E$20, '2. 2013 Continuity Schedule'!$A$20:$CR$20,0),FALSE))</f>
        <v>0</v>
      </c>
      <c r="F47" s="32"/>
    </row>
    <row r="48" spans="1:6" ht="30.75" hidden="1" customHeight="1">
      <c r="A48" s="1">
        <v>23</v>
      </c>
      <c r="C48" s="35" t="s">
        <v>32</v>
      </c>
      <c r="D48" s="34">
        <v>1534</v>
      </c>
      <c r="E48" s="27">
        <f>IF(ISERROR(VLOOKUP($A48, '2. 2013 Continuity Schedule'!$A$20:$CR$90, MATCH('3. Appendix A'!$E$20, '2. 2013 Continuity Schedule'!$A$20:$CR$20,0),FALSE)), 0, VLOOKUP($A48, '2. 2013 Continuity Schedule'!$A$20:$CR$90, MATCH('3. Appendix A'!$E$20, '2. 2013 Continuity Schedule'!$A$20:$CR$20,0),FALSE))</f>
        <v>0</v>
      </c>
      <c r="F48" s="32"/>
    </row>
    <row r="49" spans="1:6" ht="30.75" hidden="1" customHeight="1">
      <c r="A49" s="1">
        <v>24</v>
      </c>
      <c r="C49" s="35" t="s">
        <v>33</v>
      </c>
      <c r="D49" s="34">
        <v>1535</v>
      </c>
      <c r="E49" s="27">
        <f>IF(ISERROR(VLOOKUP($A49, '2. 2013 Continuity Schedule'!$A$20:$CR$90, MATCH('3. Appendix A'!$E$20, '2. 2013 Continuity Schedule'!$A$20:$CR$20,0),FALSE)), 0, VLOOKUP($A49, '2. 2013 Continuity Schedule'!$A$20:$CR$90, MATCH('3. Appendix A'!$E$20, '2. 2013 Continuity Schedule'!$A$20:$CR$20,0),FALSE))</f>
        <v>0</v>
      </c>
      <c r="F49" s="32"/>
    </row>
    <row r="50" spans="1:6" ht="30.75" hidden="1" customHeight="1">
      <c r="A50" s="1">
        <v>25</v>
      </c>
      <c r="C50" s="35" t="s">
        <v>39</v>
      </c>
      <c r="D50" s="34">
        <v>1536</v>
      </c>
      <c r="E50" s="27">
        <f>IF(ISERROR(VLOOKUP($A50, '2. 2013 Continuity Schedule'!$A$20:$CR$90, MATCH('3. Appendix A'!$E$20, '2. 2013 Continuity Schedule'!$A$20:$CR$20,0),FALSE)), 0, VLOOKUP($A50, '2. 2013 Continuity Schedule'!$A$20:$CR$90, MATCH('3. Appendix A'!$E$20, '2. 2013 Continuity Schedule'!$A$20:$CR$20,0),FALSE))</f>
        <v>0</v>
      </c>
      <c r="F50" s="32"/>
    </row>
    <row r="51" spans="1:6" ht="30.75" hidden="1" customHeight="1">
      <c r="A51" s="1">
        <v>26</v>
      </c>
      <c r="C51" s="35" t="s">
        <v>5</v>
      </c>
      <c r="D51" s="34">
        <v>1548</v>
      </c>
      <c r="E51" s="27">
        <f>IF(ISERROR(VLOOKUP($A51, '2. 2013 Continuity Schedule'!$A$20:$CR$90, MATCH('3. Appendix A'!$E$20, '2. 2013 Continuity Schedule'!$A$20:$CR$20,0),FALSE)), 0, VLOOKUP($A51, '2. 2013 Continuity Schedule'!$A$20:$CR$90, MATCH('3. Appendix A'!$E$20, '2. 2013 Continuity Schedule'!$A$20:$CR$20,0),FALSE))</f>
        <v>0</v>
      </c>
      <c r="F51" s="32"/>
    </row>
    <row r="52" spans="1:6" ht="30.75" hidden="1" customHeight="1">
      <c r="A52" s="1">
        <v>27</v>
      </c>
      <c r="C52" s="35" t="s">
        <v>66</v>
      </c>
      <c r="D52" s="34">
        <v>1567</v>
      </c>
      <c r="E52" s="27">
        <f>IF(ISERROR(VLOOKUP($A52, '2. 2013 Continuity Schedule'!$A$20:$CR$90, MATCH('3. Appendix A'!$E$20, '2. 2013 Continuity Schedule'!$A$20:$CR$20,0),FALSE)), 0, VLOOKUP($A52, '2. 2013 Continuity Schedule'!$A$20:$CR$90, MATCH('3. Appendix A'!$E$20, '2. 2013 Continuity Schedule'!$A$20:$CR$20,0),FALSE))</f>
        <v>0</v>
      </c>
      <c r="F52" s="32"/>
    </row>
    <row r="53" spans="1:6" ht="30.75" hidden="1" customHeight="1">
      <c r="A53" s="1">
        <v>28</v>
      </c>
      <c r="C53" s="35" t="s">
        <v>18</v>
      </c>
      <c r="D53" s="34">
        <v>1572</v>
      </c>
      <c r="E53" s="27">
        <f>IF(ISERROR(VLOOKUP($A53, '2. 2013 Continuity Schedule'!$A$20:$CR$90, MATCH('3. Appendix A'!$E$20, '2. 2013 Continuity Schedule'!$A$20:$CR$20,0),FALSE)), 0, VLOOKUP($A53, '2. 2013 Continuity Schedule'!$A$20:$CR$90, MATCH('3. Appendix A'!$E$20, '2. 2013 Continuity Schedule'!$A$20:$CR$20,0),FALSE))</f>
        <v>0</v>
      </c>
      <c r="F53" s="32"/>
    </row>
    <row r="54" spans="1:6" ht="30.75" hidden="1" customHeight="1">
      <c r="A54" s="1">
        <v>29</v>
      </c>
      <c r="C54" s="35" t="s">
        <v>6</v>
      </c>
      <c r="D54" s="34">
        <v>1574</v>
      </c>
      <c r="E54" s="27">
        <f>IF(ISERROR(VLOOKUP($A54, '2. 2013 Continuity Schedule'!$A$20:$CR$90, MATCH('3. Appendix A'!$E$20, '2. 2013 Continuity Schedule'!$A$20:$CR$20,0),FALSE)), 0, VLOOKUP($A54, '2. 2013 Continuity Schedule'!$A$20:$CR$90, MATCH('3. Appendix A'!$E$20, '2. 2013 Continuity Schedule'!$A$20:$CR$20,0),FALSE))</f>
        <v>0</v>
      </c>
      <c r="F54" s="32"/>
    </row>
    <row r="55" spans="1:6" ht="30.75" customHeight="1">
      <c r="A55" s="1">
        <v>30</v>
      </c>
      <c r="C55" s="35" t="s">
        <v>63</v>
      </c>
      <c r="D55" s="34">
        <v>1582</v>
      </c>
      <c r="E55" s="27">
        <f>IF(ISERROR(VLOOKUP($A55, '2. 2013 Continuity Schedule'!$A$20:$CR$90, MATCH('3. Appendix A'!$E$20, '2. 2013 Continuity Schedule'!$A$20:$CR$20,0),FALSE)), 0, VLOOKUP($A55, '2. 2013 Continuity Schedule'!$A$20:$CR$90, MATCH('3. Appendix A'!$E$20, '2. 2013 Continuity Schedule'!$A$20:$CR$20,0),FALSE))</f>
        <v>-9.999999999308784E-3</v>
      </c>
      <c r="F55" s="214" t="s">
        <v>303</v>
      </c>
    </row>
    <row r="56" spans="1:6" ht="30.75" customHeight="1">
      <c r="A56" s="1">
        <v>31</v>
      </c>
      <c r="C56" s="35" t="s">
        <v>7</v>
      </c>
      <c r="D56" s="31">
        <v>2425</v>
      </c>
      <c r="E56" s="27">
        <f>IF(ISERROR(VLOOKUP($A56, '2. 2013 Continuity Schedule'!$A$20:$CR$90, MATCH('3. Appendix A'!$E$20, '2. 2013 Continuity Schedule'!$A$20:$CR$20,0),FALSE)), 0, VLOOKUP($A56, '2. 2013 Continuity Schedule'!$A$20:$CR$90, MATCH('3. Appendix A'!$E$20, '2. 2013 Continuity Schedule'!$A$20:$CR$20,0),FALSE))</f>
        <v>6170.34</v>
      </c>
      <c r="F56" s="216" t="s">
        <v>304</v>
      </c>
    </row>
    <row r="57" spans="1:6" ht="30.75" hidden="1" customHeight="1" thickBot="1">
      <c r="A57" s="1">
        <v>32</v>
      </c>
      <c r="B57" s="7"/>
      <c r="C57" s="140" t="s">
        <v>16</v>
      </c>
      <c r="D57" s="34">
        <v>1562</v>
      </c>
      <c r="E57" s="27">
        <f>IF(ISERROR(VLOOKUP($A57, '2. 2013 Continuity Schedule'!$A$20:$CR$90, MATCH('3. Appendix A'!$E$20, '2. 2013 Continuity Schedule'!$A$20:$CR$20,0),FALSE)), 0, VLOOKUP($A57, '2. 2013 Continuity Schedule'!$A$20:$CR$90, MATCH('3. Appendix A'!$E$20, '2. 2013 Continuity Schedule'!$A$20:$CR$20,0),FALSE))</f>
        <v>0</v>
      </c>
      <c r="F57" s="32"/>
    </row>
    <row r="58" spans="1:6" ht="30.75" hidden="1" customHeight="1">
      <c r="A58" s="1">
        <v>33</v>
      </c>
      <c r="B58" s="7"/>
      <c r="C58" s="141" t="s">
        <v>71</v>
      </c>
      <c r="D58" s="31">
        <v>1592</v>
      </c>
      <c r="E58" s="27">
        <f>IF(ISERROR(VLOOKUP($A58, '2. 2013 Continuity Schedule'!$A$20:$CR$90, MATCH('3. Appendix A'!$E$20, '2. 2013 Continuity Schedule'!$A$20:$CR$20,0),FALSE)), 0, VLOOKUP($A58, '2. 2013 Continuity Schedule'!$A$20:$CR$90, MATCH('3. Appendix A'!$E$20, '2. 2013 Continuity Schedule'!$A$20:$CR$20,0),FALSE))</f>
        <v>0</v>
      </c>
      <c r="F58" s="32"/>
    </row>
    <row r="59" spans="1:6" ht="30.75" hidden="1" customHeight="1">
      <c r="A59" s="1">
        <v>34</v>
      </c>
      <c r="B59" s="7"/>
      <c r="C59" s="141" t="s">
        <v>70</v>
      </c>
      <c r="D59" s="31">
        <v>1592</v>
      </c>
      <c r="E59" s="27">
        <f>IF(ISERROR(VLOOKUP($A59, '2. 2013 Continuity Schedule'!$A$20:$CR$90, MATCH('3. Appendix A'!$E$20, '2. 2013 Continuity Schedule'!$A$20:$CR$20,0),FALSE)), 0, VLOOKUP($A59, '2. 2013 Continuity Schedule'!$A$20:$CR$90, MATCH('3. Appendix A'!$E$20, '2. 2013 Continuity Schedule'!$A$20:$CR$20,0),FALSE))</f>
        <v>0</v>
      </c>
      <c r="F59" s="32"/>
    </row>
    <row r="60" spans="1:6" ht="30.75" customHeight="1">
      <c r="A60" s="1">
        <v>35</v>
      </c>
      <c r="B60" s="7"/>
      <c r="C60" s="141" t="s">
        <v>139</v>
      </c>
      <c r="D60" s="31">
        <v>1568</v>
      </c>
      <c r="E60" s="27">
        <f>IF(ISERROR(VLOOKUP($A60, '2. 2013 Continuity Schedule'!$A$20:$CR$90, MATCH('3. Appendix A'!$E$20, '2. 2013 Continuity Schedule'!$A$20:$CR$20,0),FALSE)), 0, VLOOKUP($A60, '2. 2013 Continuity Schedule'!$A$20:$CR$90, MATCH('3. Appendix A'!$E$20, '2. 2013 Continuity Schedule'!$A$20:$CR$20,0),FALSE))</f>
        <v>-5050</v>
      </c>
      <c r="F60" s="32" t="s">
        <v>312</v>
      </c>
    </row>
    <row r="61" spans="1:6" ht="30.75" hidden="1" customHeight="1">
      <c r="A61" s="1">
        <v>36</v>
      </c>
      <c r="B61" s="7"/>
      <c r="C61" s="6" t="s">
        <v>197</v>
      </c>
      <c r="D61" s="8">
        <v>1555</v>
      </c>
      <c r="E61" s="27">
        <f>IF(ISERROR(VLOOKUP($A61, '2. 2013 Continuity Schedule'!$A$20:$CR$90, MATCH('3. Appendix A'!$E$20, '2. 2013 Continuity Schedule'!$A$20:$CR$20,0),FALSE)), 0, VLOOKUP($A61, '2. 2013 Continuity Schedule'!$A$20:$CR$90, MATCH('3. Appendix A'!$E$20, '2. 2013 Continuity Schedule'!$A$20:$CR$20,0),FALSE))</f>
        <v>0</v>
      </c>
      <c r="F61" s="32"/>
    </row>
    <row r="62" spans="1:6" ht="30.75" hidden="1" customHeight="1">
      <c r="A62" s="1">
        <v>37</v>
      </c>
      <c r="B62" s="7"/>
      <c r="C62" s="6" t="s">
        <v>198</v>
      </c>
      <c r="D62" s="8">
        <v>1555</v>
      </c>
      <c r="E62" s="27">
        <f>IF(ISERROR(VLOOKUP($A62, '2. 2013 Continuity Schedule'!$A$20:$CR$90, MATCH('3. Appendix A'!$E$20, '2. 2013 Continuity Schedule'!$A$20:$CR$20,0),FALSE)), 0, VLOOKUP($A62, '2. 2013 Continuity Schedule'!$A$20:$CR$90, MATCH('3. Appendix A'!$E$20, '2. 2013 Continuity Schedule'!$A$20:$CR$20,0),FALSE))</f>
        <v>0</v>
      </c>
      <c r="F62" s="32"/>
    </row>
    <row r="63" spans="1:6" ht="30.75" customHeight="1">
      <c r="A63" s="1">
        <v>38</v>
      </c>
      <c r="B63" s="7"/>
      <c r="C63" s="6" t="s">
        <v>199</v>
      </c>
      <c r="D63" s="8">
        <v>1555</v>
      </c>
      <c r="E63" s="27">
        <f>IF(ISERROR(VLOOKUP($A63, '2. 2013 Continuity Schedule'!$A$20:$CR$90, MATCH('3. Appendix A'!$E$20, '2. 2013 Continuity Schedule'!$A$20:$CR$20,0),FALSE)), 0, VLOOKUP($A63, '2. 2013 Continuity Schedule'!$A$20:$CR$90, MATCH('3. Appendix A'!$E$20, '2. 2013 Continuity Schedule'!$A$20:$CR$20,0),FALSE))</f>
        <v>12030.429999999993</v>
      </c>
      <c r="F63" s="32" t="s">
        <v>313</v>
      </c>
    </row>
    <row r="64" spans="1:6" ht="30.75" hidden="1" customHeight="1">
      <c r="A64" s="1">
        <v>39</v>
      </c>
      <c r="B64" s="7"/>
      <c r="C64" s="6" t="s">
        <v>200</v>
      </c>
      <c r="D64" s="8">
        <v>1556</v>
      </c>
      <c r="E64" s="27">
        <f>IF(ISERROR(VLOOKUP($A64, '2. 2013 Continuity Schedule'!$A$20:$CR$90, MATCH('3. Appendix A'!$E$20, '2. 2013 Continuity Schedule'!$A$20:$CR$20,0),FALSE)), 0, VLOOKUP($A64, '2. 2013 Continuity Schedule'!$A$20:$CR$90, MATCH('3. Appendix A'!$E$20, '2. 2013 Continuity Schedule'!$A$20:$CR$20,0),FALSE))</f>
        <v>0</v>
      </c>
      <c r="F64" s="32"/>
    </row>
    <row r="65" spans="1:6" ht="30.75" hidden="1" customHeight="1" thickBot="1">
      <c r="A65" s="1">
        <v>40</v>
      </c>
      <c r="B65" s="7"/>
      <c r="C65" s="141" t="s">
        <v>289</v>
      </c>
      <c r="D65" s="139">
        <v>1575</v>
      </c>
      <c r="E65" s="27">
        <f>IF(ISERROR(VLOOKUP($A65, '2. 2013 Continuity Schedule'!$A$20:$CR$90, MATCH('3. Appendix A'!$E$20, '2. 2013 Continuity Schedule'!$A$20:$CR$20,0),FALSE)), 0, VLOOKUP($A65, '2. 2013 Continuity Schedule'!$A$20:$CR$90, MATCH('3. Appendix A'!$E$20, '2. 2013 Continuity Schedule'!$A$20:$CR$20,0),FALSE))</f>
        <v>0</v>
      </c>
      <c r="F65" s="32"/>
    </row>
    <row r="66" spans="1:6" ht="30.75" customHeight="1" thickBot="1">
      <c r="A66" s="1">
        <v>41</v>
      </c>
      <c r="B66" s="7"/>
      <c r="C66" s="141" t="s">
        <v>290</v>
      </c>
      <c r="D66" s="139">
        <v>1576</v>
      </c>
      <c r="E66" s="27">
        <f>IF(ISERROR(VLOOKUP($A66, '2. 2013 Continuity Schedule'!$A$20:$CR$90, MATCH('3. Appendix A'!$E$20, '2. 2013 Continuity Schedule'!$A$20:$CR$20,0),FALSE)), 0, VLOOKUP($A66, '2. 2013 Continuity Schedule'!$A$20:$CR$90, MATCH('3. Appendix A'!$E$20, '2. 2013 Continuity Schedule'!$A$20:$CR$20,0),FALSE))</f>
        <v>137675</v>
      </c>
      <c r="F66" s="32" t="s">
        <v>314</v>
      </c>
    </row>
    <row r="67" spans="1:6" ht="30.75" hidden="1" customHeight="1">
      <c r="A67" s="1">
        <v>42</v>
      </c>
      <c r="B67" s="7"/>
      <c r="C67" s="140" t="s">
        <v>106</v>
      </c>
      <c r="D67" s="34">
        <v>1563</v>
      </c>
      <c r="E67" s="27">
        <f>IF(ISERROR(VLOOKUP($A67, '2. 2013 Continuity Schedule'!$A$20:$CR$90, MATCH('3. Appendix A'!$E$20, '2. 2013 Continuity Schedule'!$A$20:$CR$20,0),FALSE)), 0, VLOOKUP($A67, '2. 2013 Continuity Schedule'!$A$20:$CR$90, MATCH('3. Appendix A'!$E$20, '2. 2013 Continuity Schedule'!$A$20:$CR$20,0),FALSE))</f>
        <v>0</v>
      </c>
      <c r="F67" s="32"/>
    </row>
    <row r="68" spans="1:6" ht="30.75" hidden="1" customHeight="1">
      <c r="A68" s="1">
        <v>43</v>
      </c>
      <c r="B68" s="7"/>
      <c r="C68" s="141" t="s">
        <v>72</v>
      </c>
      <c r="D68" s="31">
        <v>1592</v>
      </c>
      <c r="E68" s="27">
        <f>IF(ISERROR(VLOOKUP($A68, '2. 2013 Continuity Schedule'!$A$20:$CR$90, MATCH('3. Appendix A'!$E$20, '2. 2013 Continuity Schedule'!$A$20:$CR$20,0),FALSE)), 0, VLOOKUP($A68, '2. 2013 Continuity Schedule'!$A$20:$CR$90, MATCH('3. Appendix A'!$E$20, '2. 2013 Continuity Schedule'!$A$20:$CR$20,0),FALSE))</f>
        <v>0</v>
      </c>
      <c r="F68" s="32"/>
    </row>
    <row r="69" spans="1:6" ht="30.75" hidden="1" customHeight="1" thickBot="1">
      <c r="A69" s="1">
        <v>44</v>
      </c>
      <c r="B69" s="7"/>
      <c r="C69" s="142" t="s">
        <v>108</v>
      </c>
      <c r="D69" s="34">
        <v>1595</v>
      </c>
      <c r="E69" s="27">
        <f>IF(ISERROR(VLOOKUP($A69, '2. 2013 Continuity Schedule'!$A$20:$CR$90, MATCH('3. Appendix A'!$E$20, '2. 2013 Continuity Schedule'!$A$20:$CR$20,0),FALSE)), 0, VLOOKUP($A69, '2. 2013 Continuity Schedule'!$A$20:$CR$90, MATCH('3. Appendix A'!$E$20, '2. 2013 Continuity Schedule'!$A$20:$CR$20,0),FALSE))</f>
        <v>0</v>
      </c>
      <c r="F69" s="216"/>
    </row>
    <row r="70" spans="1:6">
      <c r="C70" s="39"/>
      <c r="D70" s="39"/>
      <c r="E70" s="39"/>
    </row>
  </sheetData>
  <sheetProtection password="F8BD" sheet="1" objects="1" scenarios="1"/>
  <mergeCells count="5">
    <mergeCell ref="E20:E22"/>
    <mergeCell ref="F20:F22"/>
    <mergeCell ref="C20:C22"/>
    <mergeCell ref="D20:D22"/>
    <mergeCell ref="B16:E16"/>
  </mergeCells>
  <phoneticPr fontId="14" type="noConversion"/>
  <conditionalFormatting sqref="F24:F34 F36:F69">
    <cfRule type="expression" dxfId="6" priority="4" stopIfTrue="1">
      <formula>ISBLANK(F24)</formula>
    </cfRule>
  </conditionalFormatting>
  <pageMargins left="0.35433070866141703" right="0.39370078740157499" top="0.61" bottom="0.63" header="0.37" footer="0.31"/>
  <pageSetup scale="4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4"/>
  <dimension ref="A16:O47"/>
  <sheetViews>
    <sheetView showGridLines="0" topLeftCell="A4" zoomScale="90" zoomScaleNormal="90" workbookViewId="0">
      <selection activeCell="M47" sqref="M47"/>
    </sheetView>
  </sheetViews>
  <sheetFormatPr defaultRowHeight="12.75"/>
  <cols>
    <col min="2" max="2" width="41.28515625" customWidth="1"/>
    <col min="3" max="3" width="6.5703125" customWidth="1"/>
    <col min="4" max="6" width="14.85546875" customWidth="1"/>
    <col min="7" max="7" width="19.42578125" customWidth="1"/>
    <col min="8" max="8" width="17.7109375" customWidth="1"/>
    <col min="9" max="9" width="17" customWidth="1"/>
    <col min="10" max="10" width="20.42578125" customWidth="1"/>
    <col min="11" max="11" width="21.28515625" customWidth="1"/>
    <col min="12" max="12" width="20.42578125" customWidth="1"/>
    <col min="13" max="14" width="23.28515625" customWidth="1"/>
    <col min="15" max="15" width="20" customWidth="1"/>
  </cols>
  <sheetData>
    <row r="16" spans="2:9" ht="12.75" customHeight="1">
      <c r="B16" s="281" t="s">
        <v>145</v>
      </c>
      <c r="C16" s="281"/>
      <c r="D16" s="281"/>
      <c r="E16" s="281"/>
      <c r="F16" s="281"/>
      <c r="G16" s="281"/>
      <c r="H16" s="281"/>
      <c r="I16" s="281"/>
    </row>
    <row r="17" spans="2:15">
      <c r="B17" s="281"/>
      <c r="C17" s="281"/>
      <c r="D17" s="281"/>
      <c r="E17" s="281"/>
      <c r="F17" s="281"/>
      <c r="G17" s="281"/>
      <c r="H17" s="281"/>
      <c r="I17" s="281"/>
    </row>
    <row r="19" spans="2:15">
      <c r="B19" s="278" t="s">
        <v>158</v>
      </c>
      <c r="C19" s="277" t="s">
        <v>143</v>
      </c>
      <c r="D19" s="276" t="s">
        <v>157</v>
      </c>
      <c r="E19" s="276" t="s">
        <v>137</v>
      </c>
      <c r="F19" s="276" t="s">
        <v>138</v>
      </c>
      <c r="G19" s="280" t="s">
        <v>131</v>
      </c>
      <c r="H19" s="280" t="s">
        <v>132</v>
      </c>
      <c r="I19" s="280" t="s">
        <v>133</v>
      </c>
      <c r="J19" s="280" t="s">
        <v>146</v>
      </c>
      <c r="K19" s="282" t="s">
        <v>134</v>
      </c>
      <c r="L19" s="282" t="s">
        <v>135</v>
      </c>
      <c r="M19" s="282" t="s">
        <v>136</v>
      </c>
      <c r="N19" s="282" t="s">
        <v>297</v>
      </c>
      <c r="O19" s="283" t="s">
        <v>140</v>
      </c>
    </row>
    <row r="20" spans="2:15" ht="45.75" customHeight="1">
      <c r="B20" s="279"/>
      <c r="C20" s="277"/>
      <c r="D20" s="276"/>
      <c r="E20" s="276"/>
      <c r="F20" s="276"/>
      <c r="G20" s="280"/>
      <c r="H20" s="280"/>
      <c r="I20" s="280"/>
      <c r="J20" s="280"/>
      <c r="K20" s="282"/>
      <c r="L20" s="282"/>
      <c r="M20" s="282"/>
      <c r="N20" s="282"/>
      <c r="O20" s="283"/>
    </row>
    <row r="21" spans="2:15">
      <c r="B21" s="145" t="s">
        <v>302</v>
      </c>
      <c r="C21" s="146" t="s">
        <v>306</v>
      </c>
      <c r="D21" s="147">
        <v>3290</v>
      </c>
      <c r="E21" s="147">
        <v>37751517.669869661</v>
      </c>
      <c r="F21" s="147"/>
      <c r="G21" s="147">
        <v>659196</v>
      </c>
      <c r="H21" s="118">
        <f>IF(ISERROR(F21/E21*G21), 0, F21/E21*G21)</f>
        <v>0</v>
      </c>
      <c r="I21" s="147"/>
      <c r="J21" s="148"/>
      <c r="K21" s="148"/>
      <c r="L21" s="148"/>
      <c r="M21" s="148"/>
      <c r="N21" s="148"/>
      <c r="O21" s="147"/>
    </row>
    <row r="22" spans="2:15">
      <c r="B22" s="145" t="s">
        <v>305</v>
      </c>
      <c r="C22" s="146" t="s">
        <v>306</v>
      </c>
      <c r="D22" s="147">
        <v>405</v>
      </c>
      <c r="E22" s="147">
        <v>13617679.039438739</v>
      </c>
      <c r="F22" s="147"/>
      <c r="G22" s="147">
        <v>285050</v>
      </c>
      <c r="H22" s="118">
        <f t="shared" ref="H22:H40" si="0">IF(ISERROR(F22/E22*G22), 0, F22/E22*G22)</f>
        <v>0</v>
      </c>
      <c r="I22" s="147"/>
      <c r="J22" s="148"/>
      <c r="K22" s="148"/>
      <c r="L22" s="148"/>
      <c r="M22" s="148"/>
      <c r="N22" s="148"/>
      <c r="O22" s="147"/>
    </row>
    <row r="23" spans="2:15">
      <c r="B23" s="145" t="s">
        <v>311</v>
      </c>
      <c r="C23" s="146" t="s">
        <v>307</v>
      </c>
      <c r="D23" s="147">
        <v>47</v>
      </c>
      <c r="E23" s="147">
        <v>26376323.625608891</v>
      </c>
      <c r="F23" s="147">
        <v>67294</v>
      </c>
      <c r="G23" s="147">
        <v>22504279</v>
      </c>
      <c r="H23" s="118">
        <f t="shared" si="0"/>
        <v>57415.239990294147</v>
      </c>
      <c r="I23" s="147"/>
      <c r="J23" s="148"/>
      <c r="K23" s="148"/>
      <c r="L23" s="148"/>
      <c r="M23" s="148"/>
      <c r="N23" s="148"/>
      <c r="O23" s="147"/>
    </row>
    <row r="24" spans="2:15">
      <c r="B24" s="145" t="s">
        <v>308</v>
      </c>
      <c r="C24" s="146" t="s">
        <v>306</v>
      </c>
      <c r="D24" s="147">
        <v>6</v>
      </c>
      <c r="E24" s="147">
        <v>48552</v>
      </c>
      <c r="F24" s="147"/>
      <c r="G24" s="147"/>
      <c r="H24" s="118">
        <f t="shared" si="0"/>
        <v>0</v>
      </c>
      <c r="I24" s="147"/>
      <c r="J24" s="148"/>
      <c r="K24" s="148"/>
      <c r="L24" s="148"/>
      <c r="M24" s="148"/>
      <c r="N24" s="148"/>
      <c r="O24" s="147"/>
    </row>
    <row r="25" spans="2:15">
      <c r="B25" s="145" t="s">
        <v>309</v>
      </c>
      <c r="C25" s="146" t="s">
        <v>307</v>
      </c>
      <c r="D25" s="147">
        <v>1006</v>
      </c>
      <c r="E25" s="147">
        <v>366947</v>
      </c>
      <c r="F25" s="147">
        <v>1055</v>
      </c>
      <c r="G25" s="147">
        <v>366947</v>
      </c>
      <c r="H25" s="118">
        <f t="shared" si="0"/>
        <v>1055</v>
      </c>
      <c r="I25" s="147"/>
      <c r="J25" s="148"/>
      <c r="K25" s="148"/>
      <c r="L25" s="148"/>
      <c r="M25" s="148"/>
      <c r="N25" s="148"/>
      <c r="O25" s="147"/>
    </row>
    <row r="26" spans="2:15">
      <c r="B26" s="145"/>
      <c r="C26" s="146"/>
      <c r="D26" s="147"/>
      <c r="E26" s="147"/>
      <c r="F26" s="147"/>
      <c r="G26" s="147"/>
      <c r="H26" s="118">
        <f t="shared" si="0"/>
        <v>0</v>
      </c>
      <c r="I26" s="147"/>
      <c r="J26" s="148"/>
      <c r="K26" s="148"/>
      <c r="L26" s="148"/>
      <c r="M26" s="148"/>
      <c r="N26" s="148"/>
      <c r="O26" s="147"/>
    </row>
    <row r="27" spans="2:15">
      <c r="B27" s="145"/>
      <c r="C27" s="146"/>
      <c r="D27" s="147"/>
      <c r="E27" s="147"/>
      <c r="F27" s="147"/>
      <c r="G27" s="147"/>
      <c r="H27" s="118">
        <f t="shared" si="0"/>
        <v>0</v>
      </c>
      <c r="I27" s="147"/>
      <c r="J27" s="148"/>
      <c r="K27" s="148"/>
      <c r="L27" s="148"/>
      <c r="M27" s="148"/>
      <c r="N27" s="148"/>
      <c r="O27" s="147"/>
    </row>
    <row r="28" spans="2:15">
      <c r="B28" s="145"/>
      <c r="C28" s="146"/>
      <c r="D28" s="147"/>
      <c r="E28" s="147"/>
      <c r="F28" s="147"/>
      <c r="G28" s="147"/>
      <c r="H28" s="118">
        <f t="shared" si="0"/>
        <v>0</v>
      </c>
      <c r="I28" s="147"/>
      <c r="J28" s="148"/>
      <c r="K28" s="148"/>
      <c r="L28" s="148"/>
      <c r="M28" s="148"/>
      <c r="N28" s="148"/>
      <c r="O28" s="147"/>
    </row>
    <row r="29" spans="2:15">
      <c r="B29" s="145"/>
      <c r="C29" s="146"/>
      <c r="D29" s="147"/>
      <c r="E29" s="147"/>
      <c r="F29" s="147"/>
      <c r="G29" s="147"/>
      <c r="H29" s="118">
        <f t="shared" si="0"/>
        <v>0</v>
      </c>
      <c r="I29" s="147"/>
      <c r="J29" s="148"/>
      <c r="K29" s="148"/>
      <c r="L29" s="148"/>
      <c r="M29" s="148"/>
      <c r="N29" s="148"/>
      <c r="O29" s="147"/>
    </row>
    <row r="30" spans="2:15">
      <c r="B30" s="145"/>
      <c r="C30" s="146"/>
      <c r="D30" s="147"/>
      <c r="E30" s="147"/>
      <c r="F30" s="147"/>
      <c r="G30" s="147"/>
      <c r="H30" s="118">
        <f t="shared" si="0"/>
        <v>0</v>
      </c>
      <c r="I30" s="147"/>
      <c r="J30" s="148"/>
      <c r="K30" s="148"/>
      <c r="L30" s="148"/>
      <c r="M30" s="148"/>
      <c r="N30" s="148"/>
      <c r="O30" s="147"/>
    </row>
    <row r="31" spans="2:15">
      <c r="B31" s="145"/>
      <c r="C31" s="146"/>
      <c r="D31" s="147"/>
      <c r="E31" s="147"/>
      <c r="F31" s="147"/>
      <c r="G31" s="147"/>
      <c r="H31" s="118">
        <f t="shared" si="0"/>
        <v>0</v>
      </c>
      <c r="I31" s="147"/>
      <c r="J31" s="148"/>
      <c r="K31" s="148"/>
      <c r="L31" s="148"/>
      <c r="M31" s="148"/>
      <c r="N31" s="148"/>
      <c r="O31" s="147"/>
    </row>
    <row r="32" spans="2:15">
      <c r="B32" s="145"/>
      <c r="C32" s="146"/>
      <c r="D32" s="147"/>
      <c r="E32" s="147"/>
      <c r="F32" s="147"/>
      <c r="G32" s="147"/>
      <c r="H32" s="118">
        <f t="shared" si="0"/>
        <v>0</v>
      </c>
      <c r="I32" s="147"/>
      <c r="J32" s="148"/>
      <c r="K32" s="148"/>
      <c r="L32" s="148"/>
      <c r="M32" s="148"/>
      <c r="N32" s="148"/>
      <c r="O32" s="147"/>
    </row>
    <row r="33" spans="1:15">
      <c r="B33" s="145"/>
      <c r="C33" s="146"/>
      <c r="D33" s="147"/>
      <c r="E33" s="147"/>
      <c r="F33" s="147"/>
      <c r="G33" s="147"/>
      <c r="H33" s="118">
        <f t="shared" si="0"/>
        <v>0</v>
      </c>
      <c r="I33" s="147"/>
      <c r="J33" s="148"/>
      <c r="K33" s="148"/>
      <c r="L33" s="148"/>
      <c r="M33" s="148"/>
      <c r="N33" s="148"/>
      <c r="O33" s="147"/>
    </row>
    <row r="34" spans="1:15">
      <c r="B34" s="145"/>
      <c r="C34" s="146"/>
      <c r="D34" s="147"/>
      <c r="E34" s="147"/>
      <c r="F34" s="147"/>
      <c r="G34" s="147"/>
      <c r="H34" s="118">
        <f t="shared" si="0"/>
        <v>0</v>
      </c>
      <c r="I34" s="147"/>
      <c r="J34" s="148"/>
      <c r="K34" s="148"/>
      <c r="L34" s="148"/>
      <c r="M34" s="148"/>
      <c r="N34" s="148"/>
      <c r="O34" s="147"/>
    </row>
    <row r="35" spans="1:15">
      <c r="B35" s="145"/>
      <c r="C35" s="146"/>
      <c r="D35" s="147"/>
      <c r="E35" s="147"/>
      <c r="F35" s="147"/>
      <c r="G35" s="147"/>
      <c r="H35" s="118">
        <f t="shared" si="0"/>
        <v>0</v>
      </c>
      <c r="I35" s="147"/>
      <c r="J35" s="148"/>
      <c r="K35" s="148"/>
      <c r="L35" s="148"/>
      <c r="M35" s="148"/>
      <c r="N35" s="148"/>
      <c r="O35" s="147"/>
    </row>
    <row r="36" spans="1:15">
      <c r="B36" s="145"/>
      <c r="C36" s="146"/>
      <c r="D36" s="147"/>
      <c r="E36" s="147"/>
      <c r="F36" s="147"/>
      <c r="G36" s="147"/>
      <c r="H36" s="118">
        <f t="shared" si="0"/>
        <v>0</v>
      </c>
      <c r="I36" s="147"/>
      <c r="J36" s="148"/>
      <c r="K36" s="148"/>
      <c r="L36" s="148"/>
      <c r="M36" s="148"/>
      <c r="N36" s="148"/>
      <c r="O36" s="147"/>
    </row>
    <row r="37" spans="1:15">
      <c r="B37" s="145"/>
      <c r="C37" s="146"/>
      <c r="D37" s="147"/>
      <c r="E37" s="147"/>
      <c r="F37" s="147"/>
      <c r="G37" s="147"/>
      <c r="H37" s="118">
        <f t="shared" si="0"/>
        <v>0</v>
      </c>
      <c r="I37" s="147"/>
      <c r="J37" s="148"/>
      <c r="K37" s="148"/>
      <c r="L37" s="148"/>
      <c r="M37" s="148"/>
      <c r="N37" s="148"/>
      <c r="O37" s="147"/>
    </row>
    <row r="38" spans="1:15">
      <c r="B38" s="145"/>
      <c r="C38" s="146"/>
      <c r="D38" s="147"/>
      <c r="E38" s="147"/>
      <c r="F38" s="147"/>
      <c r="G38" s="147"/>
      <c r="H38" s="118">
        <f t="shared" si="0"/>
        <v>0</v>
      </c>
      <c r="I38" s="147"/>
      <c r="J38" s="148"/>
      <c r="K38" s="148"/>
      <c r="L38" s="148"/>
      <c r="M38" s="148"/>
      <c r="N38" s="148"/>
      <c r="O38" s="147"/>
    </row>
    <row r="39" spans="1:15">
      <c r="B39" s="145"/>
      <c r="C39" s="146"/>
      <c r="D39" s="147"/>
      <c r="E39" s="147"/>
      <c r="F39" s="147"/>
      <c r="G39" s="147"/>
      <c r="H39" s="118">
        <f t="shared" si="0"/>
        <v>0</v>
      </c>
      <c r="I39" s="147"/>
      <c r="J39" s="148"/>
      <c r="K39" s="148"/>
      <c r="L39" s="148"/>
      <c r="M39" s="148"/>
      <c r="N39" s="148"/>
      <c r="O39" s="147"/>
    </row>
    <row r="40" spans="1:15">
      <c r="B40" s="145"/>
      <c r="C40" s="146"/>
      <c r="D40" s="147"/>
      <c r="E40" s="147"/>
      <c r="F40" s="147"/>
      <c r="G40" s="147"/>
      <c r="H40" s="118">
        <f t="shared" si="0"/>
        <v>0</v>
      </c>
      <c r="I40" s="147"/>
      <c r="J40" s="148"/>
      <c r="K40" s="148"/>
      <c r="L40" s="148"/>
      <c r="M40" s="148"/>
      <c r="N40" s="148"/>
      <c r="O40" s="147"/>
    </row>
    <row r="41" spans="1:15">
      <c r="B41" s="65" t="s">
        <v>144</v>
      </c>
      <c r="C41" s="64"/>
      <c r="D41" s="95">
        <f>SUM(D21:D40)</f>
        <v>4754</v>
      </c>
      <c r="E41" s="95">
        <f>SUM(E21:E40)</f>
        <v>78161019.334917292</v>
      </c>
      <c r="F41" s="95">
        <f t="shared" ref="F41:O41" si="1">SUM(F21:F40)</f>
        <v>68349</v>
      </c>
      <c r="G41" s="95">
        <f t="shared" si="1"/>
        <v>23815472</v>
      </c>
      <c r="H41" s="95">
        <f t="shared" si="1"/>
        <v>58470.239990294147</v>
      </c>
      <c r="I41" s="66">
        <f t="shared" si="1"/>
        <v>0</v>
      </c>
      <c r="J41" s="96">
        <f t="shared" si="1"/>
        <v>0</v>
      </c>
      <c r="K41" s="96">
        <f t="shared" si="1"/>
        <v>0</v>
      </c>
      <c r="L41" s="96">
        <f t="shared" si="1"/>
        <v>0</v>
      </c>
      <c r="M41" s="96">
        <f t="shared" si="1"/>
        <v>0</v>
      </c>
      <c r="N41" s="96">
        <f t="shared" si="1"/>
        <v>0</v>
      </c>
      <c r="O41" s="66">
        <f t="shared" si="1"/>
        <v>0</v>
      </c>
    </row>
    <row r="42" spans="1:15">
      <c r="B42" s="59"/>
      <c r="M42" s="67"/>
      <c r="N42" s="67" t="s">
        <v>147</v>
      </c>
      <c r="O42" s="68">
        <f>'2. 2013 Continuity Schedule'!CP72</f>
        <v>5050</v>
      </c>
    </row>
    <row r="43" spans="1:15">
      <c r="B43" s="59"/>
      <c r="M43" s="67"/>
      <c r="N43" s="67" t="s">
        <v>148</v>
      </c>
      <c r="O43" s="69">
        <f>O41-O42</f>
        <v>-5050</v>
      </c>
    </row>
    <row r="44" spans="1:15">
      <c r="B44" s="59"/>
    </row>
    <row r="45" spans="1:15">
      <c r="A45" s="275" t="s">
        <v>141</v>
      </c>
      <c r="B45" s="275"/>
      <c r="C45" s="275"/>
      <c r="D45" s="275"/>
      <c r="E45" s="275"/>
      <c r="F45" s="275"/>
      <c r="G45" s="275"/>
      <c r="H45" s="275"/>
    </row>
    <row r="46" spans="1:15" ht="25.5" customHeight="1">
      <c r="A46" s="275"/>
      <c r="B46" s="275"/>
      <c r="C46" s="275"/>
      <c r="D46" s="275"/>
      <c r="E46" s="275"/>
      <c r="F46" s="275"/>
      <c r="G46" s="275"/>
      <c r="H46" s="275"/>
    </row>
    <row r="47" spans="1:15" ht="17.25">
      <c r="A47" s="275" t="s">
        <v>142</v>
      </c>
      <c r="B47" s="275"/>
      <c r="C47" s="275"/>
      <c r="D47" s="275"/>
      <c r="E47" s="275"/>
      <c r="F47" s="275"/>
      <c r="G47" s="275"/>
      <c r="H47" s="275"/>
    </row>
  </sheetData>
  <sheetProtection password="F8BD" sheet="1" objects="1" scenarios="1"/>
  <mergeCells count="17">
    <mergeCell ref="B16:I17"/>
    <mergeCell ref="D19:D20"/>
    <mergeCell ref="M19:M20"/>
    <mergeCell ref="O19:O20"/>
    <mergeCell ref="A45:H46"/>
    <mergeCell ref="I19:I20"/>
    <mergeCell ref="J19:J20"/>
    <mergeCell ref="K19:K20"/>
    <mergeCell ref="L19:L20"/>
    <mergeCell ref="N19:N20"/>
    <mergeCell ref="A47:H47"/>
    <mergeCell ref="F19:F20"/>
    <mergeCell ref="E19:E20"/>
    <mergeCell ref="C19:C20"/>
    <mergeCell ref="B19:B20"/>
    <mergeCell ref="G19:G20"/>
    <mergeCell ref="H19:H20"/>
  </mergeCells>
  <dataValidations count="1">
    <dataValidation type="list" allowBlank="1" showInputMessage="1" showErrorMessage="1" sqref="C21:C40">
      <formula1>"kW, kWh"</formula1>
    </dataValidation>
  </dataValidations>
  <pageMargins left="0.7" right="0.7" top="0.75" bottom="0.75" header="0.3" footer="0.3"/>
  <pageSetup scale="70" orientation="landscape" r:id="rId1"/>
  <drawing r:id="rId2"/>
</worksheet>
</file>

<file path=xl/worksheets/sheet5.xml><?xml version="1.0" encoding="utf-8"?>
<worksheet xmlns="http://schemas.openxmlformats.org/spreadsheetml/2006/main" xmlns:r="http://schemas.openxmlformats.org/officeDocument/2006/relationships">
  <sheetPr codeName="Sheet6"/>
  <dimension ref="A1:Y56"/>
  <sheetViews>
    <sheetView showGridLines="0" topLeftCell="A19" workbookViewId="0">
      <selection activeCell="G28" sqref="G28"/>
    </sheetView>
  </sheetViews>
  <sheetFormatPr defaultRowHeight="12.75"/>
  <cols>
    <col min="1" max="1" width="1.140625" style="59" customWidth="1"/>
    <col min="2" max="2" width="66.28515625" style="59" bestFit="1" customWidth="1"/>
    <col min="3" max="3" width="9.140625" style="59"/>
    <col min="4" max="4" width="14.5703125" style="59" customWidth="1"/>
    <col min="5" max="5" width="14.7109375" style="59" customWidth="1"/>
    <col min="6" max="25" width="24.140625" style="59" customWidth="1"/>
    <col min="26" max="16384" width="9.140625" style="59"/>
  </cols>
  <sheetData>
    <row r="1" spans="2:25" ht="143.25" customHeight="1"/>
    <row r="4" spans="2:25" ht="39" customHeight="1">
      <c r="D4" s="71" t="s">
        <v>162</v>
      </c>
      <c r="E4" s="70" t="s">
        <v>155</v>
      </c>
      <c r="F4" s="71" t="str">
        <f>IF(LEN(TRIM('4. Billing Determinants'!$B21))=0, "", '4. Billing Determinants'!$B21)</f>
        <v>Residential</v>
      </c>
      <c r="G4" s="71" t="str">
        <f>IF(LEN(TRIM('4. Billing Determinants'!$B22))=0, "", '4. Billing Determinants'!$B22)</f>
        <v>General Service Less Than 50 kW</v>
      </c>
      <c r="H4" s="71" t="str">
        <f>IF(LEN(TRIM('4. Billing Determinants'!$B23))=0, "", '4. Billing Determinants'!$B23)</f>
        <v>General Service 50 to 4,999 kW</v>
      </c>
      <c r="I4" s="71" t="str">
        <f>IF(LEN(TRIM('4. Billing Determinants'!$B24))=0, "", '4. Billing Determinants'!$B24)</f>
        <v>Unmetered Scattered Load</v>
      </c>
      <c r="J4" s="71" t="str">
        <f>IF(LEN(TRIM('4. Billing Determinants'!$B25))=0, "", '4. Billing Determinants'!$B25)</f>
        <v>Street Lighting</v>
      </c>
      <c r="K4" s="71" t="str">
        <f>IF(LEN(TRIM('4. Billing Determinants'!$B26))=0, "", '4. Billing Determinants'!$B26)</f>
        <v/>
      </c>
      <c r="L4" s="71" t="str">
        <f>IF(LEN(TRIM('4. Billing Determinants'!$B27))=0, "", '4. Billing Determinants'!$B27)</f>
        <v/>
      </c>
      <c r="M4" s="71" t="str">
        <f>IF(LEN(TRIM('4. Billing Determinants'!$B28))=0, "", '4. Billing Determinants'!$B28)</f>
        <v/>
      </c>
      <c r="N4" s="71" t="str">
        <f>IF(LEN(TRIM('4. Billing Determinants'!$B29))=0, "", '4. Billing Determinants'!$B29)</f>
        <v/>
      </c>
      <c r="O4" s="71" t="str">
        <f>IF(LEN(TRIM('4. Billing Determinants'!$B30))=0, "", '4. Billing Determinants'!$B30)</f>
        <v/>
      </c>
      <c r="P4" s="71" t="str">
        <f>IF(LEN(TRIM('4. Billing Determinants'!$B31))=0, "", '4. Billing Determinants'!$B31)</f>
        <v/>
      </c>
      <c r="Q4" s="71" t="str">
        <f>IF(LEN(TRIM('4. Billing Determinants'!$B32))=0, "", '4. Billing Determinants'!$B32)</f>
        <v/>
      </c>
      <c r="R4" s="71" t="str">
        <f>IF(LEN(TRIM('4. Billing Determinants'!$B33))=0, "", '4. Billing Determinants'!$B33)</f>
        <v/>
      </c>
      <c r="S4" s="71" t="str">
        <f>IF(LEN(TRIM('4. Billing Determinants'!$B34))=0, "", '4. Billing Determinants'!$B34)</f>
        <v/>
      </c>
      <c r="T4" s="71" t="str">
        <f>IF(LEN(TRIM('4. Billing Determinants'!$B35))=0, "", '4. Billing Determinants'!$B35)</f>
        <v/>
      </c>
      <c r="U4" s="71" t="str">
        <f>IF(LEN(TRIM('4. Billing Determinants'!$B36))=0, "", '4. Billing Determinants'!$B36)</f>
        <v/>
      </c>
      <c r="V4" s="71" t="str">
        <f>IF(LEN(TRIM('4. Billing Determinants'!$B37))=0, "", '4. Billing Determinants'!$B37)</f>
        <v/>
      </c>
      <c r="W4" s="71" t="str">
        <f>IF(LEN(TRIM('4. Billing Determinants'!$B38))=0, "", '4. Billing Determinants'!$B38)</f>
        <v/>
      </c>
      <c r="X4" s="71" t="str">
        <f>IF(LEN(TRIM('4. Billing Determinants'!$B39))=0, "", '4. Billing Determinants'!$B39)</f>
        <v/>
      </c>
      <c r="Y4" s="71" t="str">
        <f>IF(LEN(TRIM('4. Billing Determinants'!$B40))=0, "", '4. Billing Determinants'!$B40)</f>
        <v/>
      </c>
    </row>
    <row r="5" spans="2:25">
      <c r="B5" s="72" t="s">
        <v>62</v>
      </c>
      <c r="C5" s="73">
        <v>1550</v>
      </c>
      <c r="D5" s="74">
        <f>'2. 2013 Continuity Schedule'!CP24</f>
        <v>0</v>
      </c>
      <c r="E5" s="143"/>
      <c r="F5" s="74">
        <f>IFERROR(IF(F$4="",0,IF($E5="kWh",VLOOKUP(F$4,'4. Billing Determinants'!$B$19:$O$41,4,0)/'4. Billing Determinants'!$E$41*$D5,IF($E5="kW",VLOOKUP(F$4,'4. Billing Determinants'!$B$19:$O$41,5,0)/'4. Billing Determinants'!$F$41*$D5,IF($E5="Non-RPP kWh",VLOOKUP(F$4,'4. Billing Determinants'!$B$19:$O$41,6,0)/'4. Billing Determinants'!$G$41*$D5,IF($E5="Distribution Rev.",VLOOKUP(F$4,'4. Billing Determinants'!$B$19:$O$41,8,0)/'4. Billing Determinants'!$I$41*$D5, VLOOKUP(F$4,'4. Billing Determinants'!$B$19:$O$41,3,0)/'4. Billing Determinants'!$D$41*$D5))))),0)</f>
        <v>0</v>
      </c>
      <c r="G5" s="74">
        <f>IFERROR(IF(G$4="",0,IF($E5="kWh",VLOOKUP(G$4,'4. Billing Determinants'!$B$19:$O$41,4,0)/'4. Billing Determinants'!$E$41*$D5,IF($E5="kW",VLOOKUP(G$4,'4. Billing Determinants'!$B$19:$O$41,5,0)/'4. Billing Determinants'!$F$41*$D5,IF($E5="Non-RPP kWh",VLOOKUP(G$4,'4. Billing Determinants'!$B$19:$O$41,6,0)/'4. Billing Determinants'!$G$41*$D5,IF($E5="Distribution Rev.",VLOOKUP(G$4,'4. Billing Determinants'!$B$19:$O$41,8,0)/'4. Billing Determinants'!$I$41*$D5, VLOOKUP(G$4,'4. Billing Determinants'!$B$19:$O$41,3,0)/'4. Billing Determinants'!$D$41*$D5))))),0)</f>
        <v>0</v>
      </c>
      <c r="H5" s="74">
        <f>IFERROR(IF(H$4="",0,IF($E5="kWh",VLOOKUP(H$4,'4. Billing Determinants'!$B$19:$O$41,4,0)/'4. Billing Determinants'!$E$41*$D5,IF($E5="kW",VLOOKUP(H$4,'4. Billing Determinants'!$B$19:$O$41,5,0)/'4. Billing Determinants'!$F$41*$D5,IF($E5="Non-RPP kWh",VLOOKUP(H$4,'4. Billing Determinants'!$B$19:$O$41,6,0)/'4. Billing Determinants'!$G$41*$D5,IF($E5="Distribution Rev.",VLOOKUP(H$4,'4. Billing Determinants'!$B$19:$O$41,8,0)/'4. Billing Determinants'!$I$41*$D5, VLOOKUP(H$4,'4. Billing Determinants'!$B$19:$O$41,3,0)/'4. Billing Determinants'!$D$41*$D5))))),0)</f>
        <v>0</v>
      </c>
      <c r="I5" s="74">
        <f>IFERROR(IF(I$4="",0,IF($E5="kWh",VLOOKUP(I$4,'4. Billing Determinants'!$B$19:$O$41,4,0)/'4. Billing Determinants'!$E$41*$D5,IF($E5="kW",VLOOKUP(I$4,'4. Billing Determinants'!$B$19:$O$41,5,0)/'4. Billing Determinants'!$F$41*$D5,IF($E5="Non-RPP kWh",VLOOKUP(I$4,'4. Billing Determinants'!$B$19:$O$41,6,0)/'4. Billing Determinants'!$G$41*$D5,IF($E5="Distribution Rev.",VLOOKUP(I$4,'4. Billing Determinants'!$B$19:$O$41,8,0)/'4. Billing Determinants'!$I$41*$D5, VLOOKUP(I$4,'4. Billing Determinants'!$B$19:$O$41,3,0)/'4. Billing Determinants'!$D$41*$D5))))),0)</f>
        <v>0</v>
      </c>
      <c r="J5" s="74">
        <f>IFERROR(IF(J$4="",0,IF($E5="kWh",VLOOKUP(J$4,'4. Billing Determinants'!$B$19:$O$41,4,0)/'4. Billing Determinants'!$E$41*$D5,IF($E5="kW",VLOOKUP(J$4,'4. Billing Determinants'!$B$19:$O$41,5,0)/'4. Billing Determinants'!$F$41*$D5,IF($E5="Non-RPP kWh",VLOOKUP(J$4,'4. Billing Determinants'!$B$19:$O$41,6,0)/'4. Billing Determinants'!$G$41*$D5,IF($E5="Distribution Rev.",VLOOKUP(J$4,'4. Billing Determinants'!$B$19:$O$41,8,0)/'4. Billing Determinants'!$I$41*$D5, VLOOKUP(J$4,'4. Billing Determinants'!$B$19:$O$41,3,0)/'4. Billing Determinants'!$D$41*$D5))))),0)</f>
        <v>0</v>
      </c>
      <c r="K5" s="74">
        <f>IFERROR(IF(K$4="",0,IF($E5="kWh",VLOOKUP(K$4,'4. Billing Determinants'!$B$19:$O$41,4,0)/'4. Billing Determinants'!$E$41*$D5,IF($E5="kW",VLOOKUP(K$4,'4. Billing Determinants'!$B$19:$O$41,5,0)/'4. Billing Determinants'!$F$41*$D5,IF($E5="Non-RPP kWh",VLOOKUP(K$4,'4. Billing Determinants'!$B$19:$O$41,6,0)/'4. Billing Determinants'!$G$41*$D5,IF($E5="Distribution Rev.",VLOOKUP(K$4,'4. Billing Determinants'!$B$19:$O$41,8,0)/'4. Billing Determinants'!$I$41*$D5, VLOOKUP(K$4,'4. Billing Determinants'!$B$19:$O$41,3,0)/'4. Billing Determinants'!$D$41*$D5))))),0)</f>
        <v>0</v>
      </c>
      <c r="L5" s="74">
        <f>IFERROR(IF(L$4="",0,IF($E5="kWh",VLOOKUP(L$4,'4. Billing Determinants'!$B$19:$O$41,4,0)/'4. Billing Determinants'!$E$41*$D5,IF($E5="kW",VLOOKUP(L$4,'4. Billing Determinants'!$B$19:$O$41,5,0)/'4. Billing Determinants'!$F$41*$D5,IF($E5="Non-RPP kWh",VLOOKUP(L$4,'4. Billing Determinants'!$B$19:$O$41,6,0)/'4. Billing Determinants'!$G$41*$D5,IF($E5="Distribution Rev.",VLOOKUP(L$4,'4. Billing Determinants'!$B$19:$O$41,8,0)/'4. Billing Determinants'!$I$41*$D5, VLOOKUP(L$4,'4. Billing Determinants'!$B$19:$O$41,3,0)/'4. Billing Determinants'!$D$41*$D5))))),0)</f>
        <v>0</v>
      </c>
      <c r="M5" s="74">
        <f>IFERROR(IF(M$4="",0,IF($E5="kWh",VLOOKUP(M$4,'4. Billing Determinants'!$B$19:$O$41,4,0)/'4. Billing Determinants'!$E$41*$D5,IF($E5="kW",VLOOKUP(M$4,'4. Billing Determinants'!$B$19:$O$41,5,0)/'4. Billing Determinants'!$F$41*$D5,IF($E5="Non-RPP kWh",VLOOKUP(M$4,'4. Billing Determinants'!$B$19:$O$41,6,0)/'4. Billing Determinants'!$G$41*$D5,IF($E5="Distribution Rev.",VLOOKUP(M$4,'4. Billing Determinants'!$B$19:$O$41,8,0)/'4. Billing Determinants'!$I$41*$D5, VLOOKUP(M$4,'4. Billing Determinants'!$B$19:$O$41,3,0)/'4. Billing Determinants'!$D$41*$D5))))),0)</f>
        <v>0</v>
      </c>
      <c r="N5" s="74">
        <f>IFERROR(IF(N$4="",0,IF($E5="kWh",VLOOKUP(N$4,'4. Billing Determinants'!$B$19:$O$41,4,0)/'4. Billing Determinants'!$E$41*$D5,IF($E5="kW",VLOOKUP(N$4,'4. Billing Determinants'!$B$19:$O$41,5,0)/'4. Billing Determinants'!$F$41*$D5,IF($E5="Non-RPP kWh",VLOOKUP(N$4,'4. Billing Determinants'!$B$19:$O$41,6,0)/'4. Billing Determinants'!$G$41*$D5,IF($E5="Distribution Rev.",VLOOKUP(N$4,'4. Billing Determinants'!$B$19:$O$41,8,0)/'4. Billing Determinants'!$I$41*$D5, VLOOKUP(N$4,'4. Billing Determinants'!$B$19:$O$41,3,0)/'4. Billing Determinants'!$D$41*$D5))))),0)</f>
        <v>0</v>
      </c>
      <c r="O5" s="74">
        <f>IFERROR(IF(O$4="",0,IF($E5="kWh",VLOOKUP(O$4,'4. Billing Determinants'!$B$19:$O$41,4,0)/'4. Billing Determinants'!$E$41*$D5,IF($E5="kW",VLOOKUP(O$4,'4. Billing Determinants'!$B$19:$O$41,5,0)/'4. Billing Determinants'!$F$41*$D5,IF($E5="Non-RPP kWh",VLOOKUP(O$4,'4. Billing Determinants'!$B$19:$O$41,6,0)/'4. Billing Determinants'!$G$41*$D5,IF($E5="Distribution Rev.",VLOOKUP(O$4,'4. Billing Determinants'!$B$19:$O$41,8,0)/'4. Billing Determinants'!$I$41*$D5, VLOOKUP(O$4,'4. Billing Determinants'!$B$19:$O$41,3,0)/'4. Billing Determinants'!$D$41*$D5))))),0)</f>
        <v>0</v>
      </c>
      <c r="P5" s="74">
        <f>IFERROR(IF(P$4="",0,IF($E5="kWh",VLOOKUP(P$4,'4. Billing Determinants'!$B$19:$O$41,4,0)/'4. Billing Determinants'!$E$41*$D5,IF($E5="kW",VLOOKUP(P$4,'4. Billing Determinants'!$B$19:$O$41,5,0)/'4. Billing Determinants'!$F$41*$D5,IF($E5="Non-RPP kWh",VLOOKUP(P$4,'4. Billing Determinants'!$B$19:$O$41,6,0)/'4. Billing Determinants'!$G$41*$D5,IF($E5="Distribution Rev.",VLOOKUP(P$4,'4. Billing Determinants'!$B$19:$O$41,8,0)/'4. Billing Determinants'!$I$41*$D5, VLOOKUP(P$4,'4. Billing Determinants'!$B$19:$O$41,3,0)/'4. Billing Determinants'!$D$41*$D5))))),0)</f>
        <v>0</v>
      </c>
      <c r="Q5" s="74">
        <f>IFERROR(IF(Q$4="",0,IF($E5="kWh",VLOOKUP(Q$4,'4. Billing Determinants'!$B$19:$O$41,4,0)/'4. Billing Determinants'!$E$41*$D5,IF($E5="kW",VLOOKUP(Q$4,'4. Billing Determinants'!$B$19:$O$41,5,0)/'4. Billing Determinants'!$F$41*$D5,IF($E5="Non-RPP kWh",VLOOKUP(Q$4,'4. Billing Determinants'!$B$19:$O$41,6,0)/'4. Billing Determinants'!$G$41*$D5,IF($E5="Distribution Rev.",VLOOKUP(Q$4,'4. Billing Determinants'!$B$19:$O$41,8,0)/'4. Billing Determinants'!$I$41*$D5, VLOOKUP(Q$4,'4. Billing Determinants'!$B$19:$O$41,3,0)/'4. Billing Determinants'!$D$41*$D5))))),0)</f>
        <v>0</v>
      </c>
      <c r="R5" s="74">
        <f>IFERROR(IF(R$4="",0,IF($E5="kWh",VLOOKUP(R$4,'4. Billing Determinants'!$B$19:$O$41,4,0)/'4. Billing Determinants'!$E$41*$D5,IF($E5="kW",VLOOKUP(R$4,'4. Billing Determinants'!$B$19:$O$41,5,0)/'4. Billing Determinants'!$F$41*$D5,IF($E5="Non-RPP kWh",VLOOKUP(R$4,'4. Billing Determinants'!$B$19:$O$41,6,0)/'4. Billing Determinants'!$G$41*$D5,IF($E5="Distribution Rev.",VLOOKUP(R$4,'4. Billing Determinants'!$B$19:$O$41,8,0)/'4. Billing Determinants'!$I$41*$D5, VLOOKUP(R$4,'4. Billing Determinants'!$B$19:$O$41,3,0)/'4. Billing Determinants'!$D$41*$D5))))),0)</f>
        <v>0</v>
      </c>
      <c r="S5" s="74">
        <f>IFERROR(IF(S$4="",0,IF($E5="kWh",VLOOKUP(S$4,'4. Billing Determinants'!$B$19:$O$41,4,0)/'4. Billing Determinants'!$E$41*$D5,IF($E5="kW",VLOOKUP(S$4,'4. Billing Determinants'!$B$19:$O$41,5,0)/'4. Billing Determinants'!$F$41*$D5,IF($E5="Non-RPP kWh",VLOOKUP(S$4,'4. Billing Determinants'!$B$19:$O$41,6,0)/'4. Billing Determinants'!$G$41*$D5,IF($E5="Distribution Rev.",VLOOKUP(S$4,'4. Billing Determinants'!$B$19:$O$41,8,0)/'4. Billing Determinants'!$I$41*$D5, VLOOKUP(S$4,'4. Billing Determinants'!$B$19:$O$41,3,0)/'4. Billing Determinants'!$D$41*$D5))))),0)</f>
        <v>0</v>
      </c>
      <c r="T5" s="74">
        <f>IFERROR(IF(T$4="",0,IF($E5="kWh",VLOOKUP(T$4,'4. Billing Determinants'!$B$19:$O$41,4,0)/'4. Billing Determinants'!$E$41*$D5,IF($E5="kW",VLOOKUP(T$4,'4. Billing Determinants'!$B$19:$O$41,5,0)/'4. Billing Determinants'!$F$41*$D5,IF($E5="Non-RPP kWh",VLOOKUP(T$4,'4. Billing Determinants'!$B$19:$O$41,6,0)/'4. Billing Determinants'!$G$41*$D5,IF($E5="Distribution Rev.",VLOOKUP(T$4,'4. Billing Determinants'!$B$19:$O$41,8,0)/'4. Billing Determinants'!$I$41*$D5, VLOOKUP(T$4,'4. Billing Determinants'!$B$19:$O$41,3,0)/'4. Billing Determinants'!$D$41*$D5))))),0)</f>
        <v>0</v>
      </c>
      <c r="U5" s="74">
        <f>IFERROR(IF(U$4="",0,IF($E5="kWh",VLOOKUP(U$4,'4. Billing Determinants'!$B$19:$O$41,4,0)/'4. Billing Determinants'!$E$41*$D5,IF($E5="kW",VLOOKUP(U$4,'4. Billing Determinants'!$B$19:$O$41,5,0)/'4. Billing Determinants'!$F$41*$D5,IF($E5="Non-RPP kWh",VLOOKUP(U$4,'4. Billing Determinants'!$B$19:$O$41,6,0)/'4. Billing Determinants'!$G$41*$D5,IF($E5="Distribution Rev.",VLOOKUP(U$4,'4. Billing Determinants'!$B$19:$O$41,8,0)/'4. Billing Determinants'!$I$41*$D5, VLOOKUP(U$4,'4. Billing Determinants'!$B$19:$O$41,3,0)/'4. Billing Determinants'!$D$41*$D5))))),0)</f>
        <v>0</v>
      </c>
      <c r="V5" s="74">
        <f>IFERROR(IF(V$4="",0,IF($E5="kWh",VLOOKUP(V$4,'4. Billing Determinants'!$B$19:$O$41,4,0)/'4. Billing Determinants'!$E$41*$D5,IF($E5="kW",VLOOKUP(V$4,'4. Billing Determinants'!$B$19:$O$41,5,0)/'4. Billing Determinants'!$F$41*$D5,IF($E5="Non-RPP kWh",VLOOKUP(V$4,'4. Billing Determinants'!$B$19:$O$41,6,0)/'4. Billing Determinants'!$G$41*$D5,IF($E5="Distribution Rev.",VLOOKUP(V$4,'4. Billing Determinants'!$B$19:$O$41,8,0)/'4. Billing Determinants'!$I$41*$D5, VLOOKUP(V$4,'4. Billing Determinants'!$B$19:$O$41,3,0)/'4. Billing Determinants'!$D$41*$D5))))),0)</f>
        <v>0</v>
      </c>
      <c r="W5" s="74">
        <f>IFERROR(IF(W$4="",0,IF($E5="kWh",VLOOKUP(W$4,'4. Billing Determinants'!$B$19:$O$41,4,0)/'4. Billing Determinants'!$E$41*$D5,IF($E5="kW",VLOOKUP(W$4,'4. Billing Determinants'!$B$19:$O$41,5,0)/'4. Billing Determinants'!$F$41*$D5,IF($E5="Non-RPP kWh",VLOOKUP(W$4,'4. Billing Determinants'!$B$19:$O$41,6,0)/'4. Billing Determinants'!$G$41*$D5,IF($E5="Distribution Rev.",VLOOKUP(W$4,'4. Billing Determinants'!$B$19:$O$41,8,0)/'4. Billing Determinants'!$I$41*$D5, VLOOKUP(W$4,'4. Billing Determinants'!$B$19:$O$41,3,0)/'4. Billing Determinants'!$D$41*$D5))))),0)</f>
        <v>0</v>
      </c>
      <c r="X5" s="74">
        <f>IFERROR(IF(X$4="",0,IF($E5="kWh",VLOOKUP(X$4,'4. Billing Determinants'!$B$19:$O$41,4,0)/'4. Billing Determinants'!$E$41*$D5,IF($E5="kW",VLOOKUP(X$4,'4. Billing Determinants'!$B$19:$O$41,5,0)/'4. Billing Determinants'!$F$41*$D5,IF($E5="Non-RPP kWh",VLOOKUP(X$4,'4. Billing Determinants'!$B$19:$O$41,6,0)/'4. Billing Determinants'!$G$41*$D5,IF($E5="Distribution Rev.",VLOOKUP(X$4,'4. Billing Determinants'!$B$19:$O$41,8,0)/'4. Billing Determinants'!$I$41*$D5, VLOOKUP(X$4,'4. Billing Determinants'!$B$19:$O$41,3,0)/'4. Billing Determinants'!$D$41*$D5))))),0)</f>
        <v>0</v>
      </c>
      <c r="Y5" s="74">
        <f>IFERROR(IF(Y$4="",0,IF($E5="kWh",VLOOKUP(Y$4,'4. Billing Determinants'!$B$19:$O$41,4,0)/'4. Billing Determinants'!$E$41*$D5,IF($E5="kW",VLOOKUP(Y$4,'4. Billing Determinants'!$B$19:$O$41,5,0)/'4. Billing Determinants'!$F$41*$D5,IF($E5="Non-RPP kWh",VLOOKUP(Y$4,'4. Billing Determinants'!$B$19:$O$41,6,0)/'4. Billing Determinants'!$G$41*$D5,IF($E5="Distribution Rev.",VLOOKUP(Y$4,'4. Billing Determinants'!$B$19:$O$41,8,0)/'4. Billing Determinants'!$I$41*$D5, VLOOKUP(Y$4,'4. Billing Determinants'!$B$19:$O$41,3,0)/'4. Billing Determinants'!$D$41*$D5))))),0)</f>
        <v>0</v>
      </c>
    </row>
    <row r="6" spans="2:25">
      <c r="B6" s="75" t="s">
        <v>1</v>
      </c>
      <c r="C6" s="73">
        <v>1580</v>
      </c>
      <c r="D6" s="74">
        <f>'2. 2013 Continuity Schedule'!CP25</f>
        <v>-99296.829999999987</v>
      </c>
      <c r="E6" s="143" t="s">
        <v>306</v>
      </c>
      <c r="F6" s="74">
        <f>IFERROR(IF(F$4="",0,IF($E6="kWh",VLOOKUP(F$4,'4. Billing Determinants'!$B$19:$O$41,4,0)/'4. Billing Determinants'!$E$41*$D6,IF($E6="kW",VLOOKUP(F$4,'4. Billing Determinants'!$B$19:$O$41,5,0)/'4. Billing Determinants'!$F$41*$D6,IF($E6="Non-RPP kWh",VLOOKUP(F$4,'4. Billing Determinants'!$B$19:$O$41,6,0)/'4. Billing Determinants'!$G$41*$D6,IF($E6="Distribution Rev.",VLOOKUP(F$4,'4. Billing Determinants'!$B$19:$O$41,8,0)/'4. Billing Determinants'!$I$41*$D6, VLOOKUP(F$4,'4. Billing Determinants'!$B$19:$O$41,3,0)/'4. Billing Determinants'!$D$41*$D6))))),0)</f>
        <v>-47960.045355145572</v>
      </c>
      <c r="G6" s="74">
        <f>IFERROR(IF(G$4="",0,IF($E6="kWh",VLOOKUP(G$4,'4. Billing Determinants'!$B$19:$O$41,4,0)/'4. Billing Determinants'!$E$41*$D6,IF($E6="kW",VLOOKUP(G$4,'4. Billing Determinants'!$B$19:$O$41,5,0)/'4. Billing Determinants'!$F$41*$D6,IF($E6="Non-RPP kWh",VLOOKUP(G$4,'4. Billing Determinants'!$B$19:$O$41,6,0)/'4. Billing Determinants'!$G$41*$D6,IF($E6="Distribution Rev.",VLOOKUP(G$4,'4. Billing Determinants'!$B$19:$O$41,8,0)/'4. Billing Determinants'!$I$41*$D6, VLOOKUP(G$4,'4. Billing Determinants'!$B$19:$O$41,3,0)/'4. Billing Determinants'!$D$41*$D6))))),0)</f>
        <v>-17300.086054144376</v>
      </c>
      <c r="H6" s="74">
        <f>IFERROR(IF(H$4="",0,IF($E6="kWh",VLOOKUP(H$4,'4. Billing Determinants'!$B$19:$O$41,4,0)/'4. Billing Determinants'!$E$41*$D6,IF($E6="kW",VLOOKUP(H$4,'4. Billing Determinants'!$B$19:$O$41,5,0)/'4. Billing Determinants'!$F$41*$D6,IF($E6="Non-RPP kWh",VLOOKUP(H$4,'4. Billing Determinants'!$B$19:$O$41,6,0)/'4. Billing Determinants'!$G$41*$D6,IF($E6="Distribution Rev.",VLOOKUP(H$4,'4. Billing Determinants'!$B$19:$O$41,8,0)/'4. Billing Determinants'!$I$41*$D6, VLOOKUP(H$4,'4. Billing Determinants'!$B$19:$O$41,3,0)/'4. Billing Determinants'!$D$41*$D6))))),0)</f>
        <v>-33508.842967545985</v>
      </c>
      <c r="I6" s="74">
        <f>IFERROR(IF(I$4="",0,IF($E6="kWh",VLOOKUP(I$4,'4. Billing Determinants'!$B$19:$O$41,4,0)/'4. Billing Determinants'!$E$41*$D6,IF($E6="kW",VLOOKUP(I$4,'4. Billing Determinants'!$B$19:$O$41,5,0)/'4. Billing Determinants'!$F$41*$D6,IF($E6="Non-RPP kWh",VLOOKUP(I$4,'4. Billing Determinants'!$B$19:$O$41,6,0)/'4. Billing Determinants'!$G$41*$D6,IF($E6="Distribution Rev.",VLOOKUP(I$4,'4. Billing Determinants'!$B$19:$O$41,8,0)/'4. Billing Determinants'!$I$41*$D6, VLOOKUP(I$4,'4. Billing Determinants'!$B$19:$O$41,3,0)/'4. Billing Determinants'!$D$41*$D6))))),0)</f>
        <v>-61.681126105865175</v>
      </c>
      <c r="J6" s="74">
        <f>IFERROR(IF(J$4="",0,IF($E6="kWh",VLOOKUP(J$4,'4. Billing Determinants'!$B$19:$O$41,4,0)/'4. Billing Determinants'!$E$41*$D6,IF($E6="kW",VLOOKUP(J$4,'4. Billing Determinants'!$B$19:$O$41,5,0)/'4. Billing Determinants'!$F$41*$D6,IF($E6="Non-RPP kWh",VLOOKUP(J$4,'4. Billing Determinants'!$B$19:$O$41,6,0)/'4. Billing Determinants'!$G$41*$D6,IF($E6="Distribution Rev.",VLOOKUP(J$4,'4. Billing Determinants'!$B$19:$O$41,8,0)/'4. Billing Determinants'!$I$41*$D6, VLOOKUP(J$4,'4. Billing Determinants'!$B$19:$O$41,3,0)/'4. Billing Determinants'!$D$41*$D6))))),0)</f>
        <v>-466.17449705818314</v>
      </c>
      <c r="K6" s="74">
        <f>IFERROR(IF(K$4="",0,IF($E6="kWh",VLOOKUP(K$4,'4. Billing Determinants'!$B$19:$O$41,4,0)/'4. Billing Determinants'!$E$41*$D6,IF($E6="kW",VLOOKUP(K$4,'4. Billing Determinants'!$B$19:$O$41,5,0)/'4. Billing Determinants'!$F$41*$D6,IF($E6="Non-RPP kWh",VLOOKUP(K$4,'4. Billing Determinants'!$B$19:$O$41,6,0)/'4. Billing Determinants'!$G$41*$D6,IF($E6="Distribution Rev.",VLOOKUP(K$4,'4. Billing Determinants'!$B$19:$O$41,8,0)/'4. Billing Determinants'!$I$41*$D6, VLOOKUP(K$4,'4. Billing Determinants'!$B$19:$O$41,3,0)/'4. Billing Determinants'!$D$41*$D6))))),0)</f>
        <v>0</v>
      </c>
      <c r="L6" s="74">
        <f>IFERROR(IF(L$4="",0,IF($E6="kWh",VLOOKUP(L$4,'4. Billing Determinants'!$B$19:$O$41,4,0)/'4. Billing Determinants'!$E$41*$D6,IF($E6="kW",VLOOKUP(L$4,'4. Billing Determinants'!$B$19:$O$41,5,0)/'4. Billing Determinants'!$F$41*$D6,IF($E6="Non-RPP kWh",VLOOKUP(L$4,'4. Billing Determinants'!$B$19:$O$41,6,0)/'4. Billing Determinants'!$G$41*$D6,IF($E6="Distribution Rev.",VLOOKUP(L$4,'4. Billing Determinants'!$B$19:$O$41,8,0)/'4. Billing Determinants'!$I$41*$D6, VLOOKUP(L$4,'4. Billing Determinants'!$B$19:$O$41,3,0)/'4. Billing Determinants'!$D$41*$D6))))),0)</f>
        <v>0</v>
      </c>
      <c r="M6" s="74">
        <f>IFERROR(IF(M$4="",0,IF($E6="kWh",VLOOKUP(M$4,'4. Billing Determinants'!$B$19:$O$41,4,0)/'4. Billing Determinants'!$E$41*$D6,IF($E6="kW",VLOOKUP(M$4,'4. Billing Determinants'!$B$19:$O$41,5,0)/'4. Billing Determinants'!$F$41*$D6,IF($E6="Non-RPP kWh",VLOOKUP(M$4,'4. Billing Determinants'!$B$19:$O$41,6,0)/'4. Billing Determinants'!$G$41*$D6,IF($E6="Distribution Rev.",VLOOKUP(M$4,'4. Billing Determinants'!$B$19:$O$41,8,0)/'4. Billing Determinants'!$I$41*$D6, VLOOKUP(M$4,'4. Billing Determinants'!$B$19:$O$41,3,0)/'4. Billing Determinants'!$D$41*$D6))))),0)</f>
        <v>0</v>
      </c>
      <c r="N6" s="74">
        <f>IFERROR(IF(N$4="",0,IF($E6="kWh",VLOOKUP(N$4,'4. Billing Determinants'!$B$19:$O$41,4,0)/'4. Billing Determinants'!$E$41*$D6,IF($E6="kW",VLOOKUP(N$4,'4. Billing Determinants'!$B$19:$O$41,5,0)/'4. Billing Determinants'!$F$41*$D6,IF($E6="Non-RPP kWh",VLOOKUP(N$4,'4. Billing Determinants'!$B$19:$O$41,6,0)/'4. Billing Determinants'!$G$41*$D6,IF($E6="Distribution Rev.",VLOOKUP(N$4,'4. Billing Determinants'!$B$19:$O$41,8,0)/'4. Billing Determinants'!$I$41*$D6, VLOOKUP(N$4,'4. Billing Determinants'!$B$19:$O$41,3,0)/'4. Billing Determinants'!$D$41*$D6))))),0)</f>
        <v>0</v>
      </c>
      <c r="O6" s="74">
        <f>IFERROR(IF(O$4="",0,IF($E6="kWh",VLOOKUP(O$4,'4. Billing Determinants'!$B$19:$O$41,4,0)/'4. Billing Determinants'!$E$41*$D6,IF($E6="kW",VLOOKUP(O$4,'4. Billing Determinants'!$B$19:$O$41,5,0)/'4. Billing Determinants'!$F$41*$D6,IF($E6="Non-RPP kWh",VLOOKUP(O$4,'4. Billing Determinants'!$B$19:$O$41,6,0)/'4. Billing Determinants'!$G$41*$D6,IF($E6="Distribution Rev.",VLOOKUP(O$4,'4. Billing Determinants'!$B$19:$O$41,8,0)/'4. Billing Determinants'!$I$41*$D6, VLOOKUP(O$4,'4. Billing Determinants'!$B$19:$O$41,3,0)/'4. Billing Determinants'!$D$41*$D6))))),0)</f>
        <v>0</v>
      </c>
      <c r="P6" s="74">
        <f>IFERROR(IF(P$4="",0,IF($E6="kWh",VLOOKUP(P$4,'4. Billing Determinants'!$B$19:$O$41,4,0)/'4. Billing Determinants'!$E$41*$D6,IF($E6="kW",VLOOKUP(P$4,'4. Billing Determinants'!$B$19:$O$41,5,0)/'4. Billing Determinants'!$F$41*$D6,IF($E6="Non-RPP kWh",VLOOKUP(P$4,'4. Billing Determinants'!$B$19:$O$41,6,0)/'4. Billing Determinants'!$G$41*$D6,IF($E6="Distribution Rev.",VLOOKUP(P$4,'4. Billing Determinants'!$B$19:$O$41,8,0)/'4. Billing Determinants'!$I$41*$D6, VLOOKUP(P$4,'4. Billing Determinants'!$B$19:$O$41,3,0)/'4. Billing Determinants'!$D$41*$D6))))),0)</f>
        <v>0</v>
      </c>
      <c r="Q6" s="74">
        <f>IFERROR(IF(Q$4="",0,IF($E6="kWh",VLOOKUP(Q$4,'4. Billing Determinants'!$B$19:$O$41,4,0)/'4. Billing Determinants'!$E$41*$D6,IF($E6="kW",VLOOKUP(Q$4,'4. Billing Determinants'!$B$19:$O$41,5,0)/'4. Billing Determinants'!$F$41*$D6,IF($E6="Non-RPP kWh",VLOOKUP(Q$4,'4. Billing Determinants'!$B$19:$O$41,6,0)/'4. Billing Determinants'!$G$41*$D6,IF($E6="Distribution Rev.",VLOOKUP(Q$4,'4. Billing Determinants'!$B$19:$O$41,8,0)/'4. Billing Determinants'!$I$41*$D6, VLOOKUP(Q$4,'4. Billing Determinants'!$B$19:$O$41,3,0)/'4. Billing Determinants'!$D$41*$D6))))),0)</f>
        <v>0</v>
      </c>
      <c r="R6" s="74">
        <f>IFERROR(IF(R$4="",0,IF($E6="kWh",VLOOKUP(R$4,'4. Billing Determinants'!$B$19:$O$41,4,0)/'4. Billing Determinants'!$E$41*$D6,IF($E6="kW",VLOOKUP(R$4,'4. Billing Determinants'!$B$19:$O$41,5,0)/'4. Billing Determinants'!$F$41*$D6,IF($E6="Non-RPP kWh",VLOOKUP(R$4,'4. Billing Determinants'!$B$19:$O$41,6,0)/'4. Billing Determinants'!$G$41*$D6,IF($E6="Distribution Rev.",VLOOKUP(R$4,'4. Billing Determinants'!$B$19:$O$41,8,0)/'4. Billing Determinants'!$I$41*$D6, VLOOKUP(R$4,'4. Billing Determinants'!$B$19:$O$41,3,0)/'4. Billing Determinants'!$D$41*$D6))))),0)</f>
        <v>0</v>
      </c>
      <c r="S6" s="74">
        <f>IFERROR(IF(S$4="",0,IF($E6="kWh",VLOOKUP(S$4,'4. Billing Determinants'!$B$19:$O$41,4,0)/'4. Billing Determinants'!$E$41*$D6,IF($E6="kW",VLOOKUP(S$4,'4. Billing Determinants'!$B$19:$O$41,5,0)/'4. Billing Determinants'!$F$41*$D6,IF($E6="Non-RPP kWh",VLOOKUP(S$4,'4. Billing Determinants'!$B$19:$O$41,6,0)/'4. Billing Determinants'!$G$41*$D6,IF($E6="Distribution Rev.",VLOOKUP(S$4,'4. Billing Determinants'!$B$19:$O$41,8,0)/'4. Billing Determinants'!$I$41*$D6, VLOOKUP(S$4,'4. Billing Determinants'!$B$19:$O$41,3,0)/'4. Billing Determinants'!$D$41*$D6))))),0)</f>
        <v>0</v>
      </c>
      <c r="T6" s="74">
        <f>IFERROR(IF(T$4="",0,IF($E6="kWh",VLOOKUP(T$4,'4. Billing Determinants'!$B$19:$O$41,4,0)/'4. Billing Determinants'!$E$41*$D6,IF($E6="kW",VLOOKUP(T$4,'4. Billing Determinants'!$B$19:$O$41,5,0)/'4. Billing Determinants'!$F$41*$D6,IF($E6="Non-RPP kWh",VLOOKUP(T$4,'4. Billing Determinants'!$B$19:$O$41,6,0)/'4. Billing Determinants'!$G$41*$D6,IF($E6="Distribution Rev.",VLOOKUP(T$4,'4. Billing Determinants'!$B$19:$O$41,8,0)/'4. Billing Determinants'!$I$41*$D6, VLOOKUP(T$4,'4. Billing Determinants'!$B$19:$O$41,3,0)/'4. Billing Determinants'!$D$41*$D6))))),0)</f>
        <v>0</v>
      </c>
      <c r="U6" s="74">
        <f>IFERROR(IF(U$4="",0,IF($E6="kWh",VLOOKUP(U$4,'4. Billing Determinants'!$B$19:$O$41,4,0)/'4. Billing Determinants'!$E$41*$D6,IF($E6="kW",VLOOKUP(U$4,'4. Billing Determinants'!$B$19:$O$41,5,0)/'4. Billing Determinants'!$F$41*$D6,IF($E6="Non-RPP kWh",VLOOKUP(U$4,'4. Billing Determinants'!$B$19:$O$41,6,0)/'4. Billing Determinants'!$G$41*$D6,IF($E6="Distribution Rev.",VLOOKUP(U$4,'4. Billing Determinants'!$B$19:$O$41,8,0)/'4. Billing Determinants'!$I$41*$D6, VLOOKUP(U$4,'4. Billing Determinants'!$B$19:$O$41,3,0)/'4. Billing Determinants'!$D$41*$D6))))),0)</f>
        <v>0</v>
      </c>
      <c r="V6" s="74">
        <f>IFERROR(IF(V$4="",0,IF($E6="kWh",VLOOKUP(V$4,'4. Billing Determinants'!$B$19:$O$41,4,0)/'4. Billing Determinants'!$E$41*$D6,IF($E6="kW",VLOOKUP(V$4,'4. Billing Determinants'!$B$19:$O$41,5,0)/'4. Billing Determinants'!$F$41*$D6,IF($E6="Non-RPP kWh",VLOOKUP(V$4,'4. Billing Determinants'!$B$19:$O$41,6,0)/'4. Billing Determinants'!$G$41*$D6,IF($E6="Distribution Rev.",VLOOKUP(V$4,'4. Billing Determinants'!$B$19:$O$41,8,0)/'4. Billing Determinants'!$I$41*$D6, VLOOKUP(V$4,'4. Billing Determinants'!$B$19:$O$41,3,0)/'4. Billing Determinants'!$D$41*$D6))))),0)</f>
        <v>0</v>
      </c>
      <c r="W6" s="74">
        <f>IFERROR(IF(W$4="",0,IF($E6="kWh",VLOOKUP(W$4,'4. Billing Determinants'!$B$19:$O$41,4,0)/'4. Billing Determinants'!$E$41*$D6,IF($E6="kW",VLOOKUP(W$4,'4. Billing Determinants'!$B$19:$O$41,5,0)/'4. Billing Determinants'!$F$41*$D6,IF($E6="Non-RPP kWh",VLOOKUP(W$4,'4. Billing Determinants'!$B$19:$O$41,6,0)/'4. Billing Determinants'!$G$41*$D6,IF($E6="Distribution Rev.",VLOOKUP(W$4,'4. Billing Determinants'!$B$19:$O$41,8,0)/'4. Billing Determinants'!$I$41*$D6, VLOOKUP(W$4,'4. Billing Determinants'!$B$19:$O$41,3,0)/'4. Billing Determinants'!$D$41*$D6))))),0)</f>
        <v>0</v>
      </c>
      <c r="X6" s="74">
        <f>IFERROR(IF(X$4="",0,IF($E6="kWh",VLOOKUP(X$4,'4. Billing Determinants'!$B$19:$O$41,4,0)/'4. Billing Determinants'!$E$41*$D6,IF($E6="kW",VLOOKUP(X$4,'4. Billing Determinants'!$B$19:$O$41,5,0)/'4. Billing Determinants'!$F$41*$D6,IF($E6="Non-RPP kWh",VLOOKUP(X$4,'4. Billing Determinants'!$B$19:$O$41,6,0)/'4. Billing Determinants'!$G$41*$D6,IF($E6="Distribution Rev.",VLOOKUP(X$4,'4. Billing Determinants'!$B$19:$O$41,8,0)/'4. Billing Determinants'!$I$41*$D6, VLOOKUP(X$4,'4. Billing Determinants'!$B$19:$O$41,3,0)/'4. Billing Determinants'!$D$41*$D6))))),0)</f>
        <v>0</v>
      </c>
      <c r="Y6" s="74">
        <f>IFERROR(IF(Y$4="",0,IF($E6="kWh",VLOOKUP(Y$4,'4. Billing Determinants'!$B$19:$O$41,4,0)/'4. Billing Determinants'!$E$41*$D6,IF($E6="kW",VLOOKUP(Y$4,'4. Billing Determinants'!$B$19:$O$41,5,0)/'4. Billing Determinants'!$F$41*$D6,IF($E6="Non-RPP kWh",VLOOKUP(Y$4,'4. Billing Determinants'!$B$19:$O$41,6,0)/'4. Billing Determinants'!$G$41*$D6,IF($E6="Distribution Rev.",VLOOKUP(Y$4,'4. Billing Determinants'!$B$19:$O$41,8,0)/'4. Billing Determinants'!$I$41*$D6, VLOOKUP(Y$4,'4. Billing Determinants'!$B$19:$O$41,3,0)/'4. Billing Determinants'!$D$41*$D6))))),0)</f>
        <v>0</v>
      </c>
    </row>
    <row r="7" spans="2:25">
      <c r="B7" s="75" t="s">
        <v>2</v>
      </c>
      <c r="C7" s="73">
        <v>1584</v>
      </c>
      <c r="D7" s="74">
        <f>'2. 2013 Continuity Schedule'!CP26</f>
        <v>1587.8799999999992</v>
      </c>
      <c r="E7" s="143" t="s">
        <v>306</v>
      </c>
      <c r="F7" s="74">
        <f>IFERROR(IF(F$4="",0,IF($E7="kWh",VLOOKUP(F$4,'4. Billing Determinants'!$B$19:$O$41,4,0)/'4. Billing Determinants'!$E$41*$D7,IF($E7="kW",VLOOKUP(F$4,'4. Billing Determinants'!$B$19:$O$41,5,0)/'4. Billing Determinants'!$F$41*$D7,IF($E7="Non-RPP kWh",VLOOKUP(F$4,'4. Billing Determinants'!$B$19:$O$41,6,0)/'4. Billing Determinants'!$G$41*$D7,IF($E7="Distribution Rev.",VLOOKUP(F$4,'4. Billing Determinants'!$B$19:$O$41,8,0)/'4. Billing Determinants'!$I$41*$D7, VLOOKUP(F$4,'4. Billing Determinants'!$B$19:$O$41,3,0)/'4. Billing Determinants'!$D$41*$D7))))),0)</f>
        <v>766.94086627466879</v>
      </c>
      <c r="G7" s="74">
        <f>IFERROR(IF(G$4="",0,IF($E7="kWh",VLOOKUP(G$4,'4. Billing Determinants'!$B$19:$O$41,4,0)/'4. Billing Determinants'!$E$41*$D7,IF($E7="kW",VLOOKUP(G$4,'4. Billing Determinants'!$B$19:$O$41,5,0)/'4. Billing Determinants'!$F$41*$D7,IF($E7="Non-RPP kWh",VLOOKUP(G$4,'4. Billing Determinants'!$B$19:$O$41,6,0)/'4. Billing Determinants'!$G$41*$D7,IF($E7="Distribution Rev.",VLOOKUP(G$4,'4. Billing Determinants'!$B$19:$O$41,8,0)/'4. Billing Determinants'!$I$41*$D7, VLOOKUP(G$4,'4. Billing Determinants'!$B$19:$O$41,3,0)/'4. Billing Determinants'!$D$41*$D7))))),0)</f>
        <v>276.6499257192275</v>
      </c>
      <c r="H7" s="74">
        <f>IFERROR(IF(H$4="",0,IF($E7="kWh",VLOOKUP(H$4,'4. Billing Determinants'!$B$19:$O$41,4,0)/'4. Billing Determinants'!$E$41*$D7,IF($E7="kW",VLOOKUP(H$4,'4. Billing Determinants'!$B$19:$O$41,5,0)/'4. Billing Determinants'!$F$41*$D7,IF($E7="Non-RPP kWh",VLOOKUP(H$4,'4. Billing Determinants'!$B$19:$O$41,6,0)/'4. Billing Determinants'!$G$41*$D7,IF($E7="Distribution Rev.",VLOOKUP(H$4,'4. Billing Determinants'!$B$19:$O$41,8,0)/'4. Billing Determinants'!$I$41*$D7, VLOOKUP(H$4,'4. Billing Determinants'!$B$19:$O$41,3,0)/'4. Billing Determinants'!$D$41*$D7))))),0)</f>
        <v>535.8481390725857</v>
      </c>
      <c r="I7" s="74">
        <f>IFERROR(IF(I$4="",0,IF($E7="kWh",VLOOKUP(I$4,'4. Billing Determinants'!$B$19:$O$41,4,0)/'4. Billing Determinants'!$E$41*$D7,IF($E7="kW",VLOOKUP(I$4,'4. Billing Determinants'!$B$19:$O$41,5,0)/'4. Billing Determinants'!$F$41*$D7,IF($E7="Non-RPP kWh",VLOOKUP(I$4,'4. Billing Determinants'!$B$19:$O$41,6,0)/'4. Billing Determinants'!$G$41*$D7,IF($E7="Distribution Rev.",VLOOKUP(I$4,'4. Billing Determinants'!$B$19:$O$41,8,0)/'4. Billing Determinants'!$I$41*$D7, VLOOKUP(I$4,'4. Billing Determinants'!$B$19:$O$41,3,0)/'4. Billing Determinants'!$D$41*$D7))))),0)</f>
        <v>0.986358039032879</v>
      </c>
      <c r="J7" s="74">
        <f>IFERROR(IF(J$4="",0,IF($E7="kWh",VLOOKUP(J$4,'4. Billing Determinants'!$B$19:$O$41,4,0)/'4. Billing Determinants'!$E$41*$D7,IF($E7="kW",VLOOKUP(J$4,'4. Billing Determinants'!$B$19:$O$41,5,0)/'4. Billing Determinants'!$F$41*$D7,IF($E7="Non-RPP kWh",VLOOKUP(J$4,'4. Billing Determinants'!$B$19:$O$41,6,0)/'4. Billing Determinants'!$G$41*$D7,IF($E7="Distribution Rev.",VLOOKUP(J$4,'4. Billing Determinants'!$B$19:$O$41,8,0)/'4. Billing Determinants'!$I$41*$D7, VLOOKUP(J$4,'4. Billing Determinants'!$B$19:$O$41,3,0)/'4. Billing Determinants'!$D$41*$D7))))),0)</f>
        <v>7.4547108944842195</v>
      </c>
      <c r="K7" s="74">
        <f>IFERROR(IF(K$4="",0,IF($E7="kWh",VLOOKUP(K$4,'4. Billing Determinants'!$B$19:$O$41,4,0)/'4. Billing Determinants'!$E$41*$D7,IF($E7="kW",VLOOKUP(K$4,'4. Billing Determinants'!$B$19:$O$41,5,0)/'4. Billing Determinants'!$F$41*$D7,IF($E7="Non-RPP kWh",VLOOKUP(K$4,'4. Billing Determinants'!$B$19:$O$41,6,0)/'4. Billing Determinants'!$G$41*$D7,IF($E7="Distribution Rev.",VLOOKUP(K$4,'4. Billing Determinants'!$B$19:$O$41,8,0)/'4. Billing Determinants'!$I$41*$D7, VLOOKUP(K$4,'4. Billing Determinants'!$B$19:$O$41,3,0)/'4. Billing Determinants'!$D$41*$D7))))),0)</f>
        <v>0</v>
      </c>
      <c r="L7" s="74">
        <f>IFERROR(IF(L$4="",0,IF($E7="kWh",VLOOKUP(L$4,'4. Billing Determinants'!$B$19:$O$41,4,0)/'4. Billing Determinants'!$E$41*$D7,IF($E7="kW",VLOOKUP(L$4,'4. Billing Determinants'!$B$19:$O$41,5,0)/'4. Billing Determinants'!$F$41*$D7,IF($E7="Non-RPP kWh",VLOOKUP(L$4,'4. Billing Determinants'!$B$19:$O$41,6,0)/'4. Billing Determinants'!$G$41*$D7,IF($E7="Distribution Rev.",VLOOKUP(L$4,'4. Billing Determinants'!$B$19:$O$41,8,0)/'4. Billing Determinants'!$I$41*$D7, VLOOKUP(L$4,'4. Billing Determinants'!$B$19:$O$41,3,0)/'4. Billing Determinants'!$D$41*$D7))))),0)</f>
        <v>0</v>
      </c>
      <c r="M7" s="74">
        <f>IFERROR(IF(M$4="",0,IF($E7="kWh",VLOOKUP(M$4,'4. Billing Determinants'!$B$19:$O$41,4,0)/'4. Billing Determinants'!$E$41*$D7,IF($E7="kW",VLOOKUP(M$4,'4. Billing Determinants'!$B$19:$O$41,5,0)/'4. Billing Determinants'!$F$41*$D7,IF($E7="Non-RPP kWh",VLOOKUP(M$4,'4. Billing Determinants'!$B$19:$O$41,6,0)/'4. Billing Determinants'!$G$41*$D7,IF($E7="Distribution Rev.",VLOOKUP(M$4,'4. Billing Determinants'!$B$19:$O$41,8,0)/'4. Billing Determinants'!$I$41*$D7, VLOOKUP(M$4,'4. Billing Determinants'!$B$19:$O$41,3,0)/'4. Billing Determinants'!$D$41*$D7))))),0)</f>
        <v>0</v>
      </c>
      <c r="N7" s="74">
        <f>IFERROR(IF(N$4="",0,IF($E7="kWh",VLOOKUP(N$4,'4. Billing Determinants'!$B$19:$O$41,4,0)/'4. Billing Determinants'!$E$41*$D7,IF($E7="kW",VLOOKUP(N$4,'4. Billing Determinants'!$B$19:$O$41,5,0)/'4. Billing Determinants'!$F$41*$D7,IF($E7="Non-RPP kWh",VLOOKUP(N$4,'4. Billing Determinants'!$B$19:$O$41,6,0)/'4. Billing Determinants'!$G$41*$D7,IF($E7="Distribution Rev.",VLOOKUP(N$4,'4. Billing Determinants'!$B$19:$O$41,8,0)/'4. Billing Determinants'!$I$41*$D7, VLOOKUP(N$4,'4. Billing Determinants'!$B$19:$O$41,3,0)/'4. Billing Determinants'!$D$41*$D7))))),0)</f>
        <v>0</v>
      </c>
      <c r="O7" s="74">
        <f>IFERROR(IF(O$4="",0,IF($E7="kWh",VLOOKUP(O$4,'4. Billing Determinants'!$B$19:$O$41,4,0)/'4. Billing Determinants'!$E$41*$D7,IF($E7="kW",VLOOKUP(O$4,'4. Billing Determinants'!$B$19:$O$41,5,0)/'4. Billing Determinants'!$F$41*$D7,IF($E7="Non-RPP kWh",VLOOKUP(O$4,'4. Billing Determinants'!$B$19:$O$41,6,0)/'4. Billing Determinants'!$G$41*$D7,IF($E7="Distribution Rev.",VLOOKUP(O$4,'4. Billing Determinants'!$B$19:$O$41,8,0)/'4. Billing Determinants'!$I$41*$D7, VLOOKUP(O$4,'4. Billing Determinants'!$B$19:$O$41,3,0)/'4. Billing Determinants'!$D$41*$D7))))),0)</f>
        <v>0</v>
      </c>
      <c r="P7" s="74">
        <f>IFERROR(IF(P$4="",0,IF($E7="kWh",VLOOKUP(P$4,'4. Billing Determinants'!$B$19:$O$41,4,0)/'4. Billing Determinants'!$E$41*$D7,IF($E7="kW",VLOOKUP(P$4,'4. Billing Determinants'!$B$19:$O$41,5,0)/'4. Billing Determinants'!$F$41*$D7,IF($E7="Non-RPP kWh",VLOOKUP(P$4,'4. Billing Determinants'!$B$19:$O$41,6,0)/'4. Billing Determinants'!$G$41*$D7,IF($E7="Distribution Rev.",VLOOKUP(P$4,'4. Billing Determinants'!$B$19:$O$41,8,0)/'4. Billing Determinants'!$I$41*$D7, VLOOKUP(P$4,'4. Billing Determinants'!$B$19:$O$41,3,0)/'4. Billing Determinants'!$D$41*$D7))))),0)</f>
        <v>0</v>
      </c>
      <c r="Q7" s="74">
        <f>IFERROR(IF(Q$4="",0,IF($E7="kWh",VLOOKUP(Q$4,'4. Billing Determinants'!$B$19:$O$41,4,0)/'4. Billing Determinants'!$E$41*$D7,IF($E7="kW",VLOOKUP(Q$4,'4. Billing Determinants'!$B$19:$O$41,5,0)/'4. Billing Determinants'!$F$41*$D7,IF($E7="Non-RPP kWh",VLOOKUP(Q$4,'4. Billing Determinants'!$B$19:$O$41,6,0)/'4. Billing Determinants'!$G$41*$D7,IF($E7="Distribution Rev.",VLOOKUP(Q$4,'4. Billing Determinants'!$B$19:$O$41,8,0)/'4. Billing Determinants'!$I$41*$D7, VLOOKUP(Q$4,'4. Billing Determinants'!$B$19:$O$41,3,0)/'4. Billing Determinants'!$D$41*$D7))))),0)</f>
        <v>0</v>
      </c>
      <c r="R7" s="74">
        <f>IFERROR(IF(R$4="",0,IF($E7="kWh",VLOOKUP(R$4,'4. Billing Determinants'!$B$19:$O$41,4,0)/'4. Billing Determinants'!$E$41*$D7,IF($E7="kW",VLOOKUP(R$4,'4. Billing Determinants'!$B$19:$O$41,5,0)/'4. Billing Determinants'!$F$41*$D7,IF($E7="Non-RPP kWh",VLOOKUP(R$4,'4. Billing Determinants'!$B$19:$O$41,6,0)/'4. Billing Determinants'!$G$41*$D7,IF($E7="Distribution Rev.",VLOOKUP(R$4,'4. Billing Determinants'!$B$19:$O$41,8,0)/'4. Billing Determinants'!$I$41*$D7, VLOOKUP(R$4,'4. Billing Determinants'!$B$19:$O$41,3,0)/'4. Billing Determinants'!$D$41*$D7))))),0)</f>
        <v>0</v>
      </c>
      <c r="S7" s="74">
        <f>IFERROR(IF(S$4="",0,IF($E7="kWh",VLOOKUP(S$4,'4. Billing Determinants'!$B$19:$O$41,4,0)/'4. Billing Determinants'!$E$41*$D7,IF($E7="kW",VLOOKUP(S$4,'4. Billing Determinants'!$B$19:$O$41,5,0)/'4. Billing Determinants'!$F$41*$D7,IF($E7="Non-RPP kWh",VLOOKUP(S$4,'4. Billing Determinants'!$B$19:$O$41,6,0)/'4. Billing Determinants'!$G$41*$D7,IF($E7="Distribution Rev.",VLOOKUP(S$4,'4. Billing Determinants'!$B$19:$O$41,8,0)/'4. Billing Determinants'!$I$41*$D7, VLOOKUP(S$4,'4. Billing Determinants'!$B$19:$O$41,3,0)/'4. Billing Determinants'!$D$41*$D7))))),0)</f>
        <v>0</v>
      </c>
      <c r="T7" s="74">
        <f>IFERROR(IF(T$4="",0,IF($E7="kWh",VLOOKUP(T$4,'4. Billing Determinants'!$B$19:$O$41,4,0)/'4. Billing Determinants'!$E$41*$D7,IF($E7="kW",VLOOKUP(T$4,'4. Billing Determinants'!$B$19:$O$41,5,0)/'4. Billing Determinants'!$F$41*$D7,IF($E7="Non-RPP kWh",VLOOKUP(T$4,'4. Billing Determinants'!$B$19:$O$41,6,0)/'4. Billing Determinants'!$G$41*$D7,IF($E7="Distribution Rev.",VLOOKUP(T$4,'4. Billing Determinants'!$B$19:$O$41,8,0)/'4. Billing Determinants'!$I$41*$D7, VLOOKUP(T$4,'4. Billing Determinants'!$B$19:$O$41,3,0)/'4. Billing Determinants'!$D$41*$D7))))),0)</f>
        <v>0</v>
      </c>
      <c r="U7" s="74">
        <f>IFERROR(IF(U$4="",0,IF($E7="kWh",VLOOKUP(U$4,'4. Billing Determinants'!$B$19:$O$41,4,0)/'4. Billing Determinants'!$E$41*$D7,IF($E7="kW",VLOOKUP(U$4,'4. Billing Determinants'!$B$19:$O$41,5,0)/'4. Billing Determinants'!$F$41*$D7,IF($E7="Non-RPP kWh",VLOOKUP(U$4,'4. Billing Determinants'!$B$19:$O$41,6,0)/'4. Billing Determinants'!$G$41*$D7,IF($E7="Distribution Rev.",VLOOKUP(U$4,'4. Billing Determinants'!$B$19:$O$41,8,0)/'4. Billing Determinants'!$I$41*$D7, VLOOKUP(U$4,'4. Billing Determinants'!$B$19:$O$41,3,0)/'4. Billing Determinants'!$D$41*$D7))))),0)</f>
        <v>0</v>
      </c>
      <c r="V7" s="74">
        <f>IFERROR(IF(V$4="",0,IF($E7="kWh",VLOOKUP(V$4,'4. Billing Determinants'!$B$19:$O$41,4,0)/'4. Billing Determinants'!$E$41*$D7,IF($E7="kW",VLOOKUP(V$4,'4. Billing Determinants'!$B$19:$O$41,5,0)/'4. Billing Determinants'!$F$41*$D7,IF($E7="Non-RPP kWh",VLOOKUP(V$4,'4. Billing Determinants'!$B$19:$O$41,6,0)/'4. Billing Determinants'!$G$41*$D7,IF($E7="Distribution Rev.",VLOOKUP(V$4,'4. Billing Determinants'!$B$19:$O$41,8,0)/'4. Billing Determinants'!$I$41*$D7, VLOOKUP(V$4,'4. Billing Determinants'!$B$19:$O$41,3,0)/'4. Billing Determinants'!$D$41*$D7))))),0)</f>
        <v>0</v>
      </c>
      <c r="W7" s="74">
        <f>IFERROR(IF(W$4="",0,IF($E7="kWh",VLOOKUP(W$4,'4. Billing Determinants'!$B$19:$O$41,4,0)/'4. Billing Determinants'!$E$41*$D7,IF($E7="kW",VLOOKUP(W$4,'4. Billing Determinants'!$B$19:$O$41,5,0)/'4. Billing Determinants'!$F$41*$D7,IF($E7="Non-RPP kWh",VLOOKUP(W$4,'4. Billing Determinants'!$B$19:$O$41,6,0)/'4. Billing Determinants'!$G$41*$D7,IF($E7="Distribution Rev.",VLOOKUP(W$4,'4. Billing Determinants'!$B$19:$O$41,8,0)/'4. Billing Determinants'!$I$41*$D7, VLOOKUP(W$4,'4. Billing Determinants'!$B$19:$O$41,3,0)/'4. Billing Determinants'!$D$41*$D7))))),0)</f>
        <v>0</v>
      </c>
      <c r="X7" s="74">
        <f>IFERROR(IF(X$4="",0,IF($E7="kWh",VLOOKUP(X$4,'4. Billing Determinants'!$B$19:$O$41,4,0)/'4. Billing Determinants'!$E$41*$D7,IF($E7="kW",VLOOKUP(X$4,'4. Billing Determinants'!$B$19:$O$41,5,0)/'4. Billing Determinants'!$F$41*$D7,IF($E7="Non-RPP kWh",VLOOKUP(X$4,'4. Billing Determinants'!$B$19:$O$41,6,0)/'4. Billing Determinants'!$G$41*$D7,IF($E7="Distribution Rev.",VLOOKUP(X$4,'4. Billing Determinants'!$B$19:$O$41,8,0)/'4. Billing Determinants'!$I$41*$D7, VLOOKUP(X$4,'4. Billing Determinants'!$B$19:$O$41,3,0)/'4. Billing Determinants'!$D$41*$D7))))),0)</f>
        <v>0</v>
      </c>
      <c r="Y7" s="74">
        <f>IFERROR(IF(Y$4="",0,IF($E7="kWh",VLOOKUP(Y$4,'4. Billing Determinants'!$B$19:$O$41,4,0)/'4. Billing Determinants'!$E$41*$D7,IF($E7="kW",VLOOKUP(Y$4,'4. Billing Determinants'!$B$19:$O$41,5,0)/'4. Billing Determinants'!$F$41*$D7,IF($E7="Non-RPP kWh",VLOOKUP(Y$4,'4. Billing Determinants'!$B$19:$O$41,6,0)/'4. Billing Determinants'!$G$41*$D7,IF($E7="Distribution Rev.",VLOOKUP(Y$4,'4. Billing Determinants'!$B$19:$O$41,8,0)/'4. Billing Determinants'!$I$41*$D7, VLOOKUP(Y$4,'4. Billing Determinants'!$B$19:$O$41,3,0)/'4. Billing Determinants'!$D$41*$D7))))),0)</f>
        <v>0</v>
      </c>
    </row>
    <row r="8" spans="2:25">
      <c r="B8" s="75" t="s">
        <v>3</v>
      </c>
      <c r="C8" s="73">
        <v>1586</v>
      </c>
      <c r="D8" s="74">
        <f>'2. 2013 Continuity Schedule'!CP27</f>
        <v>-156.35999999998603</v>
      </c>
      <c r="E8" s="143" t="s">
        <v>306</v>
      </c>
      <c r="F8" s="74">
        <f>IFERROR(IF(F$4="",0,IF($E8="kWh",VLOOKUP(F$4,'4. Billing Determinants'!$B$19:$O$41,4,0)/'4. Billing Determinants'!$E$41*$D8,IF($E8="kW",VLOOKUP(F$4,'4. Billing Determinants'!$B$19:$O$41,5,0)/'4. Billing Determinants'!$F$41*$D8,IF($E8="Non-RPP kWh",VLOOKUP(F$4,'4. Billing Determinants'!$B$19:$O$41,6,0)/'4. Billing Determinants'!$G$41*$D8,IF($E8="Distribution Rev.",VLOOKUP(F$4,'4. Billing Determinants'!$B$19:$O$41,8,0)/'4. Billing Determinants'!$I$41*$D8, VLOOKUP(F$4,'4. Billing Determinants'!$B$19:$O$41,3,0)/'4. Billing Determinants'!$D$41*$D8))))),0)</f>
        <v>-75.521370538514603</v>
      </c>
      <c r="G8" s="74">
        <f>IFERROR(IF(G$4="",0,IF($E8="kWh",VLOOKUP(G$4,'4. Billing Determinants'!$B$19:$O$41,4,0)/'4. Billing Determinants'!$E$41*$D8,IF($E8="kW",VLOOKUP(G$4,'4. Billing Determinants'!$B$19:$O$41,5,0)/'4. Billing Determinants'!$F$41*$D8,IF($E8="Non-RPP kWh",VLOOKUP(G$4,'4. Billing Determinants'!$B$19:$O$41,6,0)/'4. Billing Determinants'!$G$41*$D8,IF($E8="Distribution Rev.",VLOOKUP(G$4,'4. Billing Determinants'!$B$19:$O$41,8,0)/'4. Billing Determinants'!$I$41*$D8, VLOOKUP(G$4,'4. Billing Determinants'!$B$19:$O$41,3,0)/'4. Billing Determinants'!$D$41*$D8))))),0)</f>
        <v>-27.24197192826572</v>
      </c>
      <c r="H8" s="74">
        <f>IFERROR(IF(H$4="",0,IF($E8="kWh",VLOOKUP(H$4,'4. Billing Determinants'!$B$19:$O$41,4,0)/'4. Billing Determinants'!$E$41*$D8,IF($E8="kW",VLOOKUP(H$4,'4. Billing Determinants'!$B$19:$O$41,5,0)/'4. Billing Determinants'!$F$41*$D8,IF($E8="Non-RPP kWh",VLOOKUP(H$4,'4. Billing Determinants'!$B$19:$O$41,6,0)/'4. Billing Determinants'!$G$41*$D8,IF($E8="Distribution Rev.",VLOOKUP(H$4,'4. Billing Determinants'!$B$19:$O$41,8,0)/'4. Billing Determinants'!$I$41*$D8, VLOOKUP(H$4,'4. Billing Determinants'!$B$19:$O$41,3,0)/'4. Billing Determinants'!$D$41*$D8))))),0)</f>
        <v>-52.765457733192726</v>
      </c>
      <c r="I8" s="74">
        <f>IFERROR(IF(I$4="",0,IF($E8="kWh",VLOOKUP(I$4,'4. Billing Determinants'!$B$19:$O$41,4,0)/'4. Billing Determinants'!$E$41*$D8,IF($E8="kW",VLOOKUP(I$4,'4. Billing Determinants'!$B$19:$O$41,5,0)/'4. Billing Determinants'!$F$41*$D8,IF($E8="Non-RPP kWh",VLOOKUP(I$4,'4. Billing Determinants'!$B$19:$O$41,6,0)/'4. Billing Determinants'!$G$41*$D8,IF($E8="Distribution Rev.",VLOOKUP(I$4,'4. Billing Determinants'!$B$19:$O$41,8,0)/'4. Billing Determinants'!$I$41*$D8, VLOOKUP(I$4,'4. Billing Determinants'!$B$19:$O$41,3,0)/'4. Billing Determinants'!$D$41*$D8))))),0)</f>
        <v>-9.7127580788955878E-2</v>
      </c>
      <c r="J8" s="74">
        <f>IFERROR(IF(J$4="",0,IF($E8="kWh",VLOOKUP(J$4,'4. Billing Determinants'!$B$19:$O$41,4,0)/'4. Billing Determinants'!$E$41*$D8,IF($E8="kW",VLOOKUP(J$4,'4. Billing Determinants'!$B$19:$O$41,5,0)/'4. Billing Determinants'!$F$41*$D8,IF($E8="Non-RPP kWh",VLOOKUP(J$4,'4. Billing Determinants'!$B$19:$O$41,6,0)/'4. Billing Determinants'!$G$41*$D8,IF($E8="Distribution Rev.",VLOOKUP(J$4,'4. Billing Determinants'!$B$19:$O$41,8,0)/'4. Billing Determinants'!$I$41*$D8, VLOOKUP(J$4,'4. Billing Determinants'!$B$19:$O$41,3,0)/'4. Billing Determinants'!$D$41*$D8))))),0)</f>
        <v>-0.73407221922402766</v>
      </c>
      <c r="K8" s="74">
        <f>IFERROR(IF(K$4="",0,IF($E8="kWh",VLOOKUP(K$4,'4. Billing Determinants'!$B$19:$O$41,4,0)/'4. Billing Determinants'!$E$41*$D8,IF($E8="kW",VLOOKUP(K$4,'4. Billing Determinants'!$B$19:$O$41,5,0)/'4. Billing Determinants'!$F$41*$D8,IF($E8="Non-RPP kWh",VLOOKUP(K$4,'4. Billing Determinants'!$B$19:$O$41,6,0)/'4. Billing Determinants'!$G$41*$D8,IF($E8="Distribution Rev.",VLOOKUP(K$4,'4. Billing Determinants'!$B$19:$O$41,8,0)/'4. Billing Determinants'!$I$41*$D8, VLOOKUP(K$4,'4. Billing Determinants'!$B$19:$O$41,3,0)/'4. Billing Determinants'!$D$41*$D8))))),0)</f>
        <v>0</v>
      </c>
      <c r="L8" s="74">
        <f>IFERROR(IF(L$4="",0,IF($E8="kWh",VLOOKUP(L$4,'4. Billing Determinants'!$B$19:$O$41,4,0)/'4. Billing Determinants'!$E$41*$D8,IF($E8="kW",VLOOKUP(L$4,'4. Billing Determinants'!$B$19:$O$41,5,0)/'4. Billing Determinants'!$F$41*$D8,IF($E8="Non-RPP kWh",VLOOKUP(L$4,'4. Billing Determinants'!$B$19:$O$41,6,0)/'4. Billing Determinants'!$G$41*$D8,IF($E8="Distribution Rev.",VLOOKUP(L$4,'4. Billing Determinants'!$B$19:$O$41,8,0)/'4. Billing Determinants'!$I$41*$D8, VLOOKUP(L$4,'4. Billing Determinants'!$B$19:$O$41,3,0)/'4. Billing Determinants'!$D$41*$D8))))),0)</f>
        <v>0</v>
      </c>
      <c r="M8" s="74">
        <f>IFERROR(IF(M$4="",0,IF($E8="kWh",VLOOKUP(M$4,'4. Billing Determinants'!$B$19:$O$41,4,0)/'4. Billing Determinants'!$E$41*$D8,IF($E8="kW",VLOOKUP(M$4,'4. Billing Determinants'!$B$19:$O$41,5,0)/'4. Billing Determinants'!$F$41*$D8,IF($E8="Non-RPP kWh",VLOOKUP(M$4,'4. Billing Determinants'!$B$19:$O$41,6,0)/'4. Billing Determinants'!$G$41*$D8,IF($E8="Distribution Rev.",VLOOKUP(M$4,'4. Billing Determinants'!$B$19:$O$41,8,0)/'4. Billing Determinants'!$I$41*$D8, VLOOKUP(M$4,'4. Billing Determinants'!$B$19:$O$41,3,0)/'4. Billing Determinants'!$D$41*$D8))))),0)</f>
        <v>0</v>
      </c>
      <c r="N8" s="74">
        <f>IFERROR(IF(N$4="",0,IF($E8="kWh",VLOOKUP(N$4,'4. Billing Determinants'!$B$19:$O$41,4,0)/'4. Billing Determinants'!$E$41*$D8,IF($E8="kW",VLOOKUP(N$4,'4. Billing Determinants'!$B$19:$O$41,5,0)/'4. Billing Determinants'!$F$41*$D8,IF($E8="Non-RPP kWh",VLOOKUP(N$4,'4. Billing Determinants'!$B$19:$O$41,6,0)/'4. Billing Determinants'!$G$41*$D8,IF($E8="Distribution Rev.",VLOOKUP(N$4,'4. Billing Determinants'!$B$19:$O$41,8,0)/'4. Billing Determinants'!$I$41*$D8, VLOOKUP(N$4,'4. Billing Determinants'!$B$19:$O$41,3,0)/'4. Billing Determinants'!$D$41*$D8))))),0)</f>
        <v>0</v>
      </c>
      <c r="O8" s="74">
        <f>IFERROR(IF(O$4="",0,IF($E8="kWh",VLOOKUP(O$4,'4. Billing Determinants'!$B$19:$O$41,4,0)/'4. Billing Determinants'!$E$41*$D8,IF($E8="kW",VLOOKUP(O$4,'4. Billing Determinants'!$B$19:$O$41,5,0)/'4. Billing Determinants'!$F$41*$D8,IF($E8="Non-RPP kWh",VLOOKUP(O$4,'4. Billing Determinants'!$B$19:$O$41,6,0)/'4. Billing Determinants'!$G$41*$D8,IF($E8="Distribution Rev.",VLOOKUP(O$4,'4. Billing Determinants'!$B$19:$O$41,8,0)/'4. Billing Determinants'!$I$41*$D8, VLOOKUP(O$4,'4. Billing Determinants'!$B$19:$O$41,3,0)/'4. Billing Determinants'!$D$41*$D8))))),0)</f>
        <v>0</v>
      </c>
      <c r="P8" s="74">
        <f>IFERROR(IF(P$4="",0,IF($E8="kWh",VLOOKUP(P$4,'4. Billing Determinants'!$B$19:$O$41,4,0)/'4. Billing Determinants'!$E$41*$D8,IF($E8="kW",VLOOKUP(P$4,'4. Billing Determinants'!$B$19:$O$41,5,0)/'4. Billing Determinants'!$F$41*$D8,IF($E8="Non-RPP kWh",VLOOKUP(P$4,'4. Billing Determinants'!$B$19:$O$41,6,0)/'4. Billing Determinants'!$G$41*$D8,IF($E8="Distribution Rev.",VLOOKUP(P$4,'4. Billing Determinants'!$B$19:$O$41,8,0)/'4. Billing Determinants'!$I$41*$D8, VLOOKUP(P$4,'4. Billing Determinants'!$B$19:$O$41,3,0)/'4. Billing Determinants'!$D$41*$D8))))),0)</f>
        <v>0</v>
      </c>
      <c r="Q8" s="74">
        <f>IFERROR(IF(Q$4="",0,IF($E8="kWh",VLOOKUP(Q$4,'4. Billing Determinants'!$B$19:$O$41,4,0)/'4. Billing Determinants'!$E$41*$D8,IF($E8="kW",VLOOKUP(Q$4,'4. Billing Determinants'!$B$19:$O$41,5,0)/'4. Billing Determinants'!$F$41*$D8,IF($E8="Non-RPP kWh",VLOOKUP(Q$4,'4. Billing Determinants'!$B$19:$O$41,6,0)/'4. Billing Determinants'!$G$41*$D8,IF($E8="Distribution Rev.",VLOOKUP(Q$4,'4. Billing Determinants'!$B$19:$O$41,8,0)/'4. Billing Determinants'!$I$41*$D8, VLOOKUP(Q$4,'4. Billing Determinants'!$B$19:$O$41,3,0)/'4. Billing Determinants'!$D$41*$D8))))),0)</f>
        <v>0</v>
      </c>
      <c r="R8" s="74">
        <f>IFERROR(IF(R$4="",0,IF($E8="kWh",VLOOKUP(R$4,'4. Billing Determinants'!$B$19:$O$41,4,0)/'4. Billing Determinants'!$E$41*$D8,IF($E8="kW",VLOOKUP(R$4,'4. Billing Determinants'!$B$19:$O$41,5,0)/'4. Billing Determinants'!$F$41*$D8,IF($E8="Non-RPP kWh",VLOOKUP(R$4,'4. Billing Determinants'!$B$19:$O$41,6,0)/'4. Billing Determinants'!$G$41*$D8,IF($E8="Distribution Rev.",VLOOKUP(R$4,'4. Billing Determinants'!$B$19:$O$41,8,0)/'4. Billing Determinants'!$I$41*$D8, VLOOKUP(R$4,'4. Billing Determinants'!$B$19:$O$41,3,0)/'4. Billing Determinants'!$D$41*$D8))))),0)</f>
        <v>0</v>
      </c>
      <c r="S8" s="74">
        <f>IFERROR(IF(S$4="",0,IF($E8="kWh",VLOOKUP(S$4,'4. Billing Determinants'!$B$19:$O$41,4,0)/'4. Billing Determinants'!$E$41*$D8,IF($E8="kW",VLOOKUP(S$4,'4. Billing Determinants'!$B$19:$O$41,5,0)/'4. Billing Determinants'!$F$41*$D8,IF($E8="Non-RPP kWh",VLOOKUP(S$4,'4. Billing Determinants'!$B$19:$O$41,6,0)/'4. Billing Determinants'!$G$41*$D8,IF($E8="Distribution Rev.",VLOOKUP(S$4,'4. Billing Determinants'!$B$19:$O$41,8,0)/'4. Billing Determinants'!$I$41*$D8, VLOOKUP(S$4,'4. Billing Determinants'!$B$19:$O$41,3,0)/'4. Billing Determinants'!$D$41*$D8))))),0)</f>
        <v>0</v>
      </c>
      <c r="T8" s="74">
        <f>IFERROR(IF(T$4="",0,IF($E8="kWh",VLOOKUP(T$4,'4. Billing Determinants'!$B$19:$O$41,4,0)/'4. Billing Determinants'!$E$41*$D8,IF($E8="kW",VLOOKUP(T$4,'4. Billing Determinants'!$B$19:$O$41,5,0)/'4. Billing Determinants'!$F$41*$D8,IF($E8="Non-RPP kWh",VLOOKUP(T$4,'4. Billing Determinants'!$B$19:$O$41,6,0)/'4. Billing Determinants'!$G$41*$D8,IF($E8="Distribution Rev.",VLOOKUP(T$4,'4. Billing Determinants'!$B$19:$O$41,8,0)/'4. Billing Determinants'!$I$41*$D8, VLOOKUP(T$4,'4. Billing Determinants'!$B$19:$O$41,3,0)/'4. Billing Determinants'!$D$41*$D8))))),0)</f>
        <v>0</v>
      </c>
      <c r="U8" s="74">
        <f>IFERROR(IF(U$4="",0,IF($E8="kWh",VLOOKUP(U$4,'4. Billing Determinants'!$B$19:$O$41,4,0)/'4. Billing Determinants'!$E$41*$D8,IF($E8="kW",VLOOKUP(U$4,'4. Billing Determinants'!$B$19:$O$41,5,0)/'4. Billing Determinants'!$F$41*$D8,IF($E8="Non-RPP kWh",VLOOKUP(U$4,'4. Billing Determinants'!$B$19:$O$41,6,0)/'4. Billing Determinants'!$G$41*$D8,IF($E8="Distribution Rev.",VLOOKUP(U$4,'4. Billing Determinants'!$B$19:$O$41,8,0)/'4. Billing Determinants'!$I$41*$D8, VLOOKUP(U$4,'4. Billing Determinants'!$B$19:$O$41,3,0)/'4. Billing Determinants'!$D$41*$D8))))),0)</f>
        <v>0</v>
      </c>
      <c r="V8" s="74">
        <f>IFERROR(IF(V$4="",0,IF($E8="kWh",VLOOKUP(V$4,'4. Billing Determinants'!$B$19:$O$41,4,0)/'4. Billing Determinants'!$E$41*$D8,IF($E8="kW",VLOOKUP(V$4,'4. Billing Determinants'!$B$19:$O$41,5,0)/'4. Billing Determinants'!$F$41*$D8,IF($E8="Non-RPP kWh",VLOOKUP(V$4,'4. Billing Determinants'!$B$19:$O$41,6,0)/'4. Billing Determinants'!$G$41*$D8,IF($E8="Distribution Rev.",VLOOKUP(V$4,'4. Billing Determinants'!$B$19:$O$41,8,0)/'4. Billing Determinants'!$I$41*$D8, VLOOKUP(V$4,'4. Billing Determinants'!$B$19:$O$41,3,0)/'4. Billing Determinants'!$D$41*$D8))))),0)</f>
        <v>0</v>
      </c>
      <c r="W8" s="74">
        <f>IFERROR(IF(W$4="",0,IF($E8="kWh",VLOOKUP(W$4,'4. Billing Determinants'!$B$19:$O$41,4,0)/'4. Billing Determinants'!$E$41*$D8,IF($E8="kW",VLOOKUP(W$4,'4. Billing Determinants'!$B$19:$O$41,5,0)/'4. Billing Determinants'!$F$41*$D8,IF($E8="Non-RPP kWh",VLOOKUP(W$4,'4. Billing Determinants'!$B$19:$O$41,6,0)/'4. Billing Determinants'!$G$41*$D8,IF($E8="Distribution Rev.",VLOOKUP(W$4,'4. Billing Determinants'!$B$19:$O$41,8,0)/'4. Billing Determinants'!$I$41*$D8, VLOOKUP(W$4,'4. Billing Determinants'!$B$19:$O$41,3,0)/'4. Billing Determinants'!$D$41*$D8))))),0)</f>
        <v>0</v>
      </c>
      <c r="X8" s="74">
        <f>IFERROR(IF(X$4="",0,IF($E8="kWh",VLOOKUP(X$4,'4. Billing Determinants'!$B$19:$O$41,4,0)/'4. Billing Determinants'!$E$41*$D8,IF($E8="kW",VLOOKUP(X$4,'4. Billing Determinants'!$B$19:$O$41,5,0)/'4. Billing Determinants'!$F$41*$D8,IF($E8="Non-RPP kWh",VLOOKUP(X$4,'4. Billing Determinants'!$B$19:$O$41,6,0)/'4. Billing Determinants'!$G$41*$D8,IF($E8="Distribution Rev.",VLOOKUP(X$4,'4. Billing Determinants'!$B$19:$O$41,8,0)/'4. Billing Determinants'!$I$41*$D8, VLOOKUP(X$4,'4. Billing Determinants'!$B$19:$O$41,3,0)/'4. Billing Determinants'!$D$41*$D8))))),0)</f>
        <v>0</v>
      </c>
      <c r="Y8" s="74">
        <f>IFERROR(IF(Y$4="",0,IF($E8="kWh",VLOOKUP(Y$4,'4. Billing Determinants'!$B$19:$O$41,4,0)/'4. Billing Determinants'!$E$41*$D8,IF($E8="kW",VLOOKUP(Y$4,'4. Billing Determinants'!$B$19:$O$41,5,0)/'4. Billing Determinants'!$F$41*$D8,IF($E8="Non-RPP kWh",VLOOKUP(Y$4,'4. Billing Determinants'!$B$19:$O$41,6,0)/'4. Billing Determinants'!$G$41*$D8,IF($E8="Distribution Rev.",VLOOKUP(Y$4,'4. Billing Determinants'!$B$19:$O$41,8,0)/'4. Billing Determinants'!$I$41*$D8, VLOOKUP(Y$4,'4. Billing Determinants'!$B$19:$O$41,3,0)/'4. Billing Determinants'!$D$41*$D8))))),0)</f>
        <v>0</v>
      </c>
    </row>
    <row r="9" spans="2:25">
      <c r="B9" s="75" t="s">
        <v>114</v>
      </c>
      <c r="C9" s="73">
        <v>1588</v>
      </c>
      <c r="D9" s="74">
        <f>'2. 2013 Continuity Schedule'!CP28</f>
        <v>56076.50999999998</v>
      </c>
      <c r="E9" s="143" t="s">
        <v>306</v>
      </c>
      <c r="F9" s="74">
        <f>IFERROR(IF(F$4="",0,IF($E9="kWh",VLOOKUP(F$4,'4. Billing Determinants'!$B$19:$O$41,4,0)/'4. Billing Determinants'!$E$41*$D9,IF($E9="kW",VLOOKUP(F$4,'4. Billing Determinants'!$B$19:$O$41,5,0)/'4. Billing Determinants'!$F$41*$D9,IF($E9="Non-RPP kWh",VLOOKUP(F$4,'4. Billing Determinants'!$B$19:$O$41,6,0)/'4. Billing Determinants'!$G$41*$D9,IF($E9="Distribution Rev.",VLOOKUP(F$4,'4. Billing Determinants'!$B$19:$O$41,8,0)/'4. Billing Determinants'!$I$41*$D9, VLOOKUP(F$4,'4. Billing Determinants'!$B$19:$O$41,3,0)/'4. Billing Determinants'!$D$41*$D9))))),0)</f>
        <v>27084.771618170224</v>
      </c>
      <c r="G9" s="74">
        <f>IFERROR(IF(G$4="",0,IF($E9="kWh",VLOOKUP(G$4,'4. Billing Determinants'!$B$19:$O$41,4,0)/'4. Billing Determinants'!$E$41*$D9,IF($E9="kW",VLOOKUP(G$4,'4. Billing Determinants'!$B$19:$O$41,5,0)/'4. Billing Determinants'!$F$41*$D9,IF($E9="Non-RPP kWh",VLOOKUP(G$4,'4. Billing Determinants'!$B$19:$O$41,6,0)/'4. Billing Determinants'!$G$41*$D9,IF($E9="Distribution Rev.",VLOOKUP(G$4,'4. Billing Determinants'!$B$19:$O$41,8,0)/'4. Billing Determinants'!$I$41*$D9, VLOOKUP(G$4,'4. Billing Determinants'!$B$19:$O$41,3,0)/'4. Billing Determinants'!$D$41*$D9))))),0)</f>
        <v>9769.9840832389873</v>
      </c>
      <c r="H9" s="74">
        <f>IFERROR(IF(H$4="",0,IF($E9="kWh",VLOOKUP(H$4,'4. Billing Determinants'!$B$19:$O$41,4,0)/'4. Billing Determinants'!$E$41*$D9,IF($E9="kW",VLOOKUP(H$4,'4. Billing Determinants'!$B$19:$O$41,5,0)/'4. Billing Determinants'!$F$41*$D9,IF($E9="Non-RPP kWh",VLOOKUP(H$4,'4. Billing Determinants'!$B$19:$O$41,6,0)/'4. Billing Determinants'!$G$41*$D9,IF($E9="Distribution Rev.",VLOOKUP(H$4,'4. Billing Determinants'!$B$19:$O$41,8,0)/'4. Billing Determinants'!$I$41*$D9, VLOOKUP(H$4,'4. Billing Determinants'!$B$19:$O$41,3,0)/'4. Billing Determinants'!$D$41*$D9))))),0)</f>
        <v>18923.655143452434</v>
      </c>
      <c r="I9" s="74">
        <f>IFERROR(IF(I$4="",0,IF($E9="kWh",VLOOKUP(I$4,'4. Billing Determinants'!$B$19:$O$41,4,0)/'4. Billing Determinants'!$E$41*$D9,IF($E9="kW",VLOOKUP(I$4,'4. Billing Determinants'!$B$19:$O$41,5,0)/'4. Billing Determinants'!$F$41*$D9,IF($E9="Non-RPP kWh",VLOOKUP(I$4,'4. Billing Determinants'!$B$19:$O$41,6,0)/'4. Billing Determinants'!$G$41*$D9,IF($E9="Distribution Rev.",VLOOKUP(I$4,'4. Billing Determinants'!$B$19:$O$41,8,0)/'4. Billing Determinants'!$I$41*$D9, VLOOKUP(I$4,'4. Billing Determinants'!$B$19:$O$41,3,0)/'4. Billing Determinants'!$D$41*$D9))))),0)</f>
        <v>34.833562006831521</v>
      </c>
      <c r="J9" s="74">
        <f>IFERROR(IF(J$4="",0,IF($E9="kWh",VLOOKUP(J$4,'4. Billing Determinants'!$B$19:$O$41,4,0)/'4. Billing Determinants'!$E$41*$D9,IF($E9="kW",VLOOKUP(J$4,'4. Billing Determinants'!$B$19:$O$41,5,0)/'4. Billing Determinants'!$F$41*$D9,IF($E9="Non-RPP kWh",VLOOKUP(J$4,'4. Billing Determinants'!$B$19:$O$41,6,0)/'4. Billing Determinants'!$G$41*$D9,IF($E9="Distribution Rev.",VLOOKUP(J$4,'4. Billing Determinants'!$B$19:$O$41,8,0)/'4. Billing Determinants'!$I$41*$D9, VLOOKUP(J$4,'4. Billing Determinants'!$B$19:$O$41,3,0)/'4. Billing Determinants'!$D$41*$D9))))),0)</f>
        <v>263.26559313150449</v>
      </c>
      <c r="K9" s="74">
        <f>IFERROR(IF(K$4="",0,IF($E9="kWh",VLOOKUP(K$4,'4. Billing Determinants'!$B$19:$O$41,4,0)/'4. Billing Determinants'!$E$41*$D9,IF($E9="kW",VLOOKUP(K$4,'4. Billing Determinants'!$B$19:$O$41,5,0)/'4. Billing Determinants'!$F$41*$D9,IF($E9="Non-RPP kWh",VLOOKUP(K$4,'4. Billing Determinants'!$B$19:$O$41,6,0)/'4. Billing Determinants'!$G$41*$D9,IF($E9="Distribution Rev.",VLOOKUP(K$4,'4. Billing Determinants'!$B$19:$O$41,8,0)/'4. Billing Determinants'!$I$41*$D9, VLOOKUP(K$4,'4. Billing Determinants'!$B$19:$O$41,3,0)/'4. Billing Determinants'!$D$41*$D9))))),0)</f>
        <v>0</v>
      </c>
      <c r="L9" s="74">
        <f>IFERROR(IF(L$4="",0,IF($E9="kWh",VLOOKUP(L$4,'4. Billing Determinants'!$B$19:$O$41,4,0)/'4. Billing Determinants'!$E$41*$D9,IF($E9="kW",VLOOKUP(L$4,'4. Billing Determinants'!$B$19:$O$41,5,0)/'4. Billing Determinants'!$F$41*$D9,IF($E9="Non-RPP kWh",VLOOKUP(L$4,'4. Billing Determinants'!$B$19:$O$41,6,0)/'4. Billing Determinants'!$G$41*$D9,IF($E9="Distribution Rev.",VLOOKUP(L$4,'4. Billing Determinants'!$B$19:$O$41,8,0)/'4. Billing Determinants'!$I$41*$D9, VLOOKUP(L$4,'4. Billing Determinants'!$B$19:$O$41,3,0)/'4. Billing Determinants'!$D$41*$D9))))),0)</f>
        <v>0</v>
      </c>
      <c r="M9" s="74">
        <f>IFERROR(IF(M$4="",0,IF($E9="kWh",VLOOKUP(M$4,'4. Billing Determinants'!$B$19:$O$41,4,0)/'4. Billing Determinants'!$E$41*$D9,IF($E9="kW",VLOOKUP(M$4,'4. Billing Determinants'!$B$19:$O$41,5,0)/'4. Billing Determinants'!$F$41*$D9,IF($E9="Non-RPP kWh",VLOOKUP(M$4,'4. Billing Determinants'!$B$19:$O$41,6,0)/'4. Billing Determinants'!$G$41*$D9,IF($E9="Distribution Rev.",VLOOKUP(M$4,'4. Billing Determinants'!$B$19:$O$41,8,0)/'4. Billing Determinants'!$I$41*$D9, VLOOKUP(M$4,'4. Billing Determinants'!$B$19:$O$41,3,0)/'4. Billing Determinants'!$D$41*$D9))))),0)</f>
        <v>0</v>
      </c>
      <c r="N9" s="74">
        <f>IFERROR(IF(N$4="",0,IF($E9="kWh",VLOOKUP(N$4,'4. Billing Determinants'!$B$19:$O$41,4,0)/'4. Billing Determinants'!$E$41*$D9,IF($E9="kW",VLOOKUP(N$4,'4. Billing Determinants'!$B$19:$O$41,5,0)/'4. Billing Determinants'!$F$41*$D9,IF($E9="Non-RPP kWh",VLOOKUP(N$4,'4. Billing Determinants'!$B$19:$O$41,6,0)/'4. Billing Determinants'!$G$41*$D9,IF($E9="Distribution Rev.",VLOOKUP(N$4,'4. Billing Determinants'!$B$19:$O$41,8,0)/'4. Billing Determinants'!$I$41*$D9, VLOOKUP(N$4,'4. Billing Determinants'!$B$19:$O$41,3,0)/'4. Billing Determinants'!$D$41*$D9))))),0)</f>
        <v>0</v>
      </c>
      <c r="O9" s="74">
        <f>IFERROR(IF(O$4="",0,IF($E9="kWh",VLOOKUP(O$4,'4. Billing Determinants'!$B$19:$O$41,4,0)/'4. Billing Determinants'!$E$41*$D9,IF($E9="kW",VLOOKUP(O$4,'4. Billing Determinants'!$B$19:$O$41,5,0)/'4. Billing Determinants'!$F$41*$D9,IF($E9="Non-RPP kWh",VLOOKUP(O$4,'4. Billing Determinants'!$B$19:$O$41,6,0)/'4. Billing Determinants'!$G$41*$D9,IF($E9="Distribution Rev.",VLOOKUP(O$4,'4. Billing Determinants'!$B$19:$O$41,8,0)/'4. Billing Determinants'!$I$41*$D9, VLOOKUP(O$4,'4. Billing Determinants'!$B$19:$O$41,3,0)/'4. Billing Determinants'!$D$41*$D9))))),0)</f>
        <v>0</v>
      </c>
      <c r="P9" s="74">
        <f>IFERROR(IF(P$4="",0,IF($E9="kWh",VLOOKUP(P$4,'4. Billing Determinants'!$B$19:$O$41,4,0)/'4. Billing Determinants'!$E$41*$D9,IF($E9="kW",VLOOKUP(P$4,'4. Billing Determinants'!$B$19:$O$41,5,0)/'4. Billing Determinants'!$F$41*$D9,IF($E9="Non-RPP kWh",VLOOKUP(P$4,'4. Billing Determinants'!$B$19:$O$41,6,0)/'4. Billing Determinants'!$G$41*$D9,IF($E9="Distribution Rev.",VLOOKUP(P$4,'4. Billing Determinants'!$B$19:$O$41,8,0)/'4. Billing Determinants'!$I$41*$D9, VLOOKUP(P$4,'4. Billing Determinants'!$B$19:$O$41,3,0)/'4. Billing Determinants'!$D$41*$D9))))),0)</f>
        <v>0</v>
      </c>
      <c r="Q9" s="74">
        <f>IFERROR(IF(Q$4="",0,IF($E9="kWh",VLOOKUP(Q$4,'4. Billing Determinants'!$B$19:$O$41,4,0)/'4. Billing Determinants'!$E$41*$D9,IF($E9="kW",VLOOKUP(Q$4,'4. Billing Determinants'!$B$19:$O$41,5,0)/'4. Billing Determinants'!$F$41*$D9,IF($E9="Non-RPP kWh",VLOOKUP(Q$4,'4. Billing Determinants'!$B$19:$O$41,6,0)/'4. Billing Determinants'!$G$41*$D9,IF($E9="Distribution Rev.",VLOOKUP(Q$4,'4. Billing Determinants'!$B$19:$O$41,8,0)/'4. Billing Determinants'!$I$41*$D9, VLOOKUP(Q$4,'4. Billing Determinants'!$B$19:$O$41,3,0)/'4. Billing Determinants'!$D$41*$D9))))),0)</f>
        <v>0</v>
      </c>
      <c r="R9" s="74">
        <f>IFERROR(IF(R$4="",0,IF($E9="kWh",VLOOKUP(R$4,'4. Billing Determinants'!$B$19:$O$41,4,0)/'4. Billing Determinants'!$E$41*$D9,IF($E9="kW",VLOOKUP(R$4,'4. Billing Determinants'!$B$19:$O$41,5,0)/'4. Billing Determinants'!$F$41*$D9,IF($E9="Non-RPP kWh",VLOOKUP(R$4,'4. Billing Determinants'!$B$19:$O$41,6,0)/'4. Billing Determinants'!$G$41*$D9,IF($E9="Distribution Rev.",VLOOKUP(R$4,'4. Billing Determinants'!$B$19:$O$41,8,0)/'4. Billing Determinants'!$I$41*$D9, VLOOKUP(R$4,'4. Billing Determinants'!$B$19:$O$41,3,0)/'4. Billing Determinants'!$D$41*$D9))))),0)</f>
        <v>0</v>
      </c>
      <c r="S9" s="74">
        <f>IFERROR(IF(S$4="",0,IF($E9="kWh",VLOOKUP(S$4,'4. Billing Determinants'!$B$19:$O$41,4,0)/'4. Billing Determinants'!$E$41*$D9,IF($E9="kW",VLOOKUP(S$4,'4. Billing Determinants'!$B$19:$O$41,5,0)/'4. Billing Determinants'!$F$41*$D9,IF($E9="Non-RPP kWh",VLOOKUP(S$4,'4. Billing Determinants'!$B$19:$O$41,6,0)/'4. Billing Determinants'!$G$41*$D9,IF($E9="Distribution Rev.",VLOOKUP(S$4,'4. Billing Determinants'!$B$19:$O$41,8,0)/'4. Billing Determinants'!$I$41*$D9, VLOOKUP(S$4,'4. Billing Determinants'!$B$19:$O$41,3,0)/'4. Billing Determinants'!$D$41*$D9))))),0)</f>
        <v>0</v>
      </c>
      <c r="T9" s="74">
        <f>IFERROR(IF(T$4="",0,IF($E9="kWh",VLOOKUP(T$4,'4. Billing Determinants'!$B$19:$O$41,4,0)/'4. Billing Determinants'!$E$41*$D9,IF($E9="kW",VLOOKUP(T$4,'4. Billing Determinants'!$B$19:$O$41,5,0)/'4. Billing Determinants'!$F$41*$D9,IF($E9="Non-RPP kWh",VLOOKUP(T$4,'4. Billing Determinants'!$B$19:$O$41,6,0)/'4. Billing Determinants'!$G$41*$D9,IF($E9="Distribution Rev.",VLOOKUP(T$4,'4. Billing Determinants'!$B$19:$O$41,8,0)/'4. Billing Determinants'!$I$41*$D9, VLOOKUP(T$4,'4. Billing Determinants'!$B$19:$O$41,3,0)/'4. Billing Determinants'!$D$41*$D9))))),0)</f>
        <v>0</v>
      </c>
      <c r="U9" s="74">
        <f>IFERROR(IF(U$4="",0,IF($E9="kWh",VLOOKUP(U$4,'4. Billing Determinants'!$B$19:$O$41,4,0)/'4. Billing Determinants'!$E$41*$D9,IF($E9="kW",VLOOKUP(U$4,'4. Billing Determinants'!$B$19:$O$41,5,0)/'4. Billing Determinants'!$F$41*$D9,IF($E9="Non-RPP kWh",VLOOKUP(U$4,'4. Billing Determinants'!$B$19:$O$41,6,0)/'4. Billing Determinants'!$G$41*$D9,IF($E9="Distribution Rev.",VLOOKUP(U$4,'4. Billing Determinants'!$B$19:$O$41,8,0)/'4. Billing Determinants'!$I$41*$D9, VLOOKUP(U$4,'4. Billing Determinants'!$B$19:$O$41,3,0)/'4. Billing Determinants'!$D$41*$D9))))),0)</f>
        <v>0</v>
      </c>
      <c r="V9" s="74">
        <f>IFERROR(IF(V$4="",0,IF($E9="kWh",VLOOKUP(V$4,'4. Billing Determinants'!$B$19:$O$41,4,0)/'4. Billing Determinants'!$E$41*$D9,IF($E9="kW",VLOOKUP(V$4,'4. Billing Determinants'!$B$19:$O$41,5,0)/'4. Billing Determinants'!$F$41*$D9,IF($E9="Non-RPP kWh",VLOOKUP(V$4,'4. Billing Determinants'!$B$19:$O$41,6,0)/'4. Billing Determinants'!$G$41*$D9,IF($E9="Distribution Rev.",VLOOKUP(V$4,'4. Billing Determinants'!$B$19:$O$41,8,0)/'4. Billing Determinants'!$I$41*$D9, VLOOKUP(V$4,'4. Billing Determinants'!$B$19:$O$41,3,0)/'4. Billing Determinants'!$D$41*$D9))))),0)</f>
        <v>0</v>
      </c>
      <c r="W9" s="74">
        <f>IFERROR(IF(W$4="",0,IF($E9="kWh",VLOOKUP(W$4,'4. Billing Determinants'!$B$19:$O$41,4,0)/'4. Billing Determinants'!$E$41*$D9,IF($E9="kW",VLOOKUP(W$4,'4. Billing Determinants'!$B$19:$O$41,5,0)/'4. Billing Determinants'!$F$41*$D9,IF($E9="Non-RPP kWh",VLOOKUP(W$4,'4. Billing Determinants'!$B$19:$O$41,6,0)/'4. Billing Determinants'!$G$41*$D9,IF($E9="Distribution Rev.",VLOOKUP(W$4,'4. Billing Determinants'!$B$19:$O$41,8,0)/'4. Billing Determinants'!$I$41*$D9, VLOOKUP(W$4,'4. Billing Determinants'!$B$19:$O$41,3,0)/'4. Billing Determinants'!$D$41*$D9))))),0)</f>
        <v>0</v>
      </c>
      <c r="X9" s="74">
        <f>IFERROR(IF(X$4="",0,IF($E9="kWh",VLOOKUP(X$4,'4. Billing Determinants'!$B$19:$O$41,4,0)/'4. Billing Determinants'!$E$41*$D9,IF($E9="kW",VLOOKUP(X$4,'4. Billing Determinants'!$B$19:$O$41,5,0)/'4. Billing Determinants'!$F$41*$D9,IF($E9="Non-RPP kWh",VLOOKUP(X$4,'4. Billing Determinants'!$B$19:$O$41,6,0)/'4. Billing Determinants'!$G$41*$D9,IF($E9="Distribution Rev.",VLOOKUP(X$4,'4. Billing Determinants'!$B$19:$O$41,8,0)/'4. Billing Determinants'!$I$41*$D9, VLOOKUP(X$4,'4. Billing Determinants'!$B$19:$O$41,3,0)/'4. Billing Determinants'!$D$41*$D9))))),0)</f>
        <v>0</v>
      </c>
      <c r="Y9" s="74">
        <f>IFERROR(IF(Y$4="",0,IF($E9="kWh",VLOOKUP(Y$4,'4. Billing Determinants'!$B$19:$O$41,4,0)/'4. Billing Determinants'!$E$41*$D9,IF($E9="kW",VLOOKUP(Y$4,'4. Billing Determinants'!$B$19:$O$41,5,0)/'4. Billing Determinants'!$F$41*$D9,IF($E9="Non-RPP kWh",VLOOKUP(Y$4,'4. Billing Determinants'!$B$19:$O$41,6,0)/'4. Billing Determinants'!$G$41*$D9,IF($E9="Distribution Rev.",VLOOKUP(Y$4,'4. Billing Determinants'!$B$19:$O$41,8,0)/'4. Billing Determinants'!$I$41*$D9, VLOOKUP(Y$4,'4. Billing Determinants'!$B$19:$O$41,3,0)/'4. Billing Determinants'!$D$41*$D9))))),0)</f>
        <v>0</v>
      </c>
    </row>
    <row r="10" spans="2:25">
      <c r="B10" s="75" t="s">
        <v>169</v>
      </c>
      <c r="C10" s="73">
        <v>1589</v>
      </c>
      <c r="D10" s="74">
        <f>'2. 2013 Continuity Schedule'!CP29</f>
        <v>-224583.2</v>
      </c>
      <c r="E10" s="143" t="s">
        <v>310</v>
      </c>
      <c r="F10" s="74">
        <f>IFERROR(IF(F$4="",0,IF($E10="kWh",VLOOKUP(F$4,'4. Billing Determinants'!$B$19:$O$41,4,0)/'4. Billing Determinants'!$E$41*$D10,IF($E10="kW",VLOOKUP(F$4,'4. Billing Determinants'!$B$19:$O$41,5,0)/'4. Billing Determinants'!$F$41*$D10,IF($E10="Non-RPP kWh",VLOOKUP(F$4,'4. Billing Determinants'!$B$19:$O$41,6,0)/'4. Billing Determinants'!$G$41*$D10,IF($E10="Distribution Rev.",VLOOKUP(F$4,'4. Billing Determinants'!$B$19:$O$41,8,0)/'4. Billing Determinants'!$I$41*$D10, VLOOKUP(F$4,'4. Billing Determinants'!$B$19:$O$41,3,0)/'4. Billing Determinants'!$D$41*$D10))))),0)</f>
        <v>-6216.3095951740952</v>
      </c>
      <c r="G10" s="74">
        <f>IFERROR(IF(G$4="",0,IF($E10="kWh",VLOOKUP(G$4,'4. Billing Determinants'!$B$19:$O$41,4,0)/'4. Billing Determinants'!$E$41*$D10,IF($E10="kW",VLOOKUP(G$4,'4. Billing Determinants'!$B$19:$O$41,5,0)/'4. Billing Determinants'!$F$41*$D10,IF($E10="Non-RPP kWh",VLOOKUP(G$4,'4. Billing Determinants'!$B$19:$O$41,6,0)/'4. Billing Determinants'!$G$41*$D10,IF($E10="Distribution Rev.",VLOOKUP(G$4,'4. Billing Determinants'!$B$19:$O$41,8,0)/'4. Billing Determinants'!$I$41*$D10, VLOOKUP(G$4,'4. Billing Determinants'!$B$19:$O$41,3,0)/'4. Billing Determinants'!$D$41*$D10))))),0)</f>
        <v>-2688.0609865720908</v>
      </c>
      <c r="H10" s="74">
        <f>IFERROR(IF(H$4="",0,IF($E10="kWh",VLOOKUP(H$4,'4. Billing Determinants'!$B$19:$O$41,4,0)/'4. Billing Determinants'!$E$41*$D10,IF($E10="kW",VLOOKUP(H$4,'4. Billing Determinants'!$B$19:$O$41,5,0)/'4. Billing Determinants'!$F$41*$D10,IF($E10="Non-RPP kWh",VLOOKUP(H$4,'4. Billing Determinants'!$B$19:$O$41,6,0)/'4. Billing Determinants'!$G$41*$D10,IF($E10="Distribution Rev.",VLOOKUP(H$4,'4. Billing Determinants'!$B$19:$O$41,8,0)/'4. Billing Determinants'!$I$41*$D10, VLOOKUP(H$4,'4. Billing Determinants'!$B$19:$O$41,3,0)/'4. Billing Determinants'!$D$41*$D10))))),0)</f>
        <v>-212218.46837689381</v>
      </c>
      <c r="I10" s="74">
        <f>IFERROR(IF(I$4="",0,IF($E10="kWh",VLOOKUP(I$4,'4. Billing Determinants'!$B$19:$O$41,4,0)/'4. Billing Determinants'!$E$41*$D10,IF($E10="kW",VLOOKUP(I$4,'4. Billing Determinants'!$B$19:$O$41,5,0)/'4. Billing Determinants'!$F$41*$D10,IF($E10="Non-RPP kWh",VLOOKUP(I$4,'4. Billing Determinants'!$B$19:$O$41,6,0)/'4. Billing Determinants'!$G$41*$D10,IF($E10="Distribution Rev.",VLOOKUP(I$4,'4. Billing Determinants'!$B$19:$O$41,8,0)/'4. Billing Determinants'!$I$41*$D10, VLOOKUP(I$4,'4. Billing Determinants'!$B$19:$O$41,3,0)/'4. Billing Determinants'!$D$41*$D10))))),0)</f>
        <v>0</v>
      </c>
      <c r="J10" s="74">
        <f>IFERROR(IF(J$4="",0,IF($E10="kWh",VLOOKUP(J$4,'4. Billing Determinants'!$B$19:$O$41,4,0)/'4. Billing Determinants'!$E$41*$D10,IF($E10="kW",VLOOKUP(J$4,'4. Billing Determinants'!$B$19:$O$41,5,0)/'4. Billing Determinants'!$F$41*$D10,IF($E10="Non-RPP kWh",VLOOKUP(J$4,'4. Billing Determinants'!$B$19:$O$41,6,0)/'4. Billing Determinants'!$G$41*$D10,IF($E10="Distribution Rev.",VLOOKUP(J$4,'4. Billing Determinants'!$B$19:$O$41,8,0)/'4. Billing Determinants'!$I$41*$D10, VLOOKUP(J$4,'4. Billing Determinants'!$B$19:$O$41,3,0)/'4. Billing Determinants'!$D$41*$D10))))),0)</f>
        <v>-3460.3610413600036</v>
      </c>
      <c r="K10" s="74">
        <f>IFERROR(IF(K$4="",0,IF($E10="kWh",VLOOKUP(K$4,'4. Billing Determinants'!$B$19:$O$41,4,0)/'4. Billing Determinants'!$E$41*$D10,IF($E10="kW",VLOOKUP(K$4,'4. Billing Determinants'!$B$19:$O$41,5,0)/'4. Billing Determinants'!$F$41*$D10,IF($E10="Non-RPP kWh",VLOOKUP(K$4,'4. Billing Determinants'!$B$19:$O$41,6,0)/'4. Billing Determinants'!$G$41*$D10,IF($E10="Distribution Rev.",VLOOKUP(K$4,'4. Billing Determinants'!$B$19:$O$41,8,0)/'4. Billing Determinants'!$I$41*$D10, VLOOKUP(K$4,'4. Billing Determinants'!$B$19:$O$41,3,0)/'4. Billing Determinants'!$D$41*$D10))))),0)</f>
        <v>0</v>
      </c>
      <c r="L10" s="74">
        <f>IFERROR(IF(L$4="",0,IF($E10="kWh",VLOOKUP(L$4,'4. Billing Determinants'!$B$19:$O$41,4,0)/'4. Billing Determinants'!$E$41*$D10,IF($E10="kW",VLOOKUP(L$4,'4. Billing Determinants'!$B$19:$O$41,5,0)/'4. Billing Determinants'!$F$41*$D10,IF($E10="Non-RPP kWh",VLOOKUP(L$4,'4. Billing Determinants'!$B$19:$O$41,6,0)/'4. Billing Determinants'!$G$41*$D10,IF($E10="Distribution Rev.",VLOOKUP(L$4,'4. Billing Determinants'!$B$19:$O$41,8,0)/'4. Billing Determinants'!$I$41*$D10, VLOOKUP(L$4,'4. Billing Determinants'!$B$19:$O$41,3,0)/'4. Billing Determinants'!$D$41*$D10))))),0)</f>
        <v>0</v>
      </c>
      <c r="M10" s="74">
        <f>IFERROR(IF(M$4="",0,IF($E10="kWh",VLOOKUP(M$4,'4. Billing Determinants'!$B$19:$O$41,4,0)/'4. Billing Determinants'!$E$41*$D10,IF($E10="kW",VLOOKUP(M$4,'4. Billing Determinants'!$B$19:$O$41,5,0)/'4. Billing Determinants'!$F$41*$D10,IF($E10="Non-RPP kWh",VLOOKUP(M$4,'4. Billing Determinants'!$B$19:$O$41,6,0)/'4. Billing Determinants'!$G$41*$D10,IF($E10="Distribution Rev.",VLOOKUP(M$4,'4. Billing Determinants'!$B$19:$O$41,8,0)/'4. Billing Determinants'!$I$41*$D10, VLOOKUP(M$4,'4. Billing Determinants'!$B$19:$O$41,3,0)/'4. Billing Determinants'!$D$41*$D10))))),0)</f>
        <v>0</v>
      </c>
      <c r="N10" s="74">
        <f>IFERROR(IF(N$4="",0,IF($E10="kWh",VLOOKUP(N$4,'4. Billing Determinants'!$B$19:$O$41,4,0)/'4. Billing Determinants'!$E$41*$D10,IF($E10="kW",VLOOKUP(N$4,'4. Billing Determinants'!$B$19:$O$41,5,0)/'4. Billing Determinants'!$F$41*$D10,IF($E10="Non-RPP kWh",VLOOKUP(N$4,'4. Billing Determinants'!$B$19:$O$41,6,0)/'4. Billing Determinants'!$G$41*$D10,IF($E10="Distribution Rev.",VLOOKUP(N$4,'4. Billing Determinants'!$B$19:$O$41,8,0)/'4. Billing Determinants'!$I$41*$D10, VLOOKUP(N$4,'4. Billing Determinants'!$B$19:$O$41,3,0)/'4. Billing Determinants'!$D$41*$D10))))),0)</f>
        <v>0</v>
      </c>
      <c r="O10" s="74">
        <f>IFERROR(IF(O$4="",0,IF($E10="kWh",VLOOKUP(O$4,'4. Billing Determinants'!$B$19:$O$41,4,0)/'4. Billing Determinants'!$E$41*$D10,IF($E10="kW",VLOOKUP(O$4,'4. Billing Determinants'!$B$19:$O$41,5,0)/'4. Billing Determinants'!$F$41*$D10,IF($E10="Non-RPP kWh",VLOOKUP(O$4,'4. Billing Determinants'!$B$19:$O$41,6,0)/'4. Billing Determinants'!$G$41*$D10,IF($E10="Distribution Rev.",VLOOKUP(O$4,'4. Billing Determinants'!$B$19:$O$41,8,0)/'4. Billing Determinants'!$I$41*$D10, VLOOKUP(O$4,'4. Billing Determinants'!$B$19:$O$41,3,0)/'4. Billing Determinants'!$D$41*$D10))))),0)</f>
        <v>0</v>
      </c>
      <c r="P10" s="74">
        <f>IFERROR(IF(P$4="",0,IF($E10="kWh",VLOOKUP(P$4,'4. Billing Determinants'!$B$19:$O$41,4,0)/'4. Billing Determinants'!$E$41*$D10,IF($E10="kW",VLOOKUP(P$4,'4. Billing Determinants'!$B$19:$O$41,5,0)/'4. Billing Determinants'!$F$41*$D10,IF($E10="Non-RPP kWh",VLOOKUP(P$4,'4. Billing Determinants'!$B$19:$O$41,6,0)/'4. Billing Determinants'!$G$41*$D10,IF($E10="Distribution Rev.",VLOOKUP(P$4,'4. Billing Determinants'!$B$19:$O$41,8,0)/'4. Billing Determinants'!$I$41*$D10, VLOOKUP(P$4,'4. Billing Determinants'!$B$19:$O$41,3,0)/'4. Billing Determinants'!$D$41*$D10))))),0)</f>
        <v>0</v>
      </c>
      <c r="Q10" s="74">
        <f>IFERROR(IF(Q$4="",0,IF($E10="kWh",VLOOKUP(Q$4,'4. Billing Determinants'!$B$19:$O$41,4,0)/'4. Billing Determinants'!$E$41*$D10,IF($E10="kW",VLOOKUP(Q$4,'4. Billing Determinants'!$B$19:$O$41,5,0)/'4. Billing Determinants'!$F$41*$D10,IF($E10="Non-RPP kWh",VLOOKUP(Q$4,'4. Billing Determinants'!$B$19:$O$41,6,0)/'4. Billing Determinants'!$G$41*$D10,IF($E10="Distribution Rev.",VLOOKUP(Q$4,'4. Billing Determinants'!$B$19:$O$41,8,0)/'4. Billing Determinants'!$I$41*$D10, VLOOKUP(Q$4,'4. Billing Determinants'!$B$19:$O$41,3,0)/'4. Billing Determinants'!$D$41*$D10))))),0)</f>
        <v>0</v>
      </c>
      <c r="R10" s="74">
        <f>IFERROR(IF(R$4="",0,IF($E10="kWh",VLOOKUP(R$4,'4. Billing Determinants'!$B$19:$O$41,4,0)/'4. Billing Determinants'!$E$41*$D10,IF($E10="kW",VLOOKUP(R$4,'4. Billing Determinants'!$B$19:$O$41,5,0)/'4. Billing Determinants'!$F$41*$D10,IF($E10="Non-RPP kWh",VLOOKUP(R$4,'4. Billing Determinants'!$B$19:$O$41,6,0)/'4. Billing Determinants'!$G$41*$D10,IF($E10="Distribution Rev.",VLOOKUP(R$4,'4. Billing Determinants'!$B$19:$O$41,8,0)/'4. Billing Determinants'!$I$41*$D10, VLOOKUP(R$4,'4. Billing Determinants'!$B$19:$O$41,3,0)/'4. Billing Determinants'!$D$41*$D10))))),0)</f>
        <v>0</v>
      </c>
      <c r="S10" s="74">
        <f>IFERROR(IF(S$4="",0,IF($E10="kWh",VLOOKUP(S$4,'4. Billing Determinants'!$B$19:$O$41,4,0)/'4. Billing Determinants'!$E$41*$D10,IF($E10="kW",VLOOKUP(S$4,'4. Billing Determinants'!$B$19:$O$41,5,0)/'4. Billing Determinants'!$F$41*$D10,IF($E10="Non-RPP kWh",VLOOKUP(S$4,'4. Billing Determinants'!$B$19:$O$41,6,0)/'4. Billing Determinants'!$G$41*$D10,IF($E10="Distribution Rev.",VLOOKUP(S$4,'4. Billing Determinants'!$B$19:$O$41,8,0)/'4. Billing Determinants'!$I$41*$D10, VLOOKUP(S$4,'4. Billing Determinants'!$B$19:$O$41,3,0)/'4. Billing Determinants'!$D$41*$D10))))),0)</f>
        <v>0</v>
      </c>
      <c r="T10" s="74">
        <f>IFERROR(IF(T$4="",0,IF($E10="kWh",VLOOKUP(T$4,'4. Billing Determinants'!$B$19:$O$41,4,0)/'4. Billing Determinants'!$E$41*$D10,IF($E10="kW",VLOOKUP(T$4,'4. Billing Determinants'!$B$19:$O$41,5,0)/'4. Billing Determinants'!$F$41*$D10,IF($E10="Non-RPP kWh",VLOOKUP(T$4,'4. Billing Determinants'!$B$19:$O$41,6,0)/'4. Billing Determinants'!$G$41*$D10,IF($E10="Distribution Rev.",VLOOKUP(T$4,'4. Billing Determinants'!$B$19:$O$41,8,0)/'4. Billing Determinants'!$I$41*$D10, VLOOKUP(T$4,'4. Billing Determinants'!$B$19:$O$41,3,0)/'4. Billing Determinants'!$D$41*$D10))))),0)</f>
        <v>0</v>
      </c>
      <c r="U10" s="74">
        <f>IFERROR(IF(U$4="",0,IF($E10="kWh",VLOOKUP(U$4,'4. Billing Determinants'!$B$19:$O$41,4,0)/'4. Billing Determinants'!$E$41*$D10,IF($E10="kW",VLOOKUP(U$4,'4. Billing Determinants'!$B$19:$O$41,5,0)/'4. Billing Determinants'!$F$41*$D10,IF($E10="Non-RPP kWh",VLOOKUP(U$4,'4. Billing Determinants'!$B$19:$O$41,6,0)/'4. Billing Determinants'!$G$41*$D10,IF($E10="Distribution Rev.",VLOOKUP(U$4,'4. Billing Determinants'!$B$19:$O$41,8,0)/'4. Billing Determinants'!$I$41*$D10, VLOOKUP(U$4,'4. Billing Determinants'!$B$19:$O$41,3,0)/'4. Billing Determinants'!$D$41*$D10))))),0)</f>
        <v>0</v>
      </c>
      <c r="V10" s="74">
        <f>IFERROR(IF(V$4="",0,IF($E10="kWh",VLOOKUP(V$4,'4. Billing Determinants'!$B$19:$O$41,4,0)/'4. Billing Determinants'!$E$41*$D10,IF($E10="kW",VLOOKUP(V$4,'4. Billing Determinants'!$B$19:$O$41,5,0)/'4. Billing Determinants'!$F$41*$D10,IF($E10="Non-RPP kWh",VLOOKUP(V$4,'4. Billing Determinants'!$B$19:$O$41,6,0)/'4. Billing Determinants'!$G$41*$D10,IF($E10="Distribution Rev.",VLOOKUP(V$4,'4. Billing Determinants'!$B$19:$O$41,8,0)/'4. Billing Determinants'!$I$41*$D10, VLOOKUP(V$4,'4. Billing Determinants'!$B$19:$O$41,3,0)/'4. Billing Determinants'!$D$41*$D10))))),0)</f>
        <v>0</v>
      </c>
      <c r="W10" s="74">
        <f>IFERROR(IF(W$4="",0,IF($E10="kWh",VLOOKUP(W$4,'4. Billing Determinants'!$B$19:$O$41,4,0)/'4. Billing Determinants'!$E$41*$D10,IF($E10="kW",VLOOKUP(W$4,'4. Billing Determinants'!$B$19:$O$41,5,0)/'4. Billing Determinants'!$F$41*$D10,IF($E10="Non-RPP kWh",VLOOKUP(W$4,'4. Billing Determinants'!$B$19:$O$41,6,0)/'4. Billing Determinants'!$G$41*$D10,IF($E10="Distribution Rev.",VLOOKUP(W$4,'4. Billing Determinants'!$B$19:$O$41,8,0)/'4. Billing Determinants'!$I$41*$D10, VLOOKUP(W$4,'4. Billing Determinants'!$B$19:$O$41,3,0)/'4. Billing Determinants'!$D$41*$D10))))),0)</f>
        <v>0</v>
      </c>
      <c r="X10" s="74">
        <f>IFERROR(IF(X$4="",0,IF($E10="kWh",VLOOKUP(X$4,'4. Billing Determinants'!$B$19:$O$41,4,0)/'4. Billing Determinants'!$E$41*$D10,IF($E10="kW",VLOOKUP(X$4,'4. Billing Determinants'!$B$19:$O$41,5,0)/'4. Billing Determinants'!$F$41*$D10,IF($E10="Non-RPP kWh",VLOOKUP(X$4,'4. Billing Determinants'!$B$19:$O$41,6,0)/'4. Billing Determinants'!$G$41*$D10,IF($E10="Distribution Rev.",VLOOKUP(X$4,'4. Billing Determinants'!$B$19:$O$41,8,0)/'4. Billing Determinants'!$I$41*$D10, VLOOKUP(X$4,'4. Billing Determinants'!$B$19:$O$41,3,0)/'4. Billing Determinants'!$D$41*$D10))))),0)</f>
        <v>0</v>
      </c>
      <c r="Y10" s="74">
        <f>IFERROR(IF(Y$4="",0,IF($E10="kWh",VLOOKUP(Y$4,'4. Billing Determinants'!$B$19:$O$41,4,0)/'4. Billing Determinants'!$E$41*$D10,IF($E10="kW",VLOOKUP(Y$4,'4. Billing Determinants'!$B$19:$O$41,5,0)/'4. Billing Determinants'!$F$41*$D10,IF($E10="Non-RPP kWh",VLOOKUP(Y$4,'4. Billing Determinants'!$B$19:$O$41,6,0)/'4. Billing Determinants'!$G$41*$D10,IF($E10="Distribution Rev.",VLOOKUP(Y$4,'4. Billing Determinants'!$B$19:$O$41,8,0)/'4. Billing Determinants'!$I$41*$D10, VLOOKUP(Y$4,'4. Billing Determinants'!$B$19:$O$41,3,0)/'4. Billing Determinants'!$D$41*$D10))))),0)</f>
        <v>0</v>
      </c>
    </row>
    <row r="11" spans="2:25">
      <c r="B11" s="72" t="s">
        <v>19</v>
      </c>
      <c r="C11" s="73">
        <v>1590</v>
      </c>
      <c r="D11" s="74">
        <f>'2. 2013 Continuity Schedule'!CP30</f>
        <v>-0.21999999999979991</v>
      </c>
      <c r="E11" s="143"/>
      <c r="F11" s="74">
        <f>IFERROR(IF(F$4="",0,IF($E11="kWh",VLOOKUP(F$4,'4. Billing Determinants'!$B$19:$O$41,4,0)/'4. Billing Determinants'!$E$41*$D11,IF($E11="kW",VLOOKUP(F$4,'4. Billing Determinants'!$B$19:$O$41,5,0)/'4. Billing Determinants'!$F$41*$D11,IF($E11="Non-RPP kWh",VLOOKUP(F$4,'4. Billing Determinants'!$B$19:$O$41,6,0)/'4. Billing Determinants'!$G$41*$D11,IF($E11="Distribution Rev.",VLOOKUP(F$4,'4. Billing Determinants'!$B$19:$O$41,8,0)/'4. Billing Determinants'!$I$41*$D11, VLOOKUP(F$4,'4. Billing Determinants'!$B$19:$O$41,3,0)/'4. Billing Determinants'!$D$41*$D11))))),0)</f>
        <v>-0.15225073622199026</v>
      </c>
      <c r="G11" s="74">
        <f>IFERROR(IF(G$4="",0,IF($E11="kWh",VLOOKUP(G$4,'4. Billing Determinants'!$B$19:$O$41,4,0)/'4. Billing Determinants'!$E$41*$D11,IF($E11="kW",VLOOKUP(G$4,'4. Billing Determinants'!$B$19:$O$41,5,0)/'4. Billing Determinants'!$F$41*$D11,IF($E11="Non-RPP kWh",VLOOKUP(G$4,'4. Billing Determinants'!$B$19:$O$41,6,0)/'4. Billing Determinants'!$G$41*$D11,IF($E11="Distribution Rev.",VLOOKUP(G$4,'4. Billing Determinants'!$B$19:$O$41,8,0)/'4. Billing Determinants'!$I$41*$D11, VLOOKUP(G$4,'4. Billing Determinants'!$B$19:$O$41,3,0)/'4. Billing Determinants'!$D$41*$D11))))),0)</f>
        <v>-1.8742111905746522E-2</v>
      </c>
      <c r="H11" s="74">
        <f>IFERROR(IF(H$4="",0,IF($E11="kWh",VLOOKUP(H$4,'4. Billing Determinants'!$B$19:$O$41,4,0)/'4. Billing Determinants'!$E$41*$D11,IF($E11="kW",VLOOKUP(H$4,'4. Billing Determinants'!$B$19:$O$41,5,0)/'4. Billing Determinants'!$F$41*$D11,IF($E11="Non-RPP kWh",VLOOKUP(H$4,'4. Billing Determinants'!$B$19:$O$41,6,0)/'4. Billing Determinants'!$G$41*$D11,IF($E11="Distribution Rev.",VLOOKUP(H$4,'4. Billing Determinants'!$B$19:$O$41,8,0)/'4. Billing Determinants'!$I$41*$D11, VLOOKUP(H$4,'4. Billing Determinants'!$B$19:$O$41,3,0)/'4. Billing Determinants'!$D$41*$D11))))),0)</f>
        <v>-2.1750105174570037E-3</v>
      </c>
      <c r="I11" s="74">
        <f>IFERROR(IF(I$4="",0,IF($E11="kWh",VLOOKUP(I$4,'4. Billing Determinants'!$B$19:$O$41,4,0)/'4. Billing Determinants'!$E$41*$D11,IF($E11="kW",VLOOKUP(I$4,'4. Billing Determinants'!$B$19:$O$41,5,0)/'4. Billing Determinants'!$F$41*$D11,IF($E11="Non-RPP kWh",VLOOKUP(I$4,'4. Billing Determinants'!$B$19:$O$41,6,0)/'4. Billing Determinants'!$G$41*$D11,IF($E11="Distribution Rev.",VLOOKUP(I$4,'4. Billing Determinants'!$B$19:$O$41,8,0)/'4. Billing Determinants'!$I$41*$D11, VLOOKUP(I$4,'4. Billing Determinants'!$B$19:$O$41,3,0)/'4. Billing Determinants'!$D$41*$D11))))),0)</f>
        <v>-2.7766091712217068E-4</v>
      </c>
      <c r="J11" s="74">
        <f>IFERROR(IF(J$4="",0,IF($E11="kWh",VLOOKUP(J$4,'4. Billing Determinants'!$B$19:$O$41,4,0)/'4. Billing Determinants'!$E$41*$D11,IF($E11="kW",VLOOKUP(J$4,'4. Billing Determinants'!$B$19:$O$41,5,0)/'4. Billing Determinants'!$F$41*$D11,IF($E11="Non-RPP kWh",VLOOKUP(J$4,'4. Billing Determinants'!$B$19:$O$41,6,0)/'4. Billing Determinants'!$G$41*$D11,IF($E11="Distribution Rev.",VLOOKUP(J$4,'4. Billing Determinants'!$B$19:$O$41,8,0)/'4. Billing Determinants'!$I$41*$D11, VLOOKUP(J$4,'4. Billing Determinants'!$B$19:$O$41,3,0)/'4. Billing Determinants'!$D$41*$D11))))),0)</f>
        <v>-4.6554480437483954E-2</v>
      </c>
      <c r="K11" s="74">
        <f>IFERROR(IF(K$4="",0,IF($E11="kWh",VLOOKUP(K$4,'4. Billing Determinants'!$B$19:$O$41,4,0)/'4. Billing Determinants'!$E$41*$D11,IF($E11="kW",VLOOKUP(K$4,'4. Billing Determinants'!$B$19:$O$41,5,0)/'4. Billing Determinants'!$F$41*$D11,IF($E11="Non-RPP kWh",VLOOKUP(K$4,'4. Billing Determinants'!$B$19:$O$41,6,0)/'4. Billing Determinants'!$G$41*$D11,IF($E11="Distribution Rev.",VLOOKUP(K$4,'4. Billing Determinants'!$B$19:$O$41,8,0)/'4. Billing Determinants'!$I$41*$D11, VLOOKUP(K$4,'4. Billing Determinants'!$B$19:$O$41,3,0)/'4. Billing Determinants'!$D$41*$D11))))),0)</f>
        <v>0</v>
      </c>
      <c r="L11" s="74">
        <f>IFERROR(IF(L$4="",0,IF($E11="kWh",VLOOKUP(L$4,'4. Billing Determinants'!$B$19:$O$41,4,0)/'4. Billing Determinants'!$E$41*$D11,IF($E11="kW",VLOOKUP(L$4,'4. Billing Determinants'!$B$19:$O$41,5,0)/'4. Billing Determinants'!$F$41*$D11,IF($E11="Non-RPP kWh",VLOOKUP(L$4,'4. Billing Determinants'!$B$19:$O$41,6,0)/'4. Billing Determinants'!$G$41*$D11,IF($E11="Distribution Rev.",VLOOKUP(L$4,'4. Billing Determinants'!$B$19:$O$41,8,0)/'4. Billing Determinants'!$I$41*$D11, VLOOKUP(L$4,'4. Billing Determinants'!$B$19:$O$41,3,0)/'4. Billing Determinants'!$D$41*$D11))))),0)</f>
        <v>0</v>
      </c>
      <c r="M11" s="74">
        <f>IFERROR(IF(M$4="",0,IF($E11="kWh",VLOOKUP(M$4,'4. Billing Determinants'!$B$19:$O$41,4,0)/'4. Billing Determinants'!$E$41*$D11,IF($E11="kW",VLOOKUP(M$4,'4. Billing Determinants'!$B$19:$O$41,5,0)/'4. Billing Determinants'!$F$41*$D11,IF($E11="Non-RPP kWh",VLOOKUP(M$4,'4. Billing Determinants'!$B$19:$O$41,6,0)/'4. Billing Determinants'!$G$41*$D11,IF($E11="Distribution Rev.",VLOOKUP(M$4,'4. Billing Determinants'!$B$19:$O$41,8,0)/'4. Billing Determinants'!$I$41*$D11, VLOOKUP(M$4,'4. Billing Determinants'!$B$19:$O$41,3,0)/'4. Billing Determinants'!$D$41*$D11))))),0)</f>
        <v>0</v>
      </c>
      <c r="N11" s="74">
        <f>IFERROR(IF(N$4="",0,IF($E11="kWh",VLOOKUP(N$4,'4. Billing Determinants'!$B$19:$O$41,4,0)/'4. Billing Determinants'!$E$41*$D11,IF($E11="kW",VLOOKUP(N$4,'4. Billing Determinants'!$B$19:$O$41,5,0)/'4. Billing Determinants'!$F$41*$D11,IF($E11="Non-RPP kWh",VLOOKUP(N$4,'4. Billing Determinants'!$B$19:$O$41,6,0)/'4. Billing Determinants'!$G$41*$D11,IF($E11="Distribution Rev.",VLOOKUP(N$4,'4. Billing Determinants'!$B$19:$O$41,8,0)/'4. Billing Determinants'!$I$41*$D11, VLOOKUP(N$4,'4. Billing Determinants'!$B$19:$O$41,3,0)/'4. Billing Determinants'!$D$41*$D11))))),0)</f>
        <v>0</v>
      </c>
      <c r="O11" s="74">
        <f>IFERROR(IF(O$4="",0,IF($E11="kWh",VLOOKUP(O$4,'4. Billing Determinants'!$B$19:$O$41,4,0)/'4. Billing Determinants'!$E$41*$D11,IF($E11="kW",VLOOKUP(O$4,'4. Billing Determinants'!$B$19:$O$41,5,0)/'4. Billing Determinants'!$F$41*$D11,IF($E11="Non-RPP kWh",VLOOKUP(O$4,'4. Billing Determinants'!$B$19:$O$41,6,0)/'4. Billing Determinants'!$G$41*$D11,IF($E11="Distribution Rev.",VLOOKUP(O$4,'4. Billing Determinants'!$B$19:$O$41,8,0)/'4. Billing Determinants'!$I$41*$D11, VLOOKUP(O$4,'4. Billing Determinants'!$B$19:$O$41,3,0)/'4. Billing Determinants'!$D$41*$D11))))),0)</f>
        <v>0</v>
      </c>
      <c r="P11" s="74">
        <f>IFERROR(IF(P$4="",0,IF($E11="kWh",VLOOKUP(P$4,'4. Billing Determinants'!$B$19:$O$41,4,0)/'4. Billing Determinants'!$E$41*$D11,IF($E11="kW",VLOOKUP(P$4,'4. Billing Determinants'!$B$19:$O$41,5,0)/'4. Billing Determinants'!$F$41*$D11,IF($E11="Non-RPP kWh",VLOOKUP(P$4,'4. Billing Determinants'!$B$19:$O$41,6,0)/'4. Billing Determinants'!$G$41*$D11,IF($E11="Distribution Rev.",VLOOKUP(P$4,'4. Billing Determinants'!$B$19:$O$41,8,0)/'4. Billing Determinants'!$I$41*$D11, VLOOKUP(P$4,'4. Billing Determinants'!$B$19:$O$41,3,0)/'4. Billing Determinants'!$D$41*$D11))))),0)</f>
        <v>0</v>
      </c>
      <c r="Q11" s="74">
        <f>IFERROR(IF(Q$4="",0,IF($E11="kWh",VLOOKUP(Q$4,'4. Billing Determinants'!$B$19:$O$41,4,0)/'4. Billing Determinants'!$E$41*$D11,IF($E11="kW",VLOOKUP(Q$4,'4. Billing Determinants'!$B$19:$O$41,5,0)/'4. Billing Determinants'!$F$41*$D11,IF($E11="Non-RPP kWh",VLOOKUP(Q$4,'4. Billing Determinants'!$B$19:$O$41,6,0)/'4. Billing Determinants'!$G$41*$D11,IF($E11="Distribution Rev.",VLOOKUP(Q$4,'4. Billing Determinants'!$B$19:$O$41,8,0)/'4. Billing Determinants'!$I$41*$D11, VLOOKUP(Q$4,'4. Billing Determinants'!$B$19:$O$41,3,0)/'4. Billing Determinants'!$D$41*$D11))))),0)</f>
        <v>0</v>
      </c>
      <c r="R11" s="74">
        <f>IFERROR(IF(R$4="",0,IF($E11="kWh",VLOOKUP(R$4,'4. Billing Determinants'!$B$19:$O$41,4,0)/'4. Billing Determinants'!$E$41*$D11,IF($E11="kW",VLOOKUP(R$4,'4. Billing Determinants'!$B$19:$O$41,5,0)/'4. Billing Determinants'!$F$41*$D11,IF($E11="Non-RPP kWh",VLOOKUP(R$4,'4. Billing Determinants'!$B$19:$O$41,6,0)/'4. Billing Determinants'!$G$41*$D11,IF($E11="Distribution Rev.",VLOOKUP(R$4,'4. Billing Determinants'!$B$19:$O$41,8,0)/'4. Billing Determinants'!$I$41*$D11, VLOOKUP(R$4,'4. Billing Determinants'!$B$19:$O$41,3,0)/'4. Billing Determinants'!$D$41*$D11))))),0)</f>
        <v>0</v>
      </c>
      <c r="S11" s="74">
        <f>IFERROR(IF(S$4="",0,IF($E11="kWh",VLOOKUP(S$4,'4. Billing Determinants'!$B$19:$O$41,4,0)/'4. Billing Determinants'!$E$41*$D11,IF($E11="kW",VLOOKUP(S$4,'4. Billing Determinants'!$B$19:$O$41,5,0)/'4. Billing Determinants'!$F$41*$D11,IF($E11="Non-RPP kWh",VLOOKUP(S$4,'4. Billing Determinants'!$B$19:$O$41,6,0)/'4. Billing Determinants'!$G$41*$D11,IF($E11="Distribution Rev.",VLOOKUP(S$4,'4. Billing Determinants'!$B$19:$O$41,8,0)/'4. Billing Determinants'!$I$41*$D11, VLOOKUP(S$4,'4. Billing Determinants'!$B$19:$O$41,3,0)/'4. Billing Determinants'!$D$41*$D11))))),0)</f>
        <v>0</v>
      </c>
      <c r="T11" s="74">
        <f>IFERROR(IF(T$4="",0,IF($E11="kWh",VLOOKUP(T$4,'4. Billing Determinants'!$B$19:$O$41,4,0)/'4. Billing Determinants'!$E$41*$D11,IF($E11="kW",VLOOKUP(T$4,'4. Billing Determinants'!$B$19:$O$41,5,0)/'4. Billing Determinants'!$F$41*$D11,IF($E11="Non-RPP kWh",VLOOKUP(T$4,'4. Billing Determinants'!$B$19:$O$41,6,0)/'4. Billing Determinants'!$G$41*$D11,IF($E11="Distribution Rev.",VLOOKUP(T$4,'4. Billing Determinants'!$B$19:$O$41,8,0)/'4. Billing Determinants'!$I$41*$D11, VLOOKUP(T$4,'4. Billing Determinants'!$B$19:$O$41,3,0)/'4. Billing Determinants'!$D$41*$D11))))),0)</f>
        <v>0</v>
      </c>
      <c r="U11" s="74">
        <f>IFERROR(IF(U$4="",0,IF($E11="kWh",VLOOKUP(U$4,'4. Billing Determinants'!$B$19:$O$41,4,0)/'4. Billing Determinants'!$E$41*$D11,IF($E11="kW",VLOOKUP(U$4,'4. Billing Determinants'!$B$19:$O$41,5,0)/'4. Billing Determinants'!$F$41*$D11,IF($E11="Non-RPP kWh",VLOOKUP(U$4,'4. Billing Determinants'!$B$19:$O$41,6,0)/'4. Billing Determinants'!$G$41*$D11,IF($E11="Distribution Rev.",VLOOKUP(U$4,'4. Billing Determinants'!$B$19:$O$41,8,0)/'4. Billing Determinants'!$I$41*$D11, VLOOKUP(U$4,'4. Billing Determinants'!$B$19:$O$41,3,0)/'4. Billing Determinants'!$D$41*$D11))))),0)</f>
        <v>0</v>
      </c>
      <c r="V11" s="74">
        <f>IFERROR(IF(V$4="",0,IF($E11="kWh",VLOOKUP(V$4,'4. Billing Determinants'!$B$19:$O$41,4,0)/'4. Billing Determinants'!$E$41*$D11,IF($E11="kW",VLOOKUP(V$4,'4. Billing Determinants'!$B$19:$O$41,5,0)/'4. Billing Determinants'!$F$41*$D11,IF($E11="Non-RPP kWh",VLOOKUP(V$4,'4. Billing Determinants'!$B$19:$O$41,6,0)/'4. Billing Determinants'!$G$41*$D11,IF($E11="Distribution Rev.",VLOOKUP(V$4,'4. Billing Determinants'!$B$19:$O$41,8,0)/'4. Billing Determinants'!$I$41*$D11, VLOOKUP(V$4,'4. Billing Determinants'!$B$19:$O$41,3,0)/'4. Billing Determinants'!$D$41*$D11))))),0)</f>
        <v>0</v>
      </c>
      <c r="W11" s="74">
        <f>IFERROR(IF(W$4="",0,IF($E11="kWh",VLOOKUP(W$4,'4. Billing Determinants'!$B$19:$O$41,4,0)/'4. Billing Determinants'!$E$41*$D11,IF($E11="kW",VLOOKUP(W$4,'4. Billing Determinants'!$B$19:$O$41,5,0)/'4. Billing Determinants'!$F$41*$D11,IF($E11="Non-RPP kWh",VLOOKUP(W$4,'4. Billing Determinants'!$B$19:$O$41,6,0)/'4. Billing Determinants'!$G$41*$D11,IF($E11="Distribution Rev.",VLOOKUP(W$4,'4. Billing Determinants'!$B$19:$O$41,8,0)/'4. Billing Determinants'!$I$41*$D11, VLOOKUP(W$4,'4. Billing Determinants'!$B$19:$O$41,3,0)/'4. Billing Determinants'!$D$41*$D11))))),0)</f>
        <v>0</v>
      </c>
      <c r="X11" s="74">
        <f>IFERROR(IF(X$4="",0,IF($E11="kWh",VLOOKUP(X$4,'4. Billing Determinants'!$B$19:$O$41,4,0)/'4. Billing Determinants'!$E$41*$D11,IF($E11="kW",VLOOKUP(X$4,'4. Billing Determinants'!$B$19:$O$41,5,0)/'4. Billing Determinants'!$F$41*$D11,IF($E11="Non-RPP kWh",VLOOKUP(X$4,'4. Billing Determinants'!$B$19:$O$41,6,0)/'4. Billing Determinants'!$G$41*$D11,IF($E11="Distribution Rev.",VLOOKUP(X$4,'4. Billing Determinants'!$B$19:$O$41,8,0)/'4. Billing Determinants'!$I$41*$D11, VLOOKUP(X$4,'4. Billing Determinants'!$B$19:$O$41,3,0)/'4. Billing Determinants'!$D$41*$D11))))),0)</f>
        <v>0</v>
      </c>
      <c r="Y11" s="74">
        <f>IFERROR(IF(Y$4="",0,IF($E11="kWh",VLOOKUP(Y$4,'4. Billing Determinants'!$B$19:$O$41,4,0)/'4. Billing Determinants'!$E$41*$D11,IF($E11="kW",VLOOKUP(Y$4,'4. Billing Determinants'!$B$19:$O$41,5,0)/'4. Billing Determinants'!$F$41*$D11,IF($E11="Non-RPP kWh",VLOOKUP(Y$4,'4. Billing Determinants'!$B$19:$O$41,6,0)/'4. Billing Determinants'!$G$41*$D11,IF($E11="Distribution Rev.",VLOOKUP(Y$4,'4. Billing Determinants'!$B$19:$O$41,8,0)/'4. Billing Determinants'!$I$41*$D11, VLOOKUP(Y$4,'4. Billing Determinants'!$B$19:$O$41,3,0)/'4. Billing Determinants'!$D$41*$D11))))),0)</f>
        <v>0</v>
      </c>
    </row>
    <row r="12" spans="2:25">
      <c r="B12" s="76" t="s">
        <v>149</v>
      </c>
      <c r="C12" s="73">
        <v>1595</v>
      </c>
      <c r="D12" s="74">
        <f>'2. 2013 Continuity Schedule'!CP31</f>
        <v>0</v>
      </c>
      <c r="E12" s="143"/>
      <c r="F12" s="74">
        <f>IF(ISERROR(VLOOKUP(F$4, '4. Billing Determinants'!$B$19:$O$41, 10, FALSE)*'2. 2013 Continuity Schedule'!$CP$31), 0, VLOOKUP(F$4, '4. Billing Determinants'!$B$19:$O$41, 10, FALSE)*'2. 2013 Continuity Schedule'!$CP$31)</f>
        <v>0</v>
      </c>
      <c r="G12" s="74">
        <f>IF(ISERROR(VLOOKUP(G$4, '4. Billing Determinants'!$B$19:$O$41, 10, FALSE)*'2. 2013 Continuity Schedule'!$CP$31), 0, VLOOKUP(G$4, '4. Billing Determinants'!$B$19:$O$41, 10, FALSE)*'2. 2013 Continuity Schedule'!$CP$31)</f>
        <v>0</v>
      </c>
      <c r="H12" s="74">
        <f>IF(ISERROR(VLOOKUP(H$4, '4. Billing Determinants'!$B$19:$O$41, 10, FALSE)*'2. 2013 Continuity Schedule'!$CP$31), 0, VLOOKUP(H$4, '4. Billing Determinants'!$B$19:$O$41, 10, FALSE)*'2. 2013 Continuity Schedule'!$CP$31)</f>
        <v>0</v>
      </c>
      <c r="I12" s="74">
        <f>IF(ISERROR(VLOOKUP(I$4, '4. Billing Determinants'!$B$19:$O$41, 10, FALSE)*'2. 2013 Continuity Schedule'!$CP$31), 0, VLOOKUP(I$4, '4. Billing Determinants'!$B$19:$O$41, 10, FALSE)*'2. 2013 Continuity Schedule'!$CP$31)</f>
        <v>0</v>
      </c>
      <c r="J12" s="74">
        <f>IF(ISERROR(VLOOKUP(J$4, '4. Billing Determinants'!$B$19:$O$41, 10, FALSE)*'2. 2013 Continuity Schedule'!$CP$31), 0, VLOOKUP(J$4, '4. Billing Determinants'!$B$19:$O$41, 10, FALSE)*'2. 2013 Continuity Schedule'!$CP$31)</f>
        <v>0</v>
      </c>
      <c r="K12" s="74">
        <f>IF(ISERROR(VLOOKUP(K$4, '4. Billing Determinants'!$B$19:$O$41, 10, FALSE)*'2. 2013 Continuity Schedule'!$CP$31), 0, VLOOKUP(K$4, '4. Billing Determinants'!$B$19:$O$41, 10, FALSE)*'2. 2013 Continuity Schedule'!$CP$31)</f>
        <v>0</v>
      </c>
      <c r="L12" s="74">
        <f>IF(ISERROR(VLOOKUP(L$4, '4. Billing Determinants'!$B$19:$O$41, 10, FALSE)*'2. 2013 Continuity Schedule'!$CP$31), 0, VLOOKUP(L$4, '4. Billing Determinants'!$B$19:$O$41, 10, FALSE)*'2. 2013 Continuity Schedule'!$CP$31)</f>
        <v>0</v>
      </c>
      <c r="M12" s="74">
        <f>IF(ISERROR(VLOOKUP(M$4, '4. Billing Determinants'!$B$19:$O$41, 10, FALSE)*'2. 2013 Continuity Schedule'!$CP$31), 0, VLOOKUP(M$4, '4. Billing Determinants'!$B$19:$O$41, 10, FALSE)*'2. 2013 Continuity Schedule'!$CP$31)</f>
        <v>0</v>
      </c>
      <c r="N12" s="74">
        <f>IF(ISERROR(VLOOKUP(N$4, '4. Billing Determinants'!$B$19:$O$41, 10, FALSE)*'2. 2013 Continuity Schedule'!$CP$31), 0, VLOOKUP(N$4, '4. Billing Determinants'!$B$19:$O$41, 10, FALSE)*'2. 2013 Continuity Schedule'!$CP$31)</f>
        <v>0</v>
      </c>
      <c r="O12" s="74">
        <f>IF(ISERROR(VLOOKUP(O$4, '4. Billing Determinants'!$B$19:$O$41, 10, FALSE)*'2. 2013 Continuity Schedule'!$CP$31), 0, VLOOKUP(O$4, '4. Billing Determinants'!$B$19:$O$41, 10, FALSE)*'2. 2013 Continuity Schedule'!$CP$31)</f>
        <v>0</v>
      </c>
      <c r="P12" s="74">
        <f>IF(ISERROR(VLOOKUP(P$4, '4. Billing Determinants'!$B$19:$O$41, 10, FALSE)*'2. 2013 Continuity Schedule'!$CP$31), 0, VLOOKUP(P$4, '4. Billing Determinants'!$B$19:$O$41, 10, FALSE)*'2. 2013 Continuity Schedule'!$CP$31)</f>
        <v>0</v>
      </c>
      <c r="Q12" s="74">
        <f>IF(ISERROR(VLOOKUP(Q$4, '4. Billing Determinants'!$B$19:$O$41, 10, FALSE)*'2. 2013 Continuity Schedule'!$CP$31), 0, VLOOKUP(Q$4, '4. Billing Determinants'!$B$19:$O$41, 10, FALSE)*'2. 2013 Continuity Schedule'!$CP$31)</f>
        <v>0</v>
      </c>
      <c r="R12" s="74">
        <f>IF(ISERROR(VLOOKUP(R$4, '4. Billing Determinants'!$B$19:$O$41, 10, FALSE)*'2. 2013 Continuity Schedule'!$CP$31), 0, VLOOKUP(R$4, '4. Billing Determinants'!$B$19:$O$41, 10, FALSE)*'2. 2013 Continuity Schedule'!$CP$31)</f>
        <v>0</v>
      </c>
      <c r="S12" s="74">
        <f>IF(ISERROR(VLOOKUP(S$4, '4. Billing Determinants'!$B$19:$O$41, 10, FALSE)*'2. 2013 Continuity Schedule'!$CP$31), 0, VLOOKUP(S$4, '4. Billing Determinants'!$B$19:$O$41, 10, FALSE)*'2. 2013 Continuity Schedule'!$CP$31)</f>
        <v>0</v>
      </c>
      <c r="T12" s="74">
        <f>IF(ISERROR(VLOOKUP(T$4, '4. Billing Determinants'!$B$19:$O$41, 10, FALSE)*'2. 2013 Continuity Schedule'!$CP$31), 0, VLOOKUP(T$4, '4. Billing Determinants'!$B$19:$O$41, 10, FALSE)*'2. 2013 Continuity Schedule'!$CP$31)</f>
        <v>0</v>
      </c>
      <c r="U12" s="74">
        <f>IF(ISERROR(VLOOKUP(U$4, '4. Billing Determinants'!$B$19:$O$41, 10, FALSE)*'2. 2013 Continuity Schedule'!$CP$31), 0, VLOOKUP(U$4, '4. Billing Determinants'!$B$19:$O$41, 10, FALSE)*'2. 2013 Continuity Schedule'!$CP$31)</f>
        <v>0</v>
      </c>
      <c r="V12" s="74">
        <f>IF(ISERROR(VLOOKUP(V$4, '4. Billing Determinants'!$B$19:$O$41, 10, FALSE)*'2. 2013 Continuity Schedule'!$CP$31), 0, VLOOKUP(V$4, '4. Billing Determinants'!$B$19:$O$41, 10, FALSE)*'2. 2013 Continuity Schedule'!$CP$31)</f>
        <v>0</v>
      </c>
      <c r="W12" s="74">
        <f>IF(ISERROR(VLOOKUP(W$4, '4. Billing Determinants'!$B$19:$O$41, 10, FALSE)*'2. 2013 Continuity Schedule'!$CP$31), 0, VLOOKUP(W$4, '4. Billing Determinants'!$B$19:$O$41, 10, FALSE)*'2. 2013 Continuity Schedule'!$CP$31)</f>
        <v>0</v>
      </c>
      <c r="X12" s="74">
        <f>IF(ISERROR(VLOOKUP(X$4, '4. Billing Determinants'!$B$19:$O$41, 10, FALSE)*'2. 2013 Continuity Schedule'!$CP$31), 0, VLOOKUP(X$4, '4. Billing Determinants'!$B$19:$O$41, 10, FALSE)*'2. 2013 Continuity Schedule'!$CP$31)</f>
        <v>0</v>
      </c>
      <c r="Y12" s="74">
        <f>IF(ISERROR(VLOOKUP(Y$4, '4. Billing Determinants'!$B$19:$O$41, 10, FALSE)*'2. 2013 Continuity Schedule'!$CP$31), 0, VLOOKUP(Y$4, '4. Billing Determinants'!$B$19:$O$41, 10, FALSE)*'2. 2013 Continuity Schedule'!$CP$31)</f>
        <v>0</v>
      </c>
    </row>
    <row r="13" spans="2:25">
      <c r="B13" s="76" t="s">
        <v>150</v>
      </c>
      <c r="C13" s="73">
        <v>1595</v>
      </c>
      <c r="D13" s="74">
        <f>'2. 2013 Continuity Schedule'!CP32</f>
        <v>0</v>
      </c>
      <c r="E13" s="143"/>
      <c r="F13" s="74">
        <f>IF(ISERROR(VLOOKUP(F$4, '4. Billing Determinants'!$B$19:$O$41, 11, FALSE)*'2. 2013 Continuity Schedule'!$CP$32), 0, VLOOKUP(F$4, '4. Billing Determinants'!$B$19:$O$41, 11, FALSE)*'2. 2013 Continuity Schedule'!$CP$32)</f>
        <v>0</v>
      </c>
      <c r="G13" s="74">
        <f>IF(ISERROR(VLOOKUP(G$4, '4. Billing Determinants'!$B$19:$O$41, 11, FALSE)*'2. 2013 Continuity Schedule'!$CP$32), 0, VLOOKUP(G$4, '4. Billing Determinants'!$B$19:$O$41, 11, FALSE)*'2. 2013 Continuity Schedule'!$CP$32)</f>
        <v>0</v>
      </c>
      <c r="H13" s="74">
        <f>IF(ISERROR(VLOOKUP(H$4, '4. Billing Determinants'!$B$19:$O$41, 11, FALSE)*'2. 2013 Continuity Schedule'!$CP$32), 0, VLOOKUP(H$4, '4. Billing Determinants'!$B$19:$O$41, 11, FALSE)*'2. 2013 Continuity Schedule'!$CP$32)</f>
        <v>0</v>
      </c>
      <c r="I13" s="74">
        <f>IF(ISERROR(VLOOKUP(I$4, '4. Billing Determinants'!$B$19:$O$41, 11, FALSE)*'2. 2013 Continuity Schedule'!$CP$32), 0, VLOOKUP(I$4, '4. Billing Determinants'!$B$19:$O$41, 11, FALSE)*'2. 2013 Continuity Schedule'!$CP$32)</f>
        <v>0</v>
      </c>
      <c r="J13" s="74">
        <f>IF(ISERROR(VLOOKUP(J$4, '4. Billing Determinants'!$B$19:$O$41, 11, FALSE)*'2. 2013 Continuity Schedule'!$CP$32), 0, VLOOKUP(J$4, '4. Billing Determinants'!$B$19:$O$41, 11, FALSE)*'2. 2013 Continuity Schedule'!$CP$32)</f>
        <v>0</v>
      </c>
      <c r="K13" s="74">
        <f>IF(ISERROR(VLOOKUP(K$4, '4. Billing Determinants'!$B$19:$O$41, 11, FALSE)*'2. 2013 Continuity Schedule'!$CP$32), 0, VLOOKUP(K$4, '4. Billing Determinants'!$B$19:$O$41, 11, FALSE)*'2. 2013 Continuity Schedule'!$CP$32)</f>
        <v>0</v>
      </c>
      <c r="L13" s="74">
        <f>IF(ISERROR(VLOOKUP(L$4, '4. Billing Determinants'!$B$19:$O$41, 11, FALSE)*'2. 2013 Continuity Schedule'!$CP$32), 0, VLOOKUP(L$4, '4. Billing Determinants'!$B$19:$O$41, 11, FALSE)*'2. 2013 Continuity Schedule'!$CP$32)</f>
        <v>0</v>
      </c>
      <c r="M13" s="74">
        <f>IF(ISERROR(VLOOKUP(M$4, '4. Billing Determinants'!$B$19:$O$41, 11, FALSE)*'2. 2013 Continuity Schedule'!$CP$32), 0, VLOOKUP(M$4, '4. Billing Determinants'!$B$19:$O$41, 11, FALSE)*'2. 2013 Continuity Schedule'!$CP$32)</f>
        <v>0</v>
      </c>
      <c r="N13" s="74">
        <f>IF(ISERROR(VLOOKUP(N$4, '4. Billing Determinants'!$B$19:$O$41, 11, FALSE)*'2. 2013 Continuity Schedule'!$CP$32), 0, VLOOKUP(N$4, '4. Billing Determinants'!$B$19:$O$41, 11, FALSE)*'2. 2013 Continuity Schedule'!$CP$32)</f>
        <v>0</v>
      </c>
      <c r="O13" s="74">
        <f>IF(ISERROR(VLOOKUP(O$4, '4. Billing Determinants'!$B$19:$O$41, 11, FALSE)*'2. 2013 Continuity Schedule'!$CP$32), 0, VLOOKUP(O$4, '4. Billing Determinants'!$B$19:$O$41, 11, FALSE)*'2. 2013 Continuity Schedule'!$CP$32)</f>
        <v>0</v>
      </c>
      <c r="P13" s="74">
        <f>IF(ISERROR(VLOOKUP(P$4, '4. Billing Determinants'!$B$19:$O$41, 11, FALSE)*'2. 2013 Continuity Schedule'!$CP$32), 0, VLOOKUP(P$4, '4. Billing Determinants'!$B$19:$O$41, 11, FALSE)*'2. 2013 Continuity Schedule'!$CP$32)</f>
        <v>0</v>
      </c>
      <c r="Q13" s="74">
        <f>IF(ISERROR(VLOOKUP(Q$4, '4. Billing Determinants'!$B$19:$O$41, 11, FALSE)*'2. 2013 Continuity Schedule'!$CP$32), 0, VLOOKUP(Q$4, '4. Billing Determinants'!$B$19:$O$41, 11, FALSE)*'2. 2013 Continuity Schedule'!$CP$32)</f>
        <v>0</v>
      </c>
      <c r="R13" s="74">
        <f>IF(ISERROR(VLOOKUP(R$4, '4. Billing Determinants'!$B$19:$O$41, 11, FALSE)*'2. 2013 Continuity Schedule'!$CP$32), 0, VLOOKUP(R$4, '4. Billing Determinants'!$B$19:$O$41, 11, FALSE)*'2. 2013 Continuity Schedule'!$CP$32)</f>
        <v>0</v>
      </c>
      <c r="S13" s="74">
        <f>IF(ISERROR(VLOOKUP(S$4, '4. Billing Determinants'!$B$19:$O$41, 11, FALSE)*'2. 2013 Continuity Schedule'!$CP$32), 0, VLOOKUP(S$4, '4. Billing Determinants'!$B$19:$O$41, 11, FALSE)*'2. 2013 Continuity Schedule'!$CP$32)</f>
        <v>0</v>
      </c>
      <c r="T13" s="74">
        <f>IF(ISERROR(VLOOKUP(T$4, '4. Billing Determinants'!$B$19:$O$41, 11, FALSE)*'2. 2013 Continuity Schedule'!$CP$32), 0, VLOOKUP(T$4, '4. Billing Determinants'!$B$19:$O$41, 11, FALSE)*'2. 2013 Continuity Schedule'!$CP$32)</f>
        <v>0</v>
      </c>
      <c r="U13" s="74">
        <f>IF(ISERROR(VLOOKUP(U$4, '4. Billing Determinants'!$B$19:$O$41, 11, FALSE)*'2. 2013 Continuity Schedule'!$CP$32), 0, VLOOKUP(U$4, '4. Billing Determinants'!$B$19:$O$41, 11, FALSE)*'2. 2013 Continuity Schedule'!$CP$32)</f>
        <v>0</v>
      </c>
      <c r="V13" s="74">
        <f>IF(ISERROR(VLOOKUP(V$4, '4. Billing Determinants'!$B$19:$O$41, 11, FALSE)*'2. 2013 Continuity Schedule'!$CP$32), 0, VLOOKUP(V$4, '4. Billing Determinants'!$B$19:$O$41, 11, FALSE)*'2. 2013 Continuity Schedule'!$CP$32)</f>
        <v>0</v>
      </c>
      <c r="W13" s="74">
        <f>IF(ISERROR(VLOOKUP(W$4, '4. Billing Determinants'!$B$19:$O$41, 11, FALSE)*'2. 2013 Continuity Schedule'!$CP$32), 0, VLOOKUP(W$4, '4. Billing Determinants'!$B$19:$O$41, 11, FALSE)*'2. 2013 Continuity Schedule'!$CP$32)</f>
        <v>0</v>
      </c>
      <c r="X13" s="74">
        <f>IF(ISERROR(VLOOKUP(X$4, '4. Billing Determinants'!$B$19:$O$41, 11, FALSE)*'2. 2013 Continuity Schedule'!$CP$32), 0, VLOOKUP(X$4, '4. Billing Determinants'!$B$19:$O$41, 11, FALSE)*'2. 2013 Continuity Schedule'!$CP$32)</f>
        <v>0</v>
      </c>
      <c r="Y13" s="74">
        <f>IF(ISERROR(VLOOKUP(Y$4, '4. Billing Determinants'!$B$19:$O$41, 11, FALSE)*'2. 2013 Continuity Schedule'!$CP$32), 0, VLOOKUP(Y$4, '4. Billing Determinants'!$B$19:$O$41, 11, FALSE)*'2. 2013 Continuity Schedule'!$CP$32)</f>
        <v>0</v>
      </c>
    </row>
    <row r="14" spans="2:25">
      <c r="B14" s="76" t="s">
        <v>151</v>
      </c>
      <c r="C14" s="73">
        <v>1595</v>
      </c>
      <c r="D14" s="74">
        <f>'2. 2013 Continuity Schedule'!CP33</f>
        <v>0</v>
      </c>
      <c r="E14" s="143"/>
      <c r="F14" s="74">
        <f>IF(ISERROR(VLOOKUP(F$4, '4. Billing Determinants'!$B$19:$O$41, 12, FALSE)*'2. 2013 Continuity Schedule'!$CP$33), 0, VLOOKUP(F$4, '4. Billing Determinants'!$B$19:$O$41, 12, FALSE)*'2. 2013 Continuity Schedule'!$CP$33)</f>
        <v>0</v>
      </c>
      <c r="G14" s="74">
        <f>IF(ISERROR(VLOOKUP(G$4, '4. Billing Determinants'!$B$19:$O$41, 12, FALSE)*'2. 2013 Continuity Schedule'!$CP$33), 0, VLOOKUP(G$4, '4. Billing Determinants'!$B$19:$O$41, 12, FALSE)*'2. 2013 Continuity Schedule'!$CP$33)</f>
        <v>0</v>
      </c>
      <c r="H14" s="74">
        <f>IF(ISERROR(VLOOKUP(H$4, '4. Billing Determinants'!$B$19:$O$41, 12, FALSE)*'2. 2013 Continuity Schedule'!$CP$33), 0, VLOOKUP(H$4, '4. Billing Determinants'!$B$19:$O$41, 12, FALSE)*'2. 2013 Continuity Schedule'!$CP$33)</f>
        <v>0</v>
      </c>
      <c r="I14" s="74">
        <f>IF(ISERROR(VLOOKUP(I$4, '4. Billing Determinants'!$B$19:$O$41, 12, FALSE)*'2. 2013 Continuity Schedule'!$CP$33), 0, VLOOKUP(I$4, '4. Billing Determinants'!$B$19:$O$41, 12, FALSE)*'2. 2013 Continuity Schedule'!$CP$33)</f>
        <v>0</v>
      </c>
      <c r="J14" s="74">
        <f>IF(ISERROR(VLOOKUP(J$4, '4. Billing Determinants'!$B$19:$O$41, 12, FALSE)*'2. 2013 Continuity Schedule'!$CP$33), 0, VLOOKUP(J$4, '4. Billing Determinants'!$B$19:$O$41, 12, FALSE)*'2. 2013 Continuity Schedule'!$CP$33)</f>
        <v>0</v>
      </c>
      <c r="K14" s="74">
        <f>IF(ISERROR(VLOOKUP(K$4, '4. Billing Determinants'!$B$19:$O$41, 12, FALSE)*'2. 2013 Continuity Schedule'!$CP$33), 0, VLOOKUP(K$4, '4. Billing Determinants'!$B$19:$O$41, 12, FALSE)*'2. 2013 Continuity Schedule'!$CP$33)</f>
        <v>0</v>
      </c>
      <c r="L14" s="74">
        <f>IF(ISERROR(VLOOKUP(L$4, '4. Billing Determinants'!$B$19:$O$41, 12, FALSE)*'2. 2013 Continuity Schedule'!$CP$33), 0, VLOOKUP(L$4, '4. Billing Determinants'!$B$19:$O$41, 12, FALSE)*'2. 2013 Continuity Schedule'!$CP$33)</f>
        <v>0</v>
      </c>
      <c r="M14" s="74">
        <f>IF(ISERROR(VLOOKUP(M$4, '4. Billing Determinants'!$B$19:$O$41, 12, FALSE)*'2. 2013 Continuity Schedule'!$CP$33), 0, VLOOKUP(M$4, '4. Billing Determinants'!$B$19:$O$41, 12, FALSE)*'2. 2013 Continuity Schedule'!$CP$33)</f>
        <v>0</v>
      </c>
      <c r="N14" s="74">
        <f>IF(ISERROR(VLOOKUP(N$4, '4. Billing Determinants'!$B$19:$O$41, 12, FALSE)*'2. 2013 Continuity Schedule'!$CP$33), 0, VLOOKUP(N$4, '4. Billing Determinants'!$B$19:$O$41, 12, FALSE)*'2. 2013 Continuity Schedule'!$CP$33)</f>
        <v>0</v>
      </c>
      <c r="O14" s="74">
        <f>IF(ISERROR(VLOOKUP(O$4, '4. Billing Determinants'!$B$19:$O$41, 12, FALSE)*'2. 2013 Continuity Schedule'!$CP$33), 0, VLOOKUP(O$4, '4. Billing Determinants'!$B$19:$O$41, 12, FALSE)*'2. 2013 Continuity Schedule'!$CP$33)</f>
        <v>0</v>
      </c>
      <c r="P14" s="74">
        <f>IF(ISERROR(VLOOKUP(P$4, '4. Billing Determinants'!$B$19:$O$41, 12, FALSE)*'2. 2013 Continuity Schedule'!$CP$33), 0, VLOOKUP(P$4, '4. Billing Determinants'!$B$19:$O$41, 12, FALSE)*'2. 2013 Continuity Schedule'!$CP$33)</f>
        <v>0</v>
      </c>
      <c r="Q14" s="74">
        <f>IF(ISERROR(VLOOKUP(Q$4, '4. Billing Determinants'!$B$19:$O$41, 12, FALSE)*'2. 2013 Continuity Schedule'!$CP$33), 0, VLOOKUP(Q$4, '4. Billing Determinants'!$B$19:$O$41, 12, FALSE)*'2. 2013 Continuity Schedule'!$CP$33)</f>
        <v>0</v>
      </c>
      <c r="R14" s="74">
        <f>IF(ISERROR(VLOOKUP(R$4, '4. Billing Determinants'!$B$19:$O$41, 12, FALSE)*'2. 2013 Continuity Schedule'!$CP$33), 0, VLOOKUP(R$4, '4. Billing Determinants'!$B$19:$O$41, 12, FALSE)*'2. 2013 Continuity Schedule'!$CP$33)</f>
        <v>0</v>
      </c>
      <c r="S14" s="74">
        <f>IF(ISERROR(VLOOKUP(S$4, '4. Billing Determinants'!$B$19:$O$41, 12, FALSE)*'2. 2013 Continuity Schedule'!$CP$33), 0, VLOOKUP(S$4, '4. Billing Determinants'!$B$19:$O$41, 12, FALSE)*'2. 2013 Continuity Schedule'!$CP$33)</f>
        <v>0</v>
      </c>
      <c r="T14" s="74">
        <f>IF(ISERROR(VLOOKUP(T$4, '4. Billing Determinants'!$B$19:$O$41, 12, FALSE)*'2. 2013 Continuity Schedule'!$CP$33), 0, VLOOKUP(T$4, '4. Billing Determinants'!$B$19:$O$41, 12, FALSE)*'2. 2013 Continuity Schedule'!$CP$33)</f>
        <v>0</v>
      </c>
      <c r="U14" s="74">
        <f>IF(ISERROR(VLOOKUP(U$4, '4. Billing Determinants'!$B$19:$O$41, 12, FALSE)*'2. 2013 Continuity Schedule'!$CP$33), 0, VLOOKUP(U$4, '4. Billing Determinants'!$B$19:$O$41, 12, FALSE)*'2. 2013 Continuity Schedule'!$CP$33)</f>
        <v>0</v>
      </c>
      <c r="V14" s="74">
        <f>IF(ISERROR(VLOOKUP(V$4, '4. Billing Determinants'!$B$19:$O$41, 12, FALSE)*'2. 2013 Continuity Schedule'!$CP$33), 0, VLOOKUP(V$4, '4. Billing Determinants'!$B$19:$O$41, 12, FALSE)*'2. 2013 Continuity Schedule'!$CP$33)</f>
        <v>0</v>
      </c>
      <c r="W14" s="74">
        <f>IF(ISERROR(VLOOKUP(W$4, '4. Billing Determinants'!$B$19:$O$41, 12, FALSE)*'2. 2013 Continuity Schedule'!$CP$33), 0, VLOOKUP(W$4, '4. Billing Determinants'!$B$19:$O$41, 12, FALSE)*'2. 2013 Continuity Schedule'!$CP$33)</f>
        <v>0</v>
      </c>
      <c r="X14" s="74">
        <f>IF(ISERROR(VLOOKUP(X$4, '4. Billing Determinants'!$B$19:$O$41, 12, FALSE)*'2. 2013 Continuity Schedule'!$CP$33), 0, VLOOKUP(X$4, '4. Billing Determinants'!$B$19:$O$41, 12, FALSE)*'2. 2013 Continuity Schedule'!$CP$33)</f>
        <v>0</v>
      </c>
      <c r="Y14" s="74">
        <f>IF(ISERROR(VLOOKUP(Y$4, '4. Billing Determinants'!$B$19:$O$41, 12, FALSE)*'2. 2013 Continuity Schedule'!$CP$33), 0, VLOOKUP(Y$4, '4. Billing Determinants'!$B$19:$O$41, 12, FALSE)*'2. 2013 Continuity Schedule'!$CP$33)</f>
        <v>0</v>
      </c>
    </row>
    <row r="15" spans="2:25">
      <c r="B15" s="76" t="s">
        <v>288</v>
      </c>
      <c r="C15" s="73">
        <v>1595</v>
      </c>
      <c r="D15" s="74">
        <f>'2. 2013 Continuity Schedule'!CP34</f>
        <v>0</v>
      </c>
      <c r="E15" s="143"/>
      <c r="F15" s="74">
        <f>IF(ISERROR(VLOOKUP(F$4, '4. Billing Determinants'!$B$19:$O$41, 13, FALSE)*'2. 2013 Continuity Schedule'!$CP$34), 0, VLOOKUP(F$4, '4. Billing Determinants'!$B$19:$O$41, 13, FALSE)*'2. 2013 Continuity Schedule'!$CP$34)</f>
        <v>0</v>
      </c>
      <c r="G15" s="74">
        <f>IF(ISERROR(VLOOKUP(G$4, '4. Billing Determinants'!$B$19:$O$41, 13, FALSE)*'2. 2013 Continuity Schedule'!$CP$34), 0, VLOOKUP(G$4, '4. Billing Determinants'!$B$19:$O$41, 13, FALSE)*'2. 2013 Continuity Schedule'!$CP$34)</f>
        <v>0</v>
      </c>
      <c r="H15" s="74">
        <f>IF(ISERROR(VLOOKUP(H$4, '4. Billing Determinants'!$B$19:$O$41, 13, FALSE)*'2. 2013 Continuity Schedule'!$CP$34), 0, VLOOKUP(H$4, '4. Billing Determinants'!$B$19:$O$41, 13, FALSE)*'2. 2013 Continuity Schedule'!$CP$34)</f>
        <v>0</v>
      </c>
      <c r="I15" s="74">
        <f>IF(ISERROR(VLOOKUP(I$4, '4. Billing Determinants'!$B$19:$O$41, 13, FALSE)*'2. 2013 Continuity Schedule'!$CP$34), 0, VLOOKUP(I$4, '4. Billing Determinants'!$B$19:$O$41, 13, FALSE)*'2. 2013 Continuity Schedule'!$CP$34)</f>
        <v>0</v>
      </c>
      <c r="J15" s="74">
        <f>IF(ISERROR(VLOOKUP(J$4, '4. Billing Determinants'!$B$19:$O$41, 13, FALSE)*'2. 2013 Continuity Schedule'!$CP$34), 0, VLOOKUP(J$4, '4. Billing Determinants'!$B$19:$O$41, 13, FALSE)*'2. 2013 Continuity Schedule'!$CP$34)</f>
        <v>0</v>
      </c>
      <c r="K15" s="74">
        <f>IF(ISERROR(VLOOKUP(K$4, '4. Billing Determinants'!$B$19:$O$41, 13, FALSE)*'2. 2013 Continuity Schedule'!$CP$34), 0, VLOOKUP(K$4, '4. Billing Determinants'!$B$19:$O$41, 13, FALSE)*'2. 2013 Continuity Schedule'!$CP$34)</f>
        <v>0</v>
      </c>
      <c r="L15" s="74">
        <f>IF(ISERROR(VLOOKUP(L$4, '4. Billing Determinants'!$B$19:$O$41, 13, FALSE)*'2. 2013 Continuity Schedule'!$CP$34), 0, VLOOKUP(L$4, '4. Billing Determinants'!$B$19:$O$41, 13, FALSE)*'2. 2013 Continuity Schedule'!$CP$34)</f>
        <v>0</v>
      </c>
      <c r="M15" s="74">
        <f>IF(ISERROR(VLOOKUP(M$4, '4. Billing Determinants'!$B$19:$O$41, 13, FALSE)*'2. 2013 Continuity Schedule'!$CP$34), 0, VLOOKUP(M$4, '4. Billing Determinants'!$B$19:$O$41, 13, FALSE)*'2. 2013 Continuity Schedule'!$CP$34)</f>
        <v>0</v>
      </c>
      <c r="N15" s="74">
        <f>IF(ISERROR(VLOOKUP(N$4, '4. Billing Determinants'!$B$19:$O$41, 13, FALSE)*'2. 2013 Continuity Schedule'!$CP$34), 0, VLOOKUP(N$4, '4. Billing Determinants'!$B$19:$O$41, 13, FALSE)*'2. 2013 Continuity Schedule'!$CP$34)</f>
        <v>0</v>
      </c>
      <c r="O15" s="74">
        <f>IF(ISERROR(VLOOKUP(O$4, '4. Billing Determinants'!$B$19:$O$41, 13, FALSE)*'2. 2013 Continuity Schedule'!$CP$34), 0, VLOOKUP(O$4, '4. Billing Determinants'!$B$19:$O$41, 13, FALSE)*'2. 2013 Continuity Schedule'!$CP$34)</f>
        <v>0</v>
      </c>
      <c r="P15" s="74">
        <f>IF(ISERROR(VLOOKUP(P$4, '4. Billing Determinants'!$B$19:$O$41, 13, FALSE)*'2. 2013 Continuity Schedule'!$CP$34), 0, VLOOKUP(P$4, '4. Billing Determinants'!$B$19:$O$41, 13, FALSE)*'2. 2013 Continuity Schedule'!$CP$34)</f>
        <v>0</v>
      </c>
      <c r="Q15" s="74">
        <f>IF(ISERROR(VLOOKUP(Q$4, '4. Billing Determinants'!$B$19:$O$41, 13, FALSE)*'2. 2013 Continuity Schedule'!$CP$34), 0, VLOOKUP(Q$4, '4. Billing Determinants'!$B$19:$O$41, 13, FALSE)*'2. 2013 Continuity Schedule'!$CP$34)</f>
        <v>0</v>
      </c>
      <c r="R15" s="74">
        <f>IF(ISERROR(VLOOKUP(R$4, '4. Billing Determinants'!$B$19:$O$41, 13, FALSE)*'2. 2013 Continuity Schedule'!$CP$34), 0, VLOOKUP(R$4, '4. Billing Determinants'!$B$19:$O$41, 13, FALSE)*'2. 2013 Continuity Schedule'!$CP$34)</f>
        <v>0</v>
      </c>
      <c r="S15" s="74">
        <f>IF(ISERROR(VLOOKUP(S$4, '4. Billing Determinants'!$B$19:$O$41, 13, FALSE)*'2. 2013 Continuity Schedule'!$CP$34), 0, VLOOKUP(S$4, '4. Billing Determinants'!$B$19:$O$41, 13, FALSE)*'2. 2013 Continuity Schedule'!$CP$34)</f>
        <v>0</v>
      </c>
      <c r="T15" s="74">
        <f>IF(ISERROR(VLOOKUP(T$4, '4. Billing Determinants'!$B$19:$O$41, 13, FALSE)*'2. 2013 Continuity Schedule'!$CP$34), 0, VLOOKUP(T$4, '4. Billing Determinants'!$B$19:$O$41, 13, FALSE)*'2. 2013 Continuity Schedule'!$CP$34)</f>
        <v>0</v>
      </c>
      <c r="U15" s="74">
        <f>IF(ISERROR(VLOOKUP(U$4, '4. Billing Determinants'!$B$19:$O$41, 13, FALSE)*'2. 2013 Continuity Schedule'!$CP$34), 0, VLOOKUP(U$4, '4. Billing Determinants'!$B$19:$O$41, 13, FALSE)*'2. 2013 Continuity Schedule'!$CP$34)</f>
        <v>0</v>
      </c>
      <c r="V15" s="74">
        <f>IF(ISERROR(VLOOKUP(V$4, '4. Billing Determinants'!$B$19:$O$41, 13, FALSE)*'2. 2013 Continuity Schedule'!$CP$34), 0, VLOOKUP(V$4, '4. Billing Determinants'!$B$19:$O$41, 13, FALSE)*'2. 2013 Continuity Schedule'!$CP$34)</f>
        <v>0</v>
      </c>
      <c r="W15" s="74">
        <f>IF(ISERROR(VLOOKUP(W$4, '4. Billing Determinants'!$B$19:$O$41, 13, FALSE)*'2. 2013 Continuity Schedule'!$CP$34), 0, VLOOKUP(W$4, '4. Billing Determinants'!$B$19:$O$41, 13, FALSE)*'2. 2013 Continuity Schedule'!$CP$34)</f>
        <v>0</v>
      </c>
      <c r="X15" s="74">
        <f>IF(ISERROR(VLOOKUP(X$4, '4. Billing Determinants'!$B$19:$O$41, 13, FALSE)*'2. 2013 Continuity Schedule'!$CP$34), 0, VLOOKUP(X$4, '4. Billing Determinants'!$B$19:$O$41, 13, FALSE)*'2. 2013 Continuity Schedule'!$CP$34)</f>
        <v>0</v>
      </c>
      <c r="Y15" s="74">
        <f>IF(ISERROR(VLOOKUP(Y$4, '4. Billing Determinants'!$B$19:$O$41, 13, FALSE)*'2. 2013 Continuity Schedule'!$CP$34), 0, VLOOKUP(Y$4, '4. Billing Determinants'!$B$19:$O$41, 13, FALSE)*'2. 2013 Continuity Schedule'!$CP$34)</f>
        <v>0</v>
      </c>
    </row>
    <row r="16" spans="2:25" s="60" customFormat="1">
      <c r="B16" s="92" t="s">
        <v>202</v>
      </c>
      <c r="C16" s="92"/>
      <c r="D16" s="93">
        <f>SUM(D5:D15)-D10</f>
        <v>-41789.01999999996</v>
      </c>
      <c r="E16" s="105"/>
      <c r="F16" s="93">
        <f>SUM(F5:F15)-F10</f>
        <v>-20184.006491975415</v>
      </c>
      <c r="G16" s="93">
        <f t="shared" ref="G16:Y16" si="0">SUM(G5:G15)-G10</f>
        <v>-7280.712759226335</v>
      </c>
      <c r="H16" s="93">
        <f t="shared" si="0"/>
        <v>-14102.107317764661</v>
      </c>
      <c r="I16" s="93">
        <f t="shared" si="0"/>
        <v>-25.958611301706853</v>
      </c>
      <c r="J16" s="93">
        <f t="shared" si="0"/>
        <v>-196.23481973185608</v>
      </c>
      <c r="K16" s="93">
        <f t="shared" si="0"/>
        <v>0</v>
      </c>
      <c r="L16" s="93">
        <f t="shared" si="0"/>
        <v>0</v>
      </c>
      <c r="M16" s="93">
        <f t="shared" si="0"/>
        <v>0</v>
      </c>
      <c r="N16" s="93">
        <f t="shared" si="0"/>
        <v>0</v>
      </c>
      <c r="O16" s="93">
        <f t="shared" si="0"/>
        <v>0</v>
      </c>
      <c r="P16" s="93">
        <f t="shared" si="0"/>
        <v>0</v>
      </c>
      <c r="Q16" s="93">
        <f t="shared" si="0"/>
        <v>0</v>
      </c>
      <c r="R16" s="93">
        <f t="shared" si="0"/>
        <v>0</v>
      </c>
      <c r="S16" s="93">
        <f t="shared" si="0"/>
        <v>0</v>
      </c>
      <c r="T16" s="93">
        <f t="shared" si="0"/>
        <v>0</v>
      </c>
      <c r="U16" s="93">
        <f t="shared" si="0"/>
        <v>0</v>
      </c>
      <c r="V16" s="93">
        <f t="shared" si="0"/>
        <v>0</v>
      </c>
      <c r="W16" s="93">
        <f t="shared" si="0"/>
        <v>0</v>
      </c>
      <c r="X16" s="93">
        <f t="shared" si="0"/>
        <v>0</v>
      </c>
      <c r="Y16" s="93">
        <f t="shared" si="0"/>
        <v>0</v>
      </c>
    </row>
    <row r="17" spans="2:25" ht="8.25" customHeight="1">
      <c r="B17" s="77"/>
      <c r="C17" s="77"/>
      <c r="D17" s="78"/>
      <c r="E17" s="91"/>
    </row>
    <row r="18" spans="2:25">
      <c r="B18" s="72" t="s">
        <v>14</v>
      </c>
      <c r="C18" s="73">
        <v>1508</v>
      </c>
      <c r="D18" s="74">
        <f>'2. 2013 Continuity Schedule'!CP41</f>
        <v>8450.84</v>
      </c>
      <c r="E18" s="143" t="s">
        <v>306</v>
      </c>
      <c r="F18" s="74">
        <f>IFERROR(IF(F$4="",0,IF($E18="kWh",VLOOKUP(F$4,'4. Billing Determinants'!$B$19:$O$41,4,0)/'4. Billing Determinants'!$E$41*$D18,IF($E18="kW",VLOOKUP(F$4,'4. Billing Determinants'!$B$19:$O$41,5,0)/'4. Billing Determinants'!$F$41*$D18,IF($E18="Non-RPP kWh",VLOOKUP(F$4,'4. Billing Determinants'!$B$19:$O$41,6,0)/'4. Billing Determinants'!$G$41*$D18,IF($E18="Distribution Rev.",VLOOKUP(F$4,'4. Billing Determinants'!$B$19:$O$41,8,0)/'4. Billing Determinants'!$I$41*$D18, VLOOKUP(F$4,'4. Billing Determinants'!$B$19:$O$41,3,0)/'4. Billing Determinants'!$D$41*$D18))))),0)</f>
        <v>4081.7281849690312</v>
      </c>
      <c r="G18" s="74">
        <f>IFERROR(IF(G$4="",0,IF($E18="kWh",VLOOKUP(G$4,'4. Billing Determinants'!$B$19:$O$41,4,0)/'4. Billing Determinants'!$E$41*$D18,IF($E18="kW",VLOOKUP(G$4,'4. Billing Determinants'!$B$19:$O$41,5,0)/'4. Billing Determinants'!$F$41*$D18,IF($E18="Non-RPP kWh",VLOOKUP(G$4,'4. Billing Determinants'!$B$19:$O$41,6,0)/'4. Billing Determinants'!$G$41*$D18,IF($E18="Distribution Rev.",VLOOKUP(G$4,'4. Billing Determinants'!$B$19:$O$41,8,0)/'4. Billing Determinants'!$I$41*$D18, VLOOKUP(G$4,'4. Billing Determinants'!$B$19:$O$41,3,0)/'4. Billing Determinants'!$D$41*$D18))))),0)</f>
        <v>1472.3557562694145</v>
      </c>
      <c r="H18" s="74">
        <f>IFERROR(IF(H$4="",0,IF($E18="kWh",VLOOKUP(H$4,'4. Billing Determinants'!$B$19:$O$41,4,0)/'4. Billing Determinants'!$E$41*$D18,IF($E18="kW",VLOOKUP(H$4,'4. Billing Determinants'!$B$19:$O$41,5,0)/'4. Billing Determinants'!$F$41*$D18,IF($E18="Non-RPP kWh",VLOOKUP(H$4,'4. Billing Determinants'!$B$19:$O$41,6,0)/'4. Billing Determinants'!$G$41*$D18,IF($E18="Distribution Rev.",VLOOKUP(H$4,'4. Billing Determinants'!$B$19:$O$41,8,0)/'4. Billing Determinants'!$I$41*$D18, VLOOKUP(H$4,'4. Billing Determinants'!$B$19:$O$41,3,0)/'4. Billing Determinants'!$D$41*$D18))))),0)</f>
        <v>2851.8319316322222</v>
      </c>
      <c r="I18" s="74">
        <f>IFERROR(IF(I$4="",0,IF($E18="kWh",VLOOKUP(I$4,'4. Billing Determinants'!$B$19:$O$41,4,0)/'4. Billing Determinants'!$E$41*$D18,IF($E18="kW",VLOOKUP(I$4,'4. Billing Determinants'!$B$19:$O$41,5,0)/'4. Billing Determinants'!$F$41*$D18,IF($E18="Non-RPP kWh",VLOOKUP(I$4,'4. Billing Determinants'!$B$19:$O$41,6,0)/'4. Billing Determinants'!$G$41*$D18,IF($E18="Distribution Rev.",VLOOKUP(I$4,'4. Billing Determinants'!$B$19:$O$41,8,0)/'4. Billing Determinants'!$I$41*$D18, VLOOKUP(I$4,'4. Billing Determinants'!$B$19:$O$41,3,0)/'4. Billing Determinants'!$D$41*$D18))))),0)</f>
        <v>5.249486088735055</v>
      </c>
      <c r="J18" s="74">
        <f>IFERROR(IF(J$4="",0,IF($E18="kWh",VLOOKUP(J$4,'4. Billing Determinants'!$B$19:$O$41,4,0)/'4. Billing Determinants'!$E$41*$D18,IF($E18="kW",VLOOKUP(J$4,'4. Billing Determinants'!$B$19:$O$41,5,0)/'4. Billing Determinants'!$F$41*$D18,IF($E18="Non-RPP kWh",VLOOKUP(J$4,'4. Billing Determinants'!$B$19:$O$41,6,0)/'4. Billing Determinants'!$G$41*$D18,IF($E18="Distribution Rev.",VLOOKUP(J$4,'4. Billing Determinants'!$B$19:$O$41,8,0)/'4. Billing Determinants'!$I$41*$D18, VLOOKUP(J$4,'4. Billing Determinants'!$B$19:$O$41,3,0)/'4. Billing Determinants'!$D$41*$D18))))),0)</f>
        <v>39.674641040596931</v>
      </c>
      <c r="K18" s="74">
        <f>IFERROR(IF(K$4="",0,IF($E18="kWh",VLOOKUP(K$4,'4. Billing Determinants'!$B$19:$O$41,4,0)/'4. Billing Determinants'!$E$41*$D18,IF($E18="kW",VLOOKUP(K$4,'4. Billing Determinants'!$B$19:$O$41,5,0)/'4. Billing Determinants'!$F$41*$D18,IF($E18="Non-RPP kWh",VLOOKUP(K$4,'4. Billing Determinants'!$B$19:$O$41,6,0)/'4. Billing Determinants'!$G$41*$D18,IF($E18="Distribution Rev.",VLOOKUP(K$4,'4. Billing Determinants'!$B$19:$O$41,8,0)/'4. Billing Determinants'!$I$41*$D18, VLOOKUP(K$4,'4. Billing Determinants'!$B$19:$O$41,3,0)/'4. Billing Determinants'!$D$41*$D18))))),0)</f>
        <v>0</v>
      </c>
      <c r="L18" s="74">
        <f>IFERROR(IF(L$4="",0,IF($E18="kWh",VLOOKUP(L$4,'4. Billing Determinants'!$B$19:$O$41,4,0)/'4. Billing Determinants'!$E$41*$D18,IF($E18="kW",VLOOKUP(L$4,'4. Billing Determinants'!$B$19:$O$41,5,0)/'4. Billing Determinants'!$F$41*$D18,IF($E18="Non-RPP kWh",VLOOKUP(L$4,'4. Billing Determinants'!$B$19:$O$41,6,0)/'4. Billing Determinants'!$G$41*$D18,IF($E18="Distribution Rev.",VLOOKUP(L$4,'4. Billing Determinants'!$B$19:$O$41,8,0)/'4. Billing Determinants'!$I$41*$D18, VLOOKUP(L$4,'4. Billing Determinants'!$B$19:$O$41,3,0)/'4. Billing Determinants'!$D$41*$D18))))),0)</f>
        <v>0</v>
      </c>
      <c r="M18" s="74">
        <f>IFERROR(IF(M$4="",0,IF($E18="kWh",VLOOKUP(M$4,'4. Billing Determinants'!$B$19:$O$41,4,0)/'4. Billing Determinants'!$E$41*$D18,IF($E18="kW",VLOOKUP(M$4,'4. Billing Determinants'!$B$19:$O$41,5,0)/'4. Billing Determinants'!$F$41*$D18,IF($E18="Non-RPP kWh",VLOOKUP(M$4,'4. Billing Determinants'!$B$19:$O$41,6,0)/'4. Billing Determinants'!$G$41*$D18,IF($E18="Distribution Rev.",VLOOKUP(M$4,'4. Billing Determinants'!$B$19:$O$41,8,0)/'4. Billing Determinants'!$I$41*$D18, VLOOKUP(M$4,'4. Billing Determinants'!$B$19:$O$41,3,0)/'4. Billing Determinants'!$D$41*$D18))))),0)</f>
        <v>0</v>
      </c>
      <c r="N18" s="74">
        <f>IFERROR(IF(N$4="",0,IF($E18="kWh",VLOOKUP(N$4,'4. Billing Determinants'!$B$19:$O$41,4,0)/'4. Billing Determinants'!$E$41*$D18,IF($E18="kW",VLOOKUP(N$4,'4. Billing Determinants'!$B$19:$O$41,5,0)/'4. Billing Determinants'!$F$41*$D18,IF($E18="Non-RPP kWh",VLOOKUP(N$4,'4. Billing Determinants'!$B$19:$O$41,6,0)/'4. Billing Determinants'!$G$41*$D18,IF($E18="Distribution Rev.",VLOOKUP(N$4,'4. Billing Determinants'!$B$19:$O$41,8,0)/'4. Billing Determinants'!$I$41*$D18, VLOOKUP(N$4,'4. Billing Determinants'!$B$19:$O$41,3,0)/'4. Billing Determinants'!$D$41*$D18))))),0)</f>
        <v>0</v>
      </c>
      <c r="O18" s="74">
        <f>IFERROR(IF(O$4="",0,IF($E18="kWh",VLOOKUP(O$4,'4. Billing Determinants'!$B$19:$O$41,4,0)/'4. Billing Determinants'!$E$41*$D18,IF($E18="kW",VLOOKUP(O$4,'4. Billing Determinants'!$B$19:$O$41,5,0)/'4. Billing Determinants'!$F$41*$D18,IF($E18="Non-RPP kWh",VLOOKUP(O$4,'4. Billing Determinants'!$B$19:$O$41,6,0)/'4. Billing Determinants'!$G$41*$D18,IF($E18="Distribution Rev.",VLOOKUP(O$4,'4. Billing Determinants'!$B$19:$O$41,8,0)/'4. Billing Determinants'!$I$41*$D18, VLOOKUP(O$4,'4. Billing Determinants'!$B$19:$O$41,3,0)/'4. Billing Determinants'!$D$41*$D18))))),0)</f>
        <v>0</v>
      </c>
      <c r="P18" s="74">
        <f>IFERROR(IF(P$4="",0,IF($E18="kWh",VLOOKUP(P$4,'4. Billing Determinants'!$B$19:$O$41,4,0)/'4. Billing Determinants'!$E$41*$D18,IF($E18="kW",VLOOKUP(P$4,'4. Billing Determinants'!$B$19:$O$41,5,0)/'4. Billing Determinants'!$F$41*$D18,IF($E18="Non-RPP kWh",VLOOKUP(P$4,'4. Billing Determinants'!$B$19:$O$41,6,0)/'4. Billing Determinants'!$G$41*$D18,IF($E18="Distribution Rev.",VLOOKUP(P$4,'4. Billing Determinants'!$B$19:$O$41,8,0)/'4. Billing Determinants'!$I$41*$D18, VLOOKUP(P$4,'4. Billing Determinants'!$B$19:$O$41,3,0)/'4. Billing Determinants'!$D$41*$D18))))),0)</f>
        <v>0</v>
      </c>
      <c r="Q18" s="74">
        <f>IFERROR(IF(Q$4="",0,IF($E18="kWh",VLOOKUP(Q$4,'4. Billing Determinants'!$B$19:$O$41,4,0)/'4. Billing Determinants'!$E$41*$D18,IF($E18="kW",VLOOKUP(Q$4,'4. Billing Determinants'!$B$19:$O$41,5,0)/'4. Billing Determinants'!$F$41*$D18,IF($E18="Non-RPP kWh",VLOOKUP(Q$4,'4. Billing Determinants'!$B$19:$O$41,6,0)/'4. Billing Determinants'!$G$41*$D18,IF($E18="Distribution Rev.",VLOOKUP(Q$4,'4. Billing Determinants'!$B$19:$O$41,8,0)/'4. Billing Determinants'!$I$41*$D18, VLOOKUP(Q$4,'4. Billing Determinants'!$B$19:$O$41,3,0)/'4. Billing Determinants'!$D$41*$D18))))),0)</f>
        <v>0</v>
      </c>
      <c r="R18" s="74">
        <f>IFERROR(IF(R$4="",0,IF($E18="kWh",VLOOKUP(R$4,'4. Billing Determinants'!$B$19:$O$41,4,0)/'4. Billing Determinants'!$E$41*$D18,IF($E18="kW",VLOOKUP(R$4,'4. Billing Determinants'!$B$19:$O$41,5,0)/'4. Billing Determinants'!$F$41*$D18,IF($E18="Non-RPP kWh",VLOOKUP(R$4,'4. Billing Determinants'!$B$19:$O$41,6,0)/'4. Billing Determinants'!$G$41*$D18,IF($E18="Distribution Rev.",VLOOKUP(R$4,'4. Billing Determinants'!$B$19:$O$41,8,0)/'4. Billing Determinants'!$I$41*$D18, VLOOKUP(R$4,'4. Billing Determinants'!$B$19:$O$41,3,0)/'4. Billing Determinants'!$D$41*$D18))))),0)</f>
        <v>0</v>
      </c>
      <c r="S18" s="74">
        <f>IFERROR(IF(S$4="",0,IF($E18="kWh",VLOOKUP(S$4,'4. Billing Determinants'!$B$19:$O$41,4,0)/'4. Billing Determinants'!$E$41*$D18,IF($E18="kW",VLOOKUP(S$4,'4. Billing Determinants'!$B$19:$O$41,5,0)/'4. Billing Determinants'!$F$41*$D18,IF($E18="Non-RPP kWh",VLOOKUP(S$4,'4. Billing Determinants'!$B$19:$O$41,6,0)/'4. Billing Determinants'!$G$41*$D18,IF($E18="Distribution Rev.",VLOOKUP(S$4,'4. Billing Determinants'!$B$19:$O$41,8,0)/'4. Billing Determinants'!$I$41*$D18, VLOOKUP(S$4,'4. Billing Determinants'!$B$19:$O$41,3,0)/'4. Billing Determinants'!$D$41*$D18))))),0)</f>
        <v>0</v>
      </c>
      <c r="T18" s="74">
        <f>IFERROR(IF(T$4="",0,IF($E18="kWh",VLOOKUP(T$4,'4. Billing Determinants'!$B$19:$O$41,4,0)/'4. Billing Determinants'!$E$41*$D18,IF($E18="kW",VLOOKUP(T$4,'4. Billing Determinants'!$B$19:$O$41,5,0)/'4. Billing Determinants'!$F$41*$D18,IF($E18="Non-RPP kWh",VLOOKUP(T$4,'4. Billing Determinants'!$B$19:$O$41,6,0)/'4. Billing Determinants'!$G$41*$D18,IF($E18="Distribution Rev.",VLOOKUP(T$4,'4. Billing Determinants'!$B$19:$O$41,8,0)/'4. Billing Determinants'!$I$41*$D18, VLOOKUP(T$4,'4. Billing Determinants'!$B$19:$O$41,3,0)/'4. Billing Determinants'!$D$41*$D18))))),0)</f>
        <v>0</v>
      </c>
      <c r="U18" s="74">
        <f>IFERROR(IF(U$4="",0,IF($E18="kWh",VLOOKUP(U$4,'4. Billing Determinants'!$B$19:$O$41,4,0)/'4. Billing Determinants'!$E$41*$D18,IF($E18="kW",VLOOKUP(U$4,'4. Billing Determinants'!$B$19:$O$41,5,0)/'4. Billing Determinants'!$F$41*$D18,IF($E18="Non-RPP kWh",VLOOKUP(U$4,'4. Billing Determinants'!$B$19:$O$41,6,0)/'4. Billing Determinants'!$G$41*$D18,IF($E18="Distribution Rev.",VLOOKUP(U$4,'4. Billing Determinants'!$B$19:$O$41,8,0)/'4. Billing Determinants'!$I$41*$D18, VLOOKUP(U$4,'4. Billing Determinants'!$B$19:$O$41,3,0)/'4. Billing Determinants'!$D$41*$D18))))),0)</f>
        <v>0</v>
      </c>
      <c r="V18" s="74">
        <f>IFERROR(IF(V$4="",0,IF($E18="kWh",VLOOKUP(V$4,'4. Billing Determinants'!$B$19:$O$41,4,0)/'4. Billing Determinants'!$E$41*$D18,IF($E18="kW",VLOOKUP(V$4,'4. Billing Determinants'!$B$19:$O$41,5,0)/'4. Billing Determinants'!$F$41*$D18,IF($E18="Non-RPP kWh",VLOOKUP(V$4,'4. Billing Determinants'!$B$19:$O$41,6,0)/'4. Billing Determinants'!$G$41*$D18,IF($E18="Distribution Rev.",VLOOKUP(V$4,'4. Billing Determinants'!$B$19:$O$41,8,0)/'4. Billing Determinants'!$I$41*$D18, VLOOKUP(V$4,'4. Billing Determinants'!$B$19:$O$41,3,0)/'4. Billing Determinants'!$D$41*$D18))))),0)</f>
        <v>0</v>
      </c>
      <c r="W18" s="74">
        <f>IFERROR(IF(W$4="",0,IF($E18="kWh",VLOOKUP(W$4,'4. Billing Determinants'!$B$19:$O$41,4,0)/'4. Billing Determinants'!$E$41*$D18,IF($E18="kW",VLOOKUP(W$4,'4. Billing Determinants'!$B$19:$O$41,5,0)/'4. Billing Determinants'!$F$41*$D18,IF($E18="Non-RPP kWh",VLOOKUP(W$4,'4. Billing Determinants'!$B$19:$O$41,6,0)/'4. Billing Determinants'!$G$41*$D18,IF($E18="Distribution Rev.",VLOOKUP(W$4,'4. Billing Determinants'!$B$19:$O$41,8,0)/'4. Billing Determinants'!$I$41*$D18, VLOOKUP(W$4,'4. Billing Determinants'!$B$19:$O$41,3,0)/'4. Billing Determinants'!$D$41*$D18))))),0)</f>
        <v>0</v>
      </c>
      <c r="X18" s="74">
        <f>IFERROR(IF(X$4="",0,IF($E18="kWh",VLOOKUP(X$4,'4. Billing Determinants'!$B$19:$O$41,4,0)/'4. Billing Determinants'!$E$41*$D18,IF($E18="kW",VLOOKUP(X$4,'4. Billing Determinants'!$B$19:$O$41,5,0)/'4. Billing Determinants'!$F$41*$D18,IF($E18="Non-RPP kWh",VLOOKUP(X$4,'4. Billing Determinants'!$B$19:$O$41,6,0)/'4. Billing Determinants'!$G$41*$D18,IF($E18="Distribution Rev.",VLOOKUP(X$4,'4. Billing Determinants'!$B$19:$O$41,8,0)/'4. Billing Determinants'!$I$41*$D18, VLOOKUP(X$4,'4. Billing Determinants'!$B$19:$O$41,3,0)/'4. Billing Determinants'!$D$41*$D18))))),0)</f>
        <v>0</v>
      </c>
      <c r="Y18" s="74">
        <f>IFERROR(IF(Y$4="",0,IF($E18="kWh",VLOOKUP(Y$4,'4. Billing Determinants'!$B$19:$O$41,4,0)/'4. Billing Determinants'!$E$41*$D18,IF($E18="kW",VLOOKUP(Y$4,'4. Billing Determinants'!$B$19:$O$41,5,0)/'4. Billing Determinants'!$F$41*$D18,IF($E18="Non-RPP kWh",VLOOKUP(Y$4,'4. Billing Determinants'!$B$19:$O$41,6,0)/'4. Billing Determinants'!$G$41*$D18,IF($E18="Distribution Rev.",VLOOKUP(Y$4,'4. Billing Determinants'!$B$19:$O$41,8,0)/'4. Billing Determinants'!$I$41*$D18, VLOOKUP(Y$4,'4. Billing Determinants'!$B$19:$O$41,3,0)/'4. Billing Determinants'!$D$41*$D18))))),0)</f>
        <v>0</v>
      </c>
    </row>
    <row r="19" spans="2:25">
      <c r="B19" s="72" t="s">
        <v>15</v>
      </c>
      <c r="C19" s="73">
        <v>1508</v>
      </c>
      <c r="D19" s="74">
        <f>'2. 2013 Continuity Schedule'!CP42</f>
        <v>0</v>
      </c>
      <c r="E19" s="143"/>
      <c r="F19" s="74">
        <f>IFERROR(IF(F$4="",0,IF($E19="kWh",VLOOKUP(F$4,'4. Billing Determinants'!$B$19:$O$41,4,0)/'4. Billing Determinants'!$E$41*$D19,IF($E19="kW",VLOOKUP(F$4,'4. Billing Determinants'!$B$19:$O$41,5,0)/'4. Billing Determinants'!$F$41*$D19,IF($E19="Non-RPP kWh",VLOOKUP(F$4,'4. Billing Determinants'!$B$19:$O$41,6,0)/'4. Billing Determinants'!$G$41*$D19,IF($E19="Distribution Rev.",VLOOKUP(F$4,'4. Billing Determinants'!$B$19:$O$41,8,0)/'4. Billing Determinants'!$I$41*$D19, VLOOKUP(F$4,'4. Billing Determinants'!$B$19:$O$41,3,0)/'4. Billing Determinants'!$D$41*$D19))))),0)</f>
        <v>0</v>
      </c>
      <c r="G19" s="74">
        <f>IFERROR(IF(G$4="",0,IF($E19="kWh",VLOOKUP(G$4,'4. Billing Determinants'!$B$19:$O$41,4,0)/'4. Billing Determinants'!$E$41*$D19,IF($E19="kW",VLOOKUP(G$4,'4. Billing Determinants'!$B$19:$O$41,5,0)/'4. Billing Determinants'!$F$41*$D19,IF($E19="Non-RPP kWh",VLOOKUP(G$4,'4. Billing Determinants'!$B$19:$O$41,6,0)/'4. Billing Determinants'!$G$41*$D19,IF($E19="Distribution Rev.",VLOOKUP(G$4,'4. Billing Determinants'!$B$19:$O$41,8,0)/'4. Billing Determinants'!$I$41*$D19, VLOOKUP(G$4,'4. Billing Determinants'!$B$19:$O$41,3,0)/'4. Billing Determinants'!$D$41*$D19))))),0)</f>
        <v>0</v>
      </c>
      <c r="H19" s="74">
        <f>IFERROR(IF(H$4="",0,IF($E19="kWh",VLOOKUP(H$4,'4. Billing Determinants'!$B$19:$O$41,4,0)/'4. Billing Determinants'!$E$41*$D19,IF($E19="kW",VLOOKUP(H$4,'4. Billing Determinants'!$B$19:$O$41,5,0)/'4. Billing Determinants'!$F$41*$D19,IF($E19="Non-RPP kWh",VLOOKUP(H$4,'4. Billing Determinants'!$B$19:$O$41,6,0)/'4. Billing Determinants'!$G$41*$D19,IF($E19="Distribution Rev.",VLOOKUP(H$4,'4. Billing Determinants'!$B$19:$O$41,8,0)/'4. Billing Determinants'!$I$41*$D19, VLOOKUP(H$4,'4. Billing Determinants'!$B$19:$O$41,3,0)/'4. Billing Determinants'!$D$41*$D19))))),0)</f>
        <v>0</v>
      </c>
      <c r="I19" s="74">
        <f>IFERROR(IF(I$4="",0,IF($E19="kWh",VLOOKUP(I$4,'4. Billing Determinants'!$B$19:$O$41,4,0)/'4. Billing Determinants'!$E$41*$D19,IF($E19="kW",VLOOKUP(I$4,'4. Billing Determinants'!$B$19:$O$41,5,0)/'4. Billing Determinants'!$F$41*$D19,IF($E19="Non-RPP kWh",VLOOKUP(I$4,'4. Billing Determinants'!$B$19:$O$41,6,0)/'4. Billing Determinants'!$G$41*$D19,IF($E19="Distribution Rev.",VLOOKUP(I$4,'4. Billing Determinants'!$B$19:$O$41,8,0)/'4. Billing Determinants'!$I$41*$D19, VLOOKUP(I$4,'4. Billing Determinants'!$B$19:$O$41,3,0)/'4. Billing Determinants'!$D$41*$D19))))),0)</f>
        <v>0</v>
      </c>
      <c r="J19" s="74">
        <f>IFERROR(IF(J$4="",0,IF($E19="kWh",VLOOKUP(J$4,'4. Billing Determinants'!$B$19:$O$41,4,0)/'4. Billing Determinants'!$E$41*$D19,IF($E19="kW",VLOOKUP(J$4,'4. Billing Determinants'!$B$19:$O$41,5,0)/'4. Billing Determinants'!$F$41*$D19,IF($E19="Non-RPP kWh",VLOOKUP(J$4,'4. Billing Determinants'!$B$19:$O$41,6,0)/'4. Billing Determinants'!$G$41*$D19,IF($E19="Distribution Rev.",VLOOKUP(J$4,'4. Billing Determinants'!$B$19:$O$41,8,0)/'4. Billing Determinants'!$I$41*$D19, VLOOKUP(J$4,'4. Billing Determinants'!$B$19:$O$41,3,0)/'4. Billing Determinants'!$D$41*$D19))))),0)</f>
        <v>0</v>
      </c>
      <c r="K19" s="74">
        <f>IFERROR(IF(K$4="",0,IF($E19="kWh",VLOOKUP(K$4,'4. Billing Determinants'!$B$19:$O$41,4,0)/'4. Billing Determinants'!$E$41*$D19,IF($E19="kW",VLOOKUP(K$4,'4. Billing Determinants'!$B$19:$O$41,5,0)/'4. Billing Determinants'!$F$41*$D19,IF($E19="Non-RPP kWh",VLOOKUP(K$4,'4. Billing Determinants'!$B$19:$O$41,6,0)/'4. Billing Determinants'!$G$41*$D19,IF($E19="Distribution Rev.",VLOOKUP(K$4,'4. Billing Determinants'!$B$19:$O$41,8,0)/'4. Billing Determinants'!$I$41*$D19, VLOOKUP(K$4,'4. Billing Determinants'!$B$19:$O$41,3,0)/'4. Billing Determinants'!$D$41*$D19))))),0)</f>
        <v>0</v>
      </c>
      <c r="L19" s="74">
        <f>IFERROR(IF(L$4="",0,IF($E19="kWh",VLOOKUP(L$4,'4. Billing Determinants'!$B$19:$O$41,4,0)/'4. Billing Determinants'!$E$41*$D19,IF($E19="kW",VLOOKUP(L$4,'4. Billing Determinants'!$B$19:$O$41,5,0)/'4. Billing Determinants'!$F$41*$D19,IF($E19="Non-RPP kWh",VLOOKUP(L$4,'4. Billing Determinants'!$B$19:$O$41,6,0)/'4. Billing Determinants'!$G$41*$D19,IF($E19="Distribution Rev.",VLOOKUP(L$4,'4. Billing Determinants'!$B$19:$O$41,8,0)/'4. Billing Determinants'!$I$41*$D19, VLOOKUP(L$4,'4. Billing Determinants'!$B$19:$O$41,3,0)/'4. Billing Determinants'!$D$41*$D19))))),0)</f>
        <v>0</v>
      </c>
      <c r="M19" s="74">
        <f>IFERROR(IF(M$4="",0,IF($E19="kWh",VLOOKUP(M$4,'4. Billing Determinants'!$B$19:$O$41,4,0)/'4. Billing Determinants'!$E$41*$D19,IF($E19="kW",VLOOKUP(M$4,'4. Billing Determinants'!$B$19:$O$41,5,0)/'4. Billing Determinants'!$F$41*$D19,IF($E19="Non-RPP kWh",VLOOKUP(M$4,'4. Billing Determinants'!$B$19:$O$41,6,0)/'4. Billing Determinants'!$G$41*$D19,IF($E19="Distribution Rev.",VLOOKUP(M$4,'4. Billing Determinants'!$B$19:$O$41,8,0)/'4. Billing Determinants'!$I$41*$D19, VLOOKUP(M$4,'4. Billing Determinants'!$B$19:$O$41,3,0)/'4. Billing Determinants'!$D$41*$D19))))),0)</f>
        <v>0</v>
      </c>
      <c r="N19" s="74">
        <f>IFERROR(IF(N$4="",0,IF($E19="kWh",VLOOKUP(N$4,'4. Billing Determinants'!$B$19:$O$41,4,0)/'4. Billing Determinants'!$E$41*$D19,IF($E19="kW",VLOOKUP(N$4,'4. Billing Determinants'!$B$19:$O$41,5,0)/'4. Billing Determinants'!$F$41*$D19,IF($E19="Non-RPP kWh",VLOOKUP(N$4,'4. Billing Determinants'!$B$19:$O$41,6,0)/'4. Billing Determinants'!$G$41*$D19,IF($E19="Distribution Rev.",VLOOKUP(N$4,'4. Billing Determinants'!$B$19:$O$41,8,0)/'4. Billing Determinants'!$I$41*$D19, VLOOKUP(N$4,'4. Billing Determinants'!$B$19:$O$41,3,0)/'4. Billing Determinants'!$D$41*$D19))))),0)</f>
        <v>0</v>
      </c>
      <c r="O19" s="74">
        <f>IFERROR(IF(O$4="",0,IF($E19="kWh",VLOOKUP(O$4,'4. Billing Determinants'!$B$19:$O$41,4,0)/'4. Billing Determinants'!$E$41*$D19,IF($E19="kW",VLOOKUP(O$4,'4. Billing Determinants'!$B$19:$O$41,5,0)/'4. Billing Determinants'!$F$41*$D19,IF($E19="Non-RPP kWh",VLOOKUP(O$4,'4. Billing Determinants'!$B$19:$O$41,6,0)/'4. Billing Determinants'!$G$41*$D19,IF($E19="Distribution Rev.",VLOOKUP(O$4,'4. Billing Determinants'!$B$19:$O$41,8,0)/'4. Billing Determinants'!$I$41*$D19, VLOOKUP(O$4,'4. Billing Determinants'!$B$19:$O$41,3,0)/'4. Billing Determinants'!$D$41*$D19))))),0)</f>
        <v>0</v>
      </c>
      <c r="P19" s="74">
        <f>IFERROR(IF(P$4="",0,IF($E19="kWh",VLOOKUP(P$4,'4. Billing Determinants'!$B$19:$O$41,4,0)/'4. Billing Determinants'!$E$41*$D19,IF($E19="kW",VLOOKUP(P$4,'4. Billing Determinants'!$B$19:$O$41,5,0)/'4. Billing Determinants'!$F$41*$D19,IF($E19="Non-RPP kWh",VLOOKUP(P$4,'4. Billing Determinants'!$B$19:$O$41,6,0)/'4. Billing Determinants'!$G$41*$D19,IF($E19="Distribution Rev.",VLOOKUP(P$4,'4. Billing Determinants'!$B$19:$O$41,8,0)/'4. Billing Determinants'!$I$41*$D19, VLOOKUP(P$4,'4. Billing Determinants'!$B$19:$O$41,3,0)/'4. Billing Determinants'!$D$41*$D19))))),0)</f>
        <v>0</v>
      </c>
      <c r="Q19" s="74">
        <f>IFERROR(IF(Q$4="",0,IF($E19="kWh",VLOOKUP(Q$4,'4. Billing Determinants'!$B$19:$O$41,4,0)/'4. Billing Determinants'!$E$41*$D19,IF($E19="kW",VLOOKUP(Q$4,'4. Billing Determinants'!$B$19:$O$41,5,0)/'4. Billing Determinants'!$F$41*$D19,IF($E19="Non-RPP kWh",VLOOKUP(Q$4,'4. Billing Determinants'!$B$19:$O$41,6,0)/'4. Billing Determinants'!$G$41*$D19,IF($E19="Distribution Rev.",VLOOKUP(Q$4,'4. Billing Determinants'!$B$19:$O$41,8,0)/'4. Billing Determinants'!$I$41*$D19, VLOOKUP(Q$4,'4. Billing Determinants'!$B$19:$O$41,3,0)/'4. Billing Determinants'!$D$41*$D19))))),0)</f>
        <v>0</v>
      </c>
      <c r="R19" s="74">
        <f>IFERROR(IF(R$4="",0,IF($E19="kWh",VLOOKUP(R$4,'4. Billing Determinants'!$B$19:$O$41,4,0)/'4. Billing Determinants'!$E$41*$D19,IF($E19="kW",VLOOKUP(R$4,'4. Billing Determinants'!$B$19:$O$41,5,0)/'4. Billing Determinants'!$F$41*$D19,IF($E19="Non-RPP kWh",VLOOKUP(R$4,'4. Billing Determinants'!$B$19:$O$41,6,0)/'4. Billing Determinants'!$G$41*$D19,IF($E19="Distribution Rev.",VLOOKUP(R$4,'4. Billing Determinants'!$B$19:$O$41,8,0)/'4. Billing Determinants'!$I$41*$D19, VLOOKUP(R$4,'4. Billing Determinants'!$B$19:$O$41,3,0)/'4. Billing Determinants'!$D$41*$D19))))),0)</f>
        <v>0</v>
      </c>
      <c r="S19" s="74">
        <f>IFERROR(IF(S$4="",0,IF($E19="kWh",VLOOKUP(S$4,'4. Billing Determinants'!$B$19:$O$41,4,0)/'4. Billing Determinants'!$E$41*$D19,IF($E19="kW",VLOOKUP(S$4,'4. Billing Determinants'!$B$19:$O$41,5,0)/'4. Billing Determinants'!$F$41*$D19,IF($E19="Non-RPP kWh",VLOOKUP(S$4,'4. Billing Determinants'!$B$19:$O$41,6,0)/'4. Billing Determinants'!$G$41*$D19,IF($E19="Distribution Rev.",VLOOKUP(S$4,'4. Billing Determinants'!$B$19:$O$41,8,0)/'4. Billing Determinants'!$I$41*$D19, VLOOKUP(S$4,'4. Billing Determinants'!$B$19:$O$41,3,0)/'4. Billing Determinants'!$D$41*$D19))))),0)</f>
        <v>0</v>
      </c>
      <c r="T19" s="74">
        <f>IFERROR(IF(T$4="",0,IF($E19="kWh",VLOOKUP(T$4,'4. Billing Determinants'!$B$19:$O$41,4,0)/'4. Billing Determinants'!$E$41*$D19,IF($E19="kW",VLOOKUP(T$4,'4. Billing Determinants'!$B$19:$O$41,5,0)/'4. Billing Determinants'!$F$41*$D19,IF($E19="Non-RPP kWh",VLOOKUP(T$4,'4. Billing Determinants'!$B$19:$O$41,6,0)/'4. Billing Determinants'!$G$41*$D19,IF($E19="Distribution Rev.",VLOOKUP(T$4,'4. Billing Determinants'!$B$19:$O$41,8,0)/'4. Billing Determinants'!$I$41*$D19, VLOOKUP(T$4,'4. Billing Determinants'!$B$19:$O$41,3,0)/'4. Billing Determinants'!$D$41*$D19))))),0)</f>
        <v>0</v>
      </c>
      <c r="U19" s="74">
        <f>IFERROR(IF(U$4="",0,IF($E19="kWh",VLOOKUP(U$4,'4. Billing Determinants'!$B$19:$O$41,4,0)/'4. Billing Determinants'!$E$41*$D19,IF($E19="kW",VLOOKUP(U$4,'4. Billing Determinants'!$B$19:$O$41,5,0)/'4. Billing Determinants'!$F$41*$D19,IF($E19="Non-RPP kWh",VLOOKUP(U$4,'4. Billing Determinants'!$B$19:$O$41,6,0)/'4. Billing Determinants'!$G$41*$D19,IF($E19="Distribution Rev.",VLOOKUP(U$4,'4. Billing Determinants'!$B$19:$O$41,8,0)/'4. Billing Determinants'!$I$41*$D19, VLOOKUP(U$4,'4. Billing Determinants'!$B$19:$O$41,3,0)/'4. Billing Determinants'!$D$41*$D19))))),0)</f>
        <v>0</v>
      </c>
      <c r="V19" s="74">
        <f>IFERROR(IF(V$4="",0,IF($E19="kWh",VLOOKUP(V$4,'4. Billing Determinants'!$B$19:$O$41,4,0)/'4. Billing Determinants'!$E$41*$D19,IF($E19="kW",VLOOKUP(V$4,'4. Billing Determinants'!$B$19:$O$41,5,0)/'4. Billing Determinants'!$F$41*$D19,IF($E19="Non-RPP kWh",VLOOKUP(V$4,'4. Billing Determinants'!$B$19:$O$41,6,0)/'4. Billing Determinants'!$G$41*$D19,IF($E19="Distribution Rev.",VLOOKUP(V$4,'4. Billing Determinants'!$B$19:$O$41,8,0)/'4. Billing Determinants'!$I$41*$D19, VLOOKUP(V$4,'4. Billing Determinants'!$B$19:$O$41,3,0)/'4. Billing Determinants'!$D$41*$D19))))),0)</f>
        <v>0</v>
      </c>
      <c r="W19" s="74">
        <f>IFERROR(IF(W$4="",0,IF($E19="kWh",VLOOKUP(W$4,'4. Billing Determinants'!$B$19:$O$41,4,0)/'4. Billing Determinants'!$E$41*$D19,IF($E19="kW",VLOOKUP(W$4,'4. Billing Determinants'!$B$19:$O$41,5,0)/'4. Billing Determinants'!$F$41*$D19,IF($E19="Non-RPP kWh",VLOOKUP(W$4,'4. Billing Determinants'!$B$19:$O$41,6,0)/'4. Billing Determinants'!$G$41*$D19,IF($E19="Distribution Rev.",VLOOKUP(W$4,'4. Billing Determinants'!$B$19:$O$41,8,0)/'4. Billing Determinants'!$I$41*$D19, VLOOKUP(W$4,'4. Billing Determinants'!$B$19:$O$41,3,0)/'4. Billing Determinants'!$D$41*$D19))))),0)</f>
        <v>0</v>
      </c>
      <c r="X19" s="74">
        <f>IFERROR(IF(X$4="",0,IF($E19="kWh",VLOOKUP(X$4,'4. Billing Determinants'!$B$19:$O$41,4,0)/'4. Billing Determinants'!$E$41*$D19,IF($E19="kW",VLOOKUP(X$4,'4. Billing Determinants'!$B$19:$O$41,5,0)/'4. Billing Determinants'!$F$41*$D19,IF($E19="Non-RPP kWh",VLOOKUP(X$4,'4. Billing Determinants'!$B$19:$O$41,6,0)/'4. Billing Determinants'!$G$41*$D19,IF($E19="Distribution Rev.",VLOOKUP(X$4,'4. Billing Determinants'!$B$19:$O$41,8,0)/'4. Billing Determinants'!$I$41*$D19, VLOOKUP(X$4,'4. Billing Determinants'!$B$19:$O$41,3,0)/'4. Billing Determinants'!$D$41*$D19))))),0)</f>
        <v>0</v>
      </c>
      <c r="Y19" s="74">
        <f>IFERROR(IF(Y$4="",0,IF($E19="kWh",VLOOKUP(Y$4,'4. Billing Determinants'!$B$19:$O$41,4,0)/'4. Billing Determinants'!$E$41*$D19,IF($E19="kW",VLOOKUP(Y$4,'4. Billing Determinants'!$B$19:$O$41,5,0)/'4. Billing Determinants'!$F$41*$D19,IF($E19="Non-RPP kWh",VLOOKUP(Y$4,'4. Billing Determinants'!$B$19:$O$41,6,0)/'4. Billing Determinants'!$G$41*$D19,IF($E19="Distribution Rev.",VLOOKUP(Y$4,'4. Billing Determinants'!$B$19:$O$41,8,0)/'4. Billing Determinants'!$I$41*$D19, VLOOKUP(Y$4,'4. Billing Determinants'!$B$19:$O$41,3,0)/'4. Billing Determinants'!$D$41*$D19))))),0)</f>
        <v>0</v>
      </c>
    </row>
    <row r="20" spans="2:25">
      <c r="B20" s="72" t="s">
        <v>67</v>
      </c>
      <c r="C20" s="73">
        <v>1508</v>
      </c>
      <c r="D20" s="74">
        <f>'2. 2013 Continuity Schedule'!CP43</f>
        <v>39061.880000000005</v>
      </c>
      <c r="E20" s="143" t="s">
        <v>306</v>
      </c>
      <c r="F20" s="74">
        <f>IFERROR(IF(F$4="",0,IF($E20="kWh",VLOOKUP(F$4,'4. Billing Determinants'!$B$19:$O$41,4,0)/'4. Billing Determinants'!$E$41*$D20,IF($E20="kW",VLOOKUP(F$4,'4. Billing Determinants'!$B$19:$O$41,5,0)/'4. Billing Determinants'!$F$41*$D20,IF($E20="Non-RPP kWh",VLOOKUP(F$4,'4. Billing Determinants'!$B$19:$O$41,6,0)/'4. Billing Determinants'!$G$41*$D20,IF($E20="Distribution Rev.",VLOOKUP(F$4,'4. Billing Determinants'!$B$19:$O$41,8,0)/'4. Billing Determinants'!$I$41*$D20, VLOOKUP(F$4,'4. Billing Determinants'!$B$19:$O$41,3,0)/'4. Billing Determinants'!$D$41*$D20))))),0)</f>
        <v>18866.760766252599</v>
      </c>
      <c r="G20" s="74">
        <f>IFERROR(IF(G$4="",0,IF($E20="kWh",VLOOKUP(G$4,'4. Billing Determinants'!$B$19:$O$41,4,0)/'4. Billing Determinants'!$E$41*$D20,IF($E20="kW",VLOOKUP(G$4,'4. Billing Determinants'!$B$19:$O$41,5,0)/'4. Billing Determinants'!$F$41*$D20,IF($E20="Non-RPP kWh",VLOOKUP(G$4,'4. Billing Determinants'!$B$19:$O$41,6,0)/'4. Billing Determinants'!$G$41*$D20,IF($E20="Distribution Rev.",VLOOKUP(G$4,'4. Billing Determinants'!$B$19:$O$41,8,0)/'4. Billing Determinants'!$I$41*$D20, VLOOKUP(G$4,'4. Billing Determinants'!$B$19:$O$41,3,0)/'4. Billing Determinants'!$D$41*$D20))))),0)</f>
        <v>6805.5937479238901</v>
      </c>
      <c r="H20" s="74">
        <f>IFERROR(IF(H$4="",0,IF($E20="kWh",VLOOKUP(H$4,'4. Billing Determinants'!$B$19:$O$41,4,0)/'4. Billing Determinants'!$E$41*$D20,IF($E20="kW",VLOOKUP(H$4,'4. Billing Determinants'!$B$19:$O$41,5,0)/'4. Billing Determinants'!$F$41*$D20,IF($E20="Non-RPP kWh",VLOOKUP(H$4,'4. Billing Determinants'!$B$19:$O$41,6,0)/'4. Billing Determinants'!$G$41*$D20,IF($E20="Distribution Rev.",VLOOKUP(H$4,'4. Billing Determinants'!$B$19:$O$41,8,0)/'4. Billing Determinants'!$I$41*$D20, VLOOKUP(H$4,'4. Billing Determinants'!$B$19:$O$41,3,0)/'4. Billing Determinants'!$D$41*$D20))))),0)</f>
        <v>13181.875019949031</v>
      </c>
      <c r="I20" s="74">
        <f>IFERROR(IF(I$4="",0,IF($E20="kWh",VLOOKUP(I$4,'4. Billing Determinants'!$B$19:$O$41,4,0)/'4. Billing Determinants'!$E$41*$D20,IF($E20="kW",VLOOKUP(I$4,'4. Billing Determinants'!$B$19:$O$41,5,0)/'4. Billing Determinants'!$F$41*$D20,IF($E20="Non-RPP kWh",VLOOKUP(I$4,'4. Billing Determinants'!$B$19:$O$41,6,0)/'4. Billing Determinants'!$G$41*$D20,IF($E20="Distribution Rev.",VLOOKUP(I$4,'4. Billing Determinants'!$B$19:$O$41,8,0)/'4. Billing Determinants'!$I$41*$D20, VLOOKUP(I$4,'4. Billing Determinants'!$B$19:$O$41,3,0)/'4. Billing Determinants'!$D$41*$D20))))),0)</f>
        <v>24.264427637943459</v>
      </c>
      <c r="J20" s="74">
        <f>IFERROR(IF(J$4="",0,IF($E20="kWh",VLOOKUP(J$4,'4. Billing Determinants'!$B$19:$O$41,4,0)/'4. Billing Determinants'!$E$41*$D20,IF($E20="kW",VLOOKUP(J$4,'4. Billing Determinants'!$B$19:$O$41,5,0)/'4. Billing Determinants'!$F$41*$D20,IF($E20="Non-RPP kWh",VLOOKUP(J$4,'4. Billing Determinants'!$B$19:$O$41,6,0)/'4. Billing Determinants'!$G$41*$D20,IF($E20="Distribution Rev.",VLOOKUP(J$4,'4. Billing Determinants'!$B$19:$O$41,8,0)/'4. Billing Determinants'!$I$41*$D20, VLOOKUP(J$4,'4. Billing Determinants'!$B$19:$O$41,3,0)/'4. Billing Determinants'!$D$41*$D20))))),0)</f>
        <v>183.38603823653892</v>
      </c>
      <c r="K20" s="74">
        <f>IFERROR(IF(K$4="",0,IF($E20="kWh",VLOOKUP(K$4,'4. Billing Determinants'!$B$19:$O$41,4,0)/'4. Billing Determinants'!$E$41*$D20,IF($E20="kW",VLOOKUP(K$4,'4. Billing Determinants'!$B$19:$O$41,5,0)/'4. Billing Determinants'!$F$41*$D20,IF($E20="Non-RPP kWh",VLOOKUP(K$4,'4. Billing Determinants'!$B$19:$O$41,6,0)/'4. Billing Determinants'!$G$41*$D20,IF($E20="Distribution Rev.",VLOOKUP(K$4,'4. Billing Determinants'!$B$19:$O$41,8,0)/'4. Billing Determinants'!$I$41*$D20, VLOOKUP(K$4,'4. Billing Determinants'!$B$19:$O$41,3,0)/'4. Billing Determinants'!$D$41*$D20))))),0)</f>
        <v>0</v>
      </c>
      <c r="L20" s="74">
        <f>IFERROR(IF(L$4="",0,IF($E20="kWh",VLOOKUP(L$4,'4. Billing Determinants'!$B$19:$O$41,4,0)/'4. Billing Determinants'!$E$41*$D20,IF($E20="kW",VLOOKUP(L$4,'4. Billing Determinants'!$B$19:$O$41,5,0)/'4. Billing Determinants'!$F$41*$D20,IF($E20="Non-RPP kWh",VLOOKUP(L$4,'4. Billing Determinants'!$B$19:$O$41,6,0)/'4. Billing Determinants'!$G$41*$D20,IF($E20="Distribution Rev.",VLOOKUP(L$4,'4. Billing Determinants'!$B$19:$O$41,8,0)/'4. Billing Determinants'!$I$41*$D20, VLOOKUP(L$4,'4. Billing Determinants'!$B$19:$O$41,3,0)/'4. Billing Determinants'!$D$41*$D20))))),0)</f>
        <v>0</v>
      </c>
      <c r="M20" s="74">
        <f>IFERROR(IF(M$4="",0,IF($E20="kWh",VLOOKUP(M$4,'4. Billing Determinants'!$B$19:$O$41,4,0)/'4. Billing Determinants'!$E$41*$D20,IF($E20="kW",VLOOKUP(M$4,'4. Billing Determinants'!$B$19:$O$41,5,0)/'4. Billing Determinants'!$F$41*$D20,IF($E20="Non-RPP kWh",VLOOKUP(M$4,'4. Billing Determinants'!$B$19:$O$41,6,0)/'4. Billing Determinants'!$G$41*$D20,IF($E20="Distribution Rev.",VLOOKUP(M$4,'4. Billing Determinants'!$B$19:$O$41,8,0)/'4. Billing Determinants'!$I$41*$D20, VLOOKUP(M$4,'4. Billing Determinants'!$B$19:$O$41,3,0)/'4. Billing Determinants'!$D$41*$D20))))),0)</f>
        <v>0</v>
      </c>
      <c r="N20" s="74">
        <f>IFERROR(IF(N$4="",0,IF($E20="kWh",VLOOKUP(N$4,'4. Billing Determinants'!$B$19:$O$41,4,0)/'4. Billing Determinants'!$E$41*$D20,IF($E20="kW",VLOOKUP(N$4,'4. Billing Determinants'!$B$19:$O$41,5,0)/'4. Billing Determinants'!$F$41*$D20,IF($E20="Non-RPP kWh",VLOOKUP(N$4,'4. Billing Determinants'!$B$19:$O$41,6,0)/'4. Billing Determinants'!$G$41*$D20,IF($E20="Distribution Rev.",VLOOKUP(N$4,'4. Billing Determinants'!$B$19:$O$41,8,0)/'4. Billing Determinants'!$I$41*$D20, VLOOKUP(N$4,'4. Billing Determinants'!$B$19:$O$41,3,0)/'4. Billing Determinants'!$D$41*$D20))))),0)</f>
        <v>0</v>
      </c>
      <c r="O20" s="74">
        <f>IFERROR(IF(O$4="",0,IF($E20="kWh",VLOOKUP(O$4,'4. Billing Determinants'!$B$19:$O$41,4,0)/'4. Billing Determinants'!$E$41*$D20,IF($E20="kW",VLOOKUP(O$4,'4. Billing Determinants'!$B$19:$O$41,5,0)/'4. Billing Determinants'!$F$41*$D20,IF($E20="Non-RPP kWh",VLOOKUP(O$4,'4. Billing Determinants'!$B$19:$O$41,6,0)/'4. Billing Determinants'!$G$41*$D20,IF($E20="Distribution Rev.",VLOOKUP(O$4,'4. Billing Determinants'!$B$19:$O$41,8,0)/'4. Billing Determinants'!$I$41*$D20, VLOOKUP(O$4,'4. Billing Determinants'!$B$19:$O$41,3,0)/'4. Billing Determinants'!$D$41*$D20))))),0)</f>
        <v>0</v>
      </c>
      <c r="P20" s="74">
        <f>IFERROR(IF(P$4="",0,IF($E20="kWh",VLOOKUP(P$4,'4. Billing Determinants'!$B$19:$O$41,4,0)/'4. Billing Determinants'!$E$41*$D20,IF($E20="kW",VLOOKUP(P$4,'4. Billing Determinants'!$B$19:$O$41,5,0)/'4. Billing Determinants'!$F$41*$D20,IF($E20="Non-RPP kWh",VLOOKUP(P$4,'4. Billing Determinants'!$B$19:$O$41,6,0)/'4. Billing Determinants'!$G$41*$D20,IF($E20="Distribution Rev.",VLOOKUP(P$4,'4. Billing Determinants'!$B$19:$O$41,8,0)/'4. Billing Determinants'!$I$41*$D20, VLOOKUP(P$4,'4. Billing Determinants'!$B$19:$O$41,3,0)/'4. Billing Determinants'!$D$41*$D20))))),0)</f>
        <v>0</v>
      </c>
      <c r="Q20" s="74">
        <f>IFERROR(IF(Q$4="",0,IF($E20="kWh",VLOOKUP(Q$4,'4. Billing Determinants'!$B$19:$O$41,4,0)/'4. Billing Determinants'!$E$41*$D20,IF($E20="kW",VLOOKUP(Q$4,'4. Billing Determinants'!$B$19:$O$41,5,0)/'4. Billing Determinants'!$F$41*$D20,IF($E20="Non-RPP kWh",VLOOKUP(Q$4,'4. Billing Determinants'!$B$19:$O$41,6,0)/'4. Billing Determinants'!$G$41*$D20,IF($E20="Distribution Rev.",VLOOKUP(Q$4,'4. Billing Determinants'!$B$19:$O$41,8,0)/'4. Billing Determinants'!$I$41*$D20, VLOOKUP(Q$4,'4. Billing Determinants'!$B$19:$O$41,3,0)/'4. Billing Determinants'!$D$41*$D20))))),0)</f>
        <v>0</v>
      </c>
      <c r="R20" s="74">
        <f>IFERROR(IF(R$4="",0,IF($E20="kWh",VLOOKUP(R$4,'4. Billing Determinants'!$B$19:$O$41,4,0)/'4. Billing Determinants'!$E$41*$D20,IF($E20="kW",VLOOKUP(R$4,'4. Billing Determinants'!$B$19:$O$41,5,0)/'4. Billing Determinants'!$F$41*$D20,IF($E20="Non-RPP kWh",VLOOKUP(R$4,'4. Billing Determinants'!$B$19:$O$41,6,0)/'4. Billing Determinants'!$G$41*$D20,IF($E20="Distribution Rev.",VLOOKUP(R$4,'4. Billing Determinants'!$B$19:$O$41,8,0)/'4. Billing Determinants'!$I$41*$D20, VLOOKUP(R$4,'4. Billing Determinants'!$B$19:$O$41,3,0)/'4. Billing Determinants'!$D$41*$D20))))),0)</f>
        <v>0</v>
      </c>
      <c r="S20" s="74">
        <f>IFERROR(IF(S$4="",0,IF($E20="kWh",VLOOKUP(S$4,'4. Billing Determinants'!$B$19:$O$41,4,0)/'4. Billing Determinants'!$E$41*$D20,IF($E20="kW",VLOOKUP(S$4,'4. Billing Determinants'!$B$19:$O$41,5,0)/'4. Billing Determinants'!$F$41*$D20,IF($E20="Non-RPP kWh",VLOOKUP(S$4,'4. Billing Determinants'!$B$19:$O$41,6,0)/'4. Billing Determinants'!$G$41*$D20,IF($E20="Distribution Rev.",VLOOKUP(S$4,'4. Billing Determinants'!$B$19:$O$41,8,0)/'4. Billing Determinants'!$I$41*$D20, VLOOKUP(S$4,'4. Billing Determinants'!$B$19:$O$41,3,0)/'4. Billing Determinants'!$D$41*$D20))))),0)</f>
        <v>0</v>
      </c>
      <c r="T20" s="74">
        <f>IFERROR(IF(T$4="",0,IF($E20="kWh",VLOOKUP(T$4,'4. Billing Determinants'!$B$19:$O$41,4,0)/'4. Billing Determinants'!$E$41*$D20,IF($E20="kW",VLOOKUP(T$4,'4. Billing Determinants'!$B$19:$O$41,5,0)/'4. Billing Determinants'!$F$41*$D20,IF($E20="Non-RPP kWh",VLOOKUP(T$4,'4. Billing Determinants'!$B$19:$O$41,6,0)/'4. Billing Determinants'!$G$41*$D20,IF($E20="Distribution Rev.",VLOOKUP(T$4,'4. Billing Determinants'!$B$19:$O$41,8,0)/'4. Billing Determinants'!$I$41*$D20, VLOOKUP(T$4,'4. Billing Determinants'!$B$19:$O$41,3,0)/'4. Billing Determinants'!$D$41*$D20))))),0)</f>
        <v>0</v>
      </c>
      <c r="U20" s="74">
        <f>IFERROR(IF(U$4="",0,IF($E20="kWh",VLOOKUP(U$4,'4. Billing Determinants'!$B$19:$O$41,4,0)/'4. Billing Determinants'!$E$41*$D20,IF($E20="kW",VLOOKUP(U$4,'4. Billing Determinants'!$B$19:$O$41,5,0)/'4. Billing Determinants'!$F$41*$D20,IF($E20="Non-RPP kWh",VLOOKUP(U$4,'4. Billing Determinants'!$B$19:$O$41,6,0)/'4. Billing Determinants'!$G$41*$D20,IF($E20="Distribution Rev.",VLOOKUP(U$4,'4. Billing Determinants'!$B$19:$O$41,8,0)/'4. Billing Determinants'!$I$41*$D20, VLOOKUP(U$4,'4. Billing Determinants'!$B$19:$O$41,3,0)/'4. Billing Determinants'!$D$41*$D20))))),0)</f>
        <v>0</v>
      </c>
      <c r="V20" s="74">
        <f>IFERROR(IF(V$4="",0,IF($E20="kWh",VLOOKUP(V$4,'4. Billing Determinants'!$B$19:$O$41,4,0)/'4. Billing Determinants'!$E$41*$D20,IF($E20="kW",VLOOKUP(V$4,'4. Billing Determinants'!$B$19:$O$41,5,0)/'4. Billing Determinants'!$F$41*$D20,IF($E20="Non-RPP kWh",VLOOKUP(V$4,'4. Billing Determinants'!$B$19:$O$41,6,0)/'4. Billing Determinants'!$G$41*$D20,IF($E20="Distribution Rev.",VLOOKUP(V$4,'4. Billing Determinants'!$B$19:$O$41,8,0)/'4. Billing Determinants'!$I$41*$D20, VLOOKUP(V$4,'4. Billing Determinants'!$B$19:$O$41,3,0)/'4. Billing Determinants'!$D$41*$D20))))),0)</f>
        <v>0</v>
      </c>
      <c r="W20" s="74">
        <f>IFERROR(IF(W$4="",0,IF($E20="kWh",VLOOKUP(W$4,'4. Billing Determinants'!$B$19:$O$41,4,0)/'4. Billing Determinants'!$E$41*$D20,IF($E20="kW",VLOOKUP(W$4,'4. Billing Determinants'!$B$19:$O$41,5,0)/'4. Billing Determinants'!$F$41*$D20,IF($E20="Non-RPP kWh",VLOOKUP(W$4,'4. Billing Determinants'!$B$19:$O$41,6,0)/'4. Billing Determinants'!$G$41*$D20,IF($E20="Distribution Rev.",VLOOKUP(W$4,'4. Billing Determinants'!$B$19:$O$41,8,0)/'4. Billing Determinants'!$I$41*$D20, VLOOKUP(W$4,'4. Billing Determinants'!$B$19:$O$41,3,0)/'4. Billing Determinants'!$D$41*$D20))))),0)</f>
        <v>0</v>
      </c>
      <c r="X20" s="74">
        <f>IFERROR(IF(X$4="",0,IF($E20="kWh",VLOOKUP(X$4,'4. Billing Determinants'!$B$19:$O$41,4,0)/'4. Billing Determinants'!$E$41*$D20,IF($E20="kW",VLOOKUP(X$4,'4. Billing Determinants'!$B$19:$O$41,5,0)/'4. Billing Determinants'!$F$41*$D20,IF($E20="Non-RPP kWh",VLOOKUP(X$4,'4. Billing Determinants'!$B$19:$O$41,6,0)/'4. Billing Determinants'!$G$41*$D20,IF($E20="Distribution Rev.",VLOOKUP(X$4,'4. Billing Determinants'!$B$19:$O$41,8,0)/'4. Billing Determinants'!$I$41*$D20, VLOOKUP(X$4,'4. Billing Determinants'!$B$19:$O$41,3,0)/'4. Billing Determinants'!$D$41*$D20))))),0)</f>
        <v>0</v>
      </c>
      <c r="Y20" s="74">
        <f>IFERROR(IF(Y$4="",0,IF($E20="kWh",VLOOKUP(Y$4,'4. Billing Determinants'!$B$19:$O$41,4,0)/'4. Billing Determinants'!$E$41*$D20,IF($E20="kW",VLOOKUP(Y$4,'4. Billing Determinants'!$B$19:$O$41,5,0)/'4. Billing Determinants'!$F$41*$D20,IF($E20="Non-RPP kWh",VLOOKUP(Y$4,'4. Billing Determinants'!$B$19:$O$41,6,0)/'4. Billing Determinants'!$G$41*$D20,IF($E20="Distribution Rev.",VLOOKUP(Y$4,'4. Billing Determinants'!$B$19:$O$41,8,0)/'4. Billing Determinants'!$I$41*$D20, VLOOKUP(Y$4,'4. Billing Determinants'!$B$19:$O$41,3,0)/'4. Billing Determinants'!$D$41*$D20))))),0)</f>
        <v>0</v>
      </c>
    </row>
    <row r="21" spans="2:25">
      <c r="B21" s="72" t="s">
        <v>68</v>
      </c>
      <c r="C21" s="73">
        <v>1508</v>
      </c>
      <c r="D21" s="74">
        <f>'2. 2013 Continuity Schedule'!CP44</f>
        <v>0</v>
      </c>
      <c r="E21" s="143"/>
      <c r="F21" s="74">
        <f>IFERROR(IF(F$4="",0,IF($E21="kWh",VLOOKUP(F$4,'4. Billing Determinants'!$B$19:$O$41,4,0)/'4. Billing Determinants'!$E$41*$D21,IF($E21="kW",VLOOKUP(F$4,'4. Billing Determinants'!$B$19:$O$41,5,0)/'4. Billing Determinants'!$F$41*$D21,IF($E21="Non-RPP kWh",VLOOKUP(F$4,'4. Billing Determinants'!$B$19:$O$41,6,0)/'4. Billing Determinants'!$G$41*$D21,IF($E21="Distribution Rev.",VLOOKUP(F$4,'4. Billing Determinants'!$B$19:$O$41,8,0)/'4. Billing Determinants'!$I$41*$D21, VLOOKUP(F$4,'4. Billing Determinants'!$B$19:$O$41,3,0)/'4. Billing Determinants'!$D$41*$D21))))),0)</f>
        <v>0</v>
      </c>
      <c r="G21" s="74">
        <f>IFERROR(IF(G$4="",0,IF($E21="kWh",VLOOKUP(G$4,'4. Billing Determinants'!$B$19:$O$41,4,0)/'4. Billing Determinants'!$E$41*$D21,IF($E21="kW",VLOOKUP(G$4,'4. Billing Determinants'!$B$19:$O$41,5,0)/'4. Billing Determinants'!$F$41*$D21,IF($E21="Non-RPP kWh",VLOOKUP(G$4,'4. Billing Determinants'!$B$19:$O$41,6,0)/'4. Billing Determinants'!$G$41*$D21,IF($E21="Distribution Rev.",VLOOKUP(G$4,'4. Billing Determinants'!$B$19:$O$41,8,0)/'4. Billing Determinants'!$I$41*$D21, VLOOKUP(G$4,'4. Billing Determinants'!$B$19:$O$41,3,0)/'4. Billing Determinants'!$D$41*$D21))))),0)</f>
        <v>0</v>
      </c>
      <c r="H21" s="74">
        <f>IFERROR(IF(H$4="",0,IF($E21="kWh",VLOOKUP(H$4,'4. Billing Determinants'!$B$19:$O$41,4,0)/'4. Billing Determinants'!$E$41*$D21,IF($E21="kW",VLOOKUP(H$4,'4. Billing Determinants'!$B$19:$O$41,5,0)/'4. Billing Determinants'!$F$41*$D21,IF($E21="Non-RPP kWh",VLOOKUP(H$4,'4. Billing Determinants'!$B$19:$O$41,6,0)/'4. Billing Determinants'!$G$41*$D21,IF($E21="Distribution Rev.",VLOOKUP(H$4,'4. Billing Determinants'!$B$19:$O$41,8,0)/'4. Billing Determinants'!$I$41*$D21, VLOOKUP(H$4,'4. Billing Determinants'!$B$19:$O$41,3,0)/'4. Billing Determinants'!$D$41*$D21))))),0)</f>
        <v>0</v>
      </c>
      <c r="I21" s="74">
        <f>IFERROR(IF(I$4="",0,IF($E21="kWh",VLOOKUP(I$4,'4. Billing Determinants'!$B$19:$O$41,4,0)/'4. Billing Determinants'!$E$41*$D21,IF($E21="kW",VLOOKUP(I$4,'4. Billing Determinants'!$B$19:$O$41,5,0)/'4. Billing Determinants'!$F$41*$D21,IF($E21="Non-RPP kWh",VLOOKUP(I$4,'4. Billing Determinants'!$B$19:$O$41,6,0)/'4. Billing Determinants'!$G$41*$D21,IF($E21="Distribution Rev.",VLOOKUP(I$4,'4. Billing Determinants'!$B$19:$O$41,8,0)/'4. Billing Determinants'!$I$41*$D21, VLOOKUP(I$4,'4. Billing Determinants'!$B$19:$O$41,3,0)/'4. Billing Determinants'!$D$41*$D21))))),0)</f>
        <v>0</v>
      </c>
      <c r="J21" s="74">
        <f>IFERROR(IF(J$4="",0,IF($E21="kWh",VLOOKUP(J$4,'4. Billing Determinants'!$B$19:$O$41,4,0)/'4. Billing Determinants'!$E$41*$D21,IF($E21="kW",VLOOKUP(J$4,'4. Billing Determinants'!$B$19:$O$41,5,0)/'4. Billing Determinants'!$F$41*$D21,IF($E21="Non-RPP kWh",VLOOKUP(J$4,'4. Billing Determinants'!$B$19:$O$41,6,0)/'4. Billing Determinants'!$G$41*$D21,IF($E21="Distribution Rev.",VLOOKUP(J$4,'4. Billing Determinants'!$B$19:$O$41,8,0)/'4. Billing Determinants'!$I$41*$D21, VLOOKUP(J$4,'4. Billing Determinants'!$B$19:$O$41,3,0)/'4. Billing Determinants'!$D$41*$D21))))),0)</f>
        <v>0</v>
      </c>
      <c r="K21" s="74">
        <f>IFERROR(IF(K$4="",0,IF($E21="kWh",VLOOKUP(K$4,'4. Billing Determinants'!$B$19:$O$41,4,0)/'4. Billing Determinants'!$E$41*$D21,IF($E21="kW",VLOOKUP(K$4,'4. Billing Determinants'!$B$19:$O$41,5,0)/'4. Billing Determinants'!$F$41*$D21,IF($E21="Non-RPP kWh",VLOOKUP(K$4,'4. Billing Determinants'!$B$19:$O$41,6,0)/'4. Billing Determinants'!$G$41*$D21,IF($E21="Distribution Rev.",VLOOKUP(K$4,'4. Billing Determinants'!$B$19:$O$41,8,0)/'4. Billing Determinants'!$I$41*$D21, VLOOKUP(K$4,'4. Billing Determinants'!$B$19:$O$41,3,0)/'4. Billing Determinants'!$D$41*$D21))))),0)</f>
        <v>0</v>
      </c>
      <c r="L21" s="74">
        <f>IFERROR(IF(L$4="",0,IF($E21="kWh",VLOOKUP(L$4,'4. Billing Determinants'!$B$19:$O$41,4,0)/'4. Billing Determinants'!$E$41*$D21,IF($E21="kW",VLOOKUP(L$4,'4. Billing Determinants'!$B$19:$O$41,5,0)/'4. Billing Determinants'!$F$41*$D21,IF($E21="Non-RPP kWh",VLOOKUP(L$4,'4. Billing Determinants'!$B$19:$O$41,6,0)/'4. Billing Determinants'!$G$41*$D21,IF($E21="Distribution Rev.",VLOOKUP(L$4,'4. Billing Determinants'!$B$19:$O$41,8,0)/'4. Billing Determinants'!$I$41*$D21, VLOOKUP(L$4,'4. Billing Determinants'!$B$19:$O$41,3,0)/'4. Billing Determinants'!$D$41*$D21))))),0)</f>
        <v>0</v>
      </c>
      <c r="M21" s="74">
        <f>IFERROR(IF(M$4="",0,IF($E21="kWh",VLOOKUP(M$4,'4. Billing Determinants'!$B$19:$O$41,4,0)/'4. Billing Determinants'!$E$41*$D21,IF($E21="kW",VLOOKUP(M$4,'4. Billing Determinants'!$B$19:$O$41,5,0)/'4. Billing Determinants'!$F$41*$D21,IF($E21="Non-RPP kWh",VLOOKUP(M$4,'4. Billing Determinants'!$B$19:$O$41,6,0)/'4. Billing Determinants'!$G$41*$D21,IF($E21="Distribution Rev.",VLOOKUP(M$4,'4. Billing Determinants'!$B$19:$O$41,8,0)/'4. Billing Determinants'!$I$41*$D21, VLOOKUP(M$4,'4. Billing Determinants'!$B$19:$O$41,3,0)/'4. Billing Determinants'!$D$41*$D21))))),0)</f>
        <v>0</v>
      </c>
      <c r="N21" s="74">
        <f>IFERROR(IF(N$4="",0,IF($E21="kWh",VLOOKUP(N$4,'4. Billing Determinants'!$B$19:$O$41,4,0)/'4. Billing Determinants'!$E$41*$D21,IF($E21="kW",VLOOKUP(N$4,'4. Billing Determinants'!$B$19:$O$41,5,0)/'4. Billing Determinants'!$F$41*$D21,IF($E21="Non-RPP kWh",VLOOKUP(N$4,'4. Billing Determinants'!$B$19:$O$41,6,0)/'4. Billing Determinants'!$G$41*$D21,IF($E21="Distribution Rev.",VLOOKUP(N$4,'4. Billing Determinants'!$B$19:$O$41,8,0)/'4. Billing Determinants'!$I$41*$D21, VLOOKUP(N$4,'4. Billing Determinants'!$B$19:$O$41,3,0)/'4. Billing Determinants'!$D$41*$D21))))),0)</f>
        <v>0</v>
      </c>
      <c r="O21" s="74">
        <f>IFERROR(IF(O$4="",0,IF($E21="kWh",VLOOKUP(O$4,'4. Billing Determinants'!$B$19:$O$41,4,0)/'4. Billing Determinants'!$E$41*$D21,IF($E21="kW",VLOOKUP(O$4,'4. Billing Determinants'!$B$19:$O$41,5,0)/'4. Billing Determinants'!$F$41*$D21,IF($E21="Non-RPP kWh",VLOOKUP(O$4,'4. Billing Determinants'!$B$19:$O$41,6,0)/'4. Billing Determinants'!$G$41*$D21,IF($E21="Distribution Rev.",VLOOKUP(O$4,'4. Billing Determinants'!$B$19:$O$41,8,0)/'4. Billing Determinants'!$I$41*$D21, VLOOKUP(O$4,'4. Billing Determinants'!$B$19:$O$41,3,0)/'4. Billing Determinants'!$D$41*$D21))))),0)</f>
        <v>0</v>
      </c>
      <c r="P21" s="74">
        <f>IFERROR(IF(P$4="",0,IF($E21="kWh",VLOOKUP(P$4,'4. Billing Determinants'!$B$19:$O$41,4,0)/'4. Billing Determinants'!$E$41*$D21,IF($E21="kW",VLOOKUP(P$4,'4. Billing Determinants'!$B$19:$O$41,5,0)/'4. Billing Determinants'!$F$41*$D21,IF($E21="Non-RPP kWh",VLOOKUP(P$4,'4. Billing Determinants'!$B$19:$O$41,6,0)/'4. Billing Determinants'!$G$41*$D21,IF($E21="Distribution Rev.",VLOOKUP(P$4,'4. Billing Determinants'!$B$19:$O$41,8,0)/'4. Billing Determinants'!$I$41*$D21, VLOOKUP(P$4,'4. Billing Determinants'!$B$19:$O$41,3,0)/'4. Billing Determinants'!$D$41*$D21))))),0)</f>
        <v>0</v>
      </c>
      <c r="Q21" s="74">
        <f>IFERROR(IF(Q$4="",0,IF($E21="kWh",VLOOKUP(Q$4,'4. Billing Determinants'!$B$19:$O$41,4,0)/'4. Billing Determinants'!$E$41*$D21,IF($E21="kW",VLOOKUP(Q$4,'4. Billing Determinants'!$B$19:$O$41,5,0)/'4. Billing Determinants'!$F$41*$D21,IF($E21="Non-RPP kWh",VLOOKUP(Q$4,'4. Billing Determinants'!$B$19:$O$41,6,0)/'4. Billing Determinants'!$G$41*$D21,IF($E21="Distribution Rev.",VLOOKUP(Q$4,'4. Billing Determinants'!$B$19:$O$41,8,0)/'4. Billing Determinants'!$I$41*$D21, VLOOKUP(Q$4,'4. Billing Determinants'!$B$19:$O$41,3,0)/'4. Billing Determinants'!$D$41*$D21))))),0)</f>
        <v>0</v>
      </c>
      <c r="R21" s="74">
        <f>IFERROR(IF(R$4="",0,IF($E21="kWh",VLOOKUP(R$4,'4. Billing Determinants'!$B$19:$O$41,4,0)/'4. Billing Determinants'!$E$41*$D21,IF($E21="kW",VLOOKUP(R$4,'4. Billing Determinants'!$B$19:$O$41,5,0)/'4. Billing Determinants'!$F$41*$D21,IF($E21="Non-RPP kWh",VLOOKUP(R$4,'4. Billing Determinants'!$B$19:$O$41,6,0)/'4. Billing Determinants'!$G$41*$D21,IF($E21="Distribution Rev.",VLOOKUP(R$4,'4. Billing Determinants'!$B$19:$O$41,8,0)/'4. Billing Determinants'!$I$41*$D21, VLOOKUP(R$4,'4. Billing Determinants'!$B$19:$O$41,3,0)/'4. Billing Determinants'!$D$41*$D21))))),0)</f>
        <v>0</v>
      </c>
      <c r="S21" s="74">
        <f>IFERROR(IF(S$4="",0,IF($E21="kWh",VLOOKUP(S$4,'4. Billing Determinants'!$B$19:$O$41,4,0)/'4. Billing Determinants'!$E$41*$D21,IF($E21="kW",VLOOKUP(S$4,'4. Billing Determinants'!$B$19:$O$41,5,0)/'4. Billing Determinants'!$F$41*$D21,IF($E21="Non-RPP kWh",VLOOKUP(S$4,'4. Billing Determinants'!$B$19:$O$41,6,0)/'4. Billing Determinants'!$G$41*$D21,IF($E21="Distribution Rev.",VLOOKUP(S$4,'4. Billing Determinants'!$B$19:$O$41,8,0)/'4. Billing Determinants'!$I$41*$D21, VLOOKUP(S$4,'4. Billing Determinants'!$B$19:$O$41,3,0)/'4. Billing Determinants'!$D$41*$D21))))),0)</f>
        <v>0</v>
      </c>
      <c r="T21" s="74">
        <f>IFERROR(IF(T$4="",0,IF($E21="kWh",VLOOKUP(T$4,'4. Billing Determinants'!$B$19:$O$41,4,0)/'4. Billing Determinants'!$E$41*$D21,IF($E21="kW",VLOOKUP(T$4,'4. Billing Determinants'!$B$19:$O$41,5,0)/'4. Billing Determinants'!$F$41*$D21,IF($E21="Non-RPP kWh",VLOOKUP(T$4,'4. Billing Determinants'!$B$19:$O$41,6,0)/'4. Billing Determinants'!$G$41*$D21,IF($E21="Distribution Rev.",VLOOKUP(T$4,'4. Billing Determinants'!$B$19:$O$41,8,0)/'4. Billing Determinants'!$I$41*$D21, VLOOKUP(T$4,'4. Billing Determinants'!$B$19:$O$41,3,0)/'4. Billing Determinants'!$D$41*$D21))))),0)</f>
        <v>0</v>
      </c>
      <c r="U21" s="74">
        <f>IFERROR(IF(U$4="",0,IF($E21="kWh",VLOOKUP(U$4,'4. Billing Determinants'!$B$19:$O$41,4,0)/'4. Billing Determinants'!$E$41*$D21,IF($E21="kW",VLOOKUP(U$4,'4. Billing Determinants'!$B$19:$O$41,5,0)/'4. Billing Determinants'!$F$41*$D21,IF($E21="Non-RPP kWh",VLOOKUP(U$4,'4. Billing Determinants'!$B$19:$O$41,6,0)/'4. Billing Determinants'!$G$41*$D21,IF($E21="Distribution Rev.",VLOOKUP(U$4,'4. Billing Determinants'!$B$19:$O$41,8,0)/'4. Billing Determinants'!$I$41*$D21, VLOOKUP(U$4,'4. Billing Determinants'!$B$19:$O$41,3,0)/'4. Billing Determinants'!$D$41*$D21))))),0)</f>
        <v>0</v>
      </c>
      <c r="V21" s="74">
        <f>IFERROR(IF(V$4="",0,IF($E21="kWh",VLOOKUP(V$4,'4. Billing Determinants'!$B$19:$O$41,4,0)/'4. Billing Determinants'!$E$41*$D21,IF($E21="kW",VLOOKUP(V$4,'4. Billing Determinants'!$B$19:$O$41,5,0)/'4. Billing Determinants'!$F$41*$D21,IF($E21="Non-RPP kWh",VLOOKUP(V$4,'4. Billing Determinants'!$B$19:$O$41,6,0)/'4. Billing Determinants'!$G$41*$D21,IF($E21="Distribution Rev.",VLOOKUP(V$4,'4. Billing Determinants'!$B$19:$O$41,8,0)/'4. Billing Determinants'!$I$41*$D21, VLOOKUP(V$4,'4. Billing Determinants'!$B$19:$O$41,3,0)/'4. Billing Determinants'!$D$41*$D21))))),0)</f>
        <v>0</v>
      </c>
      <c r="W21" s="74">
        <f>IFERROR(IF(W$4="",0,IF($E21="kWh",VLOOKUP(W$4,'4. Billing Determinants'!$B$19:$O$41,4,0)/'4. Billing Determinants'!$E$41*$D21,IF($E21="kW",VLOOKUP(W$4,'4. Billing Determinants'!$B$19:$O$41,5,0)/'4. Billing Determinants'!$F$41*$D21,IF($E21="Non-RPP kWh",VLOOKUP(W$4,'4. Billing Determinants'!$B$19:$O$41,6,0)/'4. Billing Determinants'!$G$41*$D21,IF($E21="Distribution Rev.",VLOOKUP(W$4,'4. Billing Determinants'!$B$19:$O$41,8,0)/'4. Billing Determinants'!$I$41*$D21, VLOOKUP(W$4,'4. Billing Determinants'!$B$19:$O$41,3,0)/'4. Billing Determinants'!$D$41*$D21))))),0)</f>
        <v>0</v>
      </c>
      <c r="X21" s="74">
        <f>IFERROR(IF(X$4="",0,IF($E21="kWh",VLOOKUP(X$4,'4. Billing Determinants'!$B$19:$O$41,4,0)/'4. Billing Determinants'!$E$41*$D21,IF($E21="kW",VLOOKUP(X$4,'4. Billing Determinants'!$B$19:$O$41,5,0)/'4. Billing Determinants'!$F$41*$D21,IF($E21="Non-RPP kWh",VLOOKUP(X$4,'4. Billing Determinants'!$B$19:$O$41,6,0)/'4. Billing Determinants'!$G$41*$D21,IF($E21="Distribution Rev.",VLOOKUP(X$4,'4. Billing Determinants'!$B$19:$O$41,8,0)/'4. Billing Determinants'!$I$41*$D21, VLOOKUP(X$4,'4. Billing Determinants'!$B$19:$O$41,3,0)/'4. Billing Determinants'!$D$41*$D21))))),0)</f>
        <v>0</v>
      </c>
      <c r="Y21" s="74">
        <f>IFERROR(IF(Y$4="",0,IF($E21="kWh",VLOOKUP(Y$4,'4. Billing Determinants'!$B$19:$O$41,4,0)/'4. Billing Determinants'!$E$41*$D21,IF($E21="kW",VLOOKUP(Y$4,'4. Billing Determinants'!$B$19:$O$41,5,0)/'4. Billing Determinants'!$F$41*$D21,IF($E21="Non-RPP kWh",VLOOKUP(Y$4,'4. Billing Determinants'!$B$19:$O$41,6,0)/'4. Billing Determinants'!$G$41*$D21,IF($E21="Distribution Rev.",VLOOKUP(Y$4,'4. Billing Determinants'!$B$19:$O$41,8,0)/'4. Billing Determinants'!$I$41*$D21, VLOOKUP(Y$4,'4. Billing Determinants'!$B$19:$O$41,3,0)/'4. Billing Determinants'!$D$41*$D21))))),0)</f>
        <v>0</v>
      </c>
    </row>
    <row r="22" spans="2:25" ht="25.5">
      <c r="B22" s="79" t="s">
        <v>152</v>
      </c>
      <c r="C22" s="73">
        <v>1508</v>
      </c>
      <c r="D22" s="74">
        <f>'2. 2013 Continuity Schedule'!CP45</f>
        <v>0</v>
      </c>
      <c r="E22" s="143"/>
      <c r="F22" s="74">
        <f>IFERROR(IF(F$4="",0,IF($E22="kWh",VLOOKUP(F$4,'4. Billing Determinants'!$B$19:$O$41,4,0)/'4. Billing Determinants'!$E$41*$D22,IF($E22="kW",VLOOKUP(F$4,'4. Billing Determinants'!$B$19:$O$41,5,0)/'4. Billing Determinants'!$F$41*$D22,IF($E22="Non-RPP kWh",VLOOKUP(F$4,'4. Billing Determinants'!$B$19:$O$41,6,0)/'4. Billing Determinants'!$G$41*$D22,IF($E22="Distribution Rev.",VLOOKUP(F$4,'4. Billing Determinants'!$B$19:$O$41,8,0)/'4. Billing Determinants'!$I$41*$D22, VLOOKUP(F$4,'4. Billing Determinants'!$B$19:$O$41,3,0)/'4. Billing Determinants'!$D$41*$D22))))),0)</f>
        <v>0</v>
      </c>
      <c r="G22" s="74">
        <f>IFERROR(IF(G$4="",0,IF($E22="kWh",VLOOKUP(G$4,'4. Billing Determinants'!$B$19:$O$41,4,0)/'4. Billing Determinants'!$E$41*$D22,IF($E22="kW",VLOOKUP(G$4,'4. Billing Determinants'!$B$19:$O$41,5,0)/'4. Billing Determinants'!$F$41*$D22,IF($E22="Non-RPP kWh",VLOOKUP(G$4,'4. Billing Determinants'!$B$19:$O$41,6,0)/'4. Billing Determinants'!$G$41*$D22,IF($E22="Distribution Rev.",VLOOKUP(G$4,'4. Billing Determinants'!$B$19:$O$41,8,0)/'4. Billing Determinants'!$I$41*$D22, VLOOKUP(G$4,'4. Billing Determinants'!$B$19:$O$41,3,0)/'4. Billing Determinants'!$D$41*$D22))))),0)</f>
        <v>0</v>
      </c>
      <c r="H22" s="74">
        <f>IFERROR(IF(H$4="",0,IF($E22="kWh",VLOOKUP(H$4,'4. Billing Determinants'!$B$19:$O$41,4,0)/'4. Billing Determinants'!$E$41*$D22,IF($E22="kW",VLOOKUP(H$4,'4. Billing Determinants'!$B$19:$O$41,5,0)/'4. Billing Determinants'!$F$41*$D22,IF($E22="Non-RPP kWh",VLOOKUP(H$4,'4. Billing Determinants'!$B$19:$O$41,6,0)/'4. Billing Determinants'!$G$41*$D22,IF($E22="Distribution Rev.",VLOOKUP(H$4,'4. Billing Determinants'!$B$19:$O$41,8,0)/'4. Billing Determinants'!$I$41*$D22, VLOOKUP(H$4,'4. Billing Determinants'!$B$19:$O$41,3,0)/'4. Billing Determinants'!$D$41*$D22))))),0)</f>
        <v>0</v>
      </c>
      <c r="I22" s="74">
        <f>IFERROR(IF(I$4="",0,IF($E22="kWh",VLOOKUP(I$4,'4. Billing Determinants'!$B$19:$O$41,4,0)/'4. Billing Determinants'!$E$41*$D22,IF($E22="kW",VLOOKUP(I$4,'4. Billing Determinants'!$B$19:$O$41,5,0)/'4. Billing Determinants'!$F$41*$D22,IF($E22="Non-RPP kWh",VLOOKUP(I$4,'4. Billing Determinants'!$B$19:$O$41,6,0)/'4. Billing Determinants'!$G$41*$D22,IF($E22="Distribution Rev.",VLOOKUP(I$4,'4. Billing Determinants'!$B$19:$O$41,8,0)/'4. Billing Determinants'!$I$41*$D22, VLOOKUP(I$4,'4. Billing Determinants'!$B$19:$O$41,3,0)/'4. Billing Determinants'!$D$41*$D22))))),0)</f>
        <v>0</v>
      </c>
      <c r="J22" s="74">
        <f>IFERROR(IF(J$4="",0,IF($E22="kWh",VLOOKUP(J$4,'4. Billing Determinants'!$B$19:$O$41,4,0)/'4. Billing Determinants'!$E$41*$D22,IF($E22="kW",VLOOKUP(J$4,'4. Billing Determinants'!$B$19:$O$41,5,0)/'4. Billing Determinants'!$F$41*$D22,IF($E22="Non-RPP kWh",VLOOKUP(J$4,'4. Billing Determinants'!$B$19:$O$41,6,0)/'4. Billing Determinants'!$G$41*$D22,IF($E22="Distribution Rev.",VLOOKUP(J$4,'4. Billing Determinants'!$B$19:$O$41,8,0)/'4. Billing Determinants'!$I$41*$D22, VLOOKUP(J$4,'4. Billing Determinants'!$B$19:$O$41,3,0)/'4. Billing Determinants'!$D$41*$D22))))),0)</f>
        <v>0</v>
      </c>
      <c r="K22" s="74">
        <f>IFERROR(IF(K$4="",0,IF($E22="kWh",VLOOKUP(K$4,'4. Billing Determinants'!$B$19:$O$41,4,0)/'4. Billing Determinants'!$E$41*$D22,IF($E22="kW",VLOOKUP(K$4,'4. Billing Determinants'!$B$19:$O$41,5,0)/'4. Billing Determinants'!$F$41*$D22,IF($E22="Non-RPP kWh",VLOOKUP(K$4,'4. Billing Determinants'!$B$19:$O$41,6,0)/'4. Billing Determinants'!$G$41*$D22,IF($E22="Distribution Rev.",VLOOKUP(K$4,'4. Billing Determinants'!$B$19:$O$41,8,0)/'4. Billing Determinants'!$I$41*$D22, VLOOKUP(K$4,'4. Billing Determinants'!$B$19:$O$41,3,0)/'4. Billing Determinants'!$D$41*$D22))))),0)</f>
        <v>0</v>
      </c>
      <c r="L22" s="74">
        <f>IFERROR(IF(L$4="",0,IF($E22="kWh",VLOOKUP(L$4,'4. Billing Determinants'!$B$19:$O$41,4,0)/'4. Billing Determinants'!$E$41*$D22,IF($E22="kW",VLOOKUP(L$4,'4. Billing Determinants'!$B$19:$O$41,5,0)/'4. Billing Determinants'!$F$41*$D22,IF($E22="Non-RPP kWh",VLOOKUP(L$4,'4. Billing Determinants'!$B$19:$O$41,6,0)/'4. Billing Determinants'!$G$41*$D22,IF($E22="Distribution Rev.",VLOOKUP(L$4,'4. Billing Determinants'!$B$19:$O$41,8,0)/'4. Billing Determinants'!$I$41*$D22, VLOOKUP(L$4,'4. Billing Determinants'!$B$19:$O$41,3,0)/'4. Billing Determinants'!$D$41*$D22))))),0)</f>
        <v>0</v>
      </c>
      <c r="M22" s="74">
        <f>IFERROR(IF(M$4="",0,IF($E22="kWh",VLOOKUP(M$4,'4. Billing Determinants'!$B$19:$O$41,4,0)/'4. Billing Determinants'!$E$41*$D22,IF($E22="kW",VLOOKUP(M$4,'4. Billing Determinants'!$B$19:$O$41,5,0)/'4. Billing Determinants'!$F$41*$D22,IF($E22="Non-RPP kWh",VLOOKUP(M$4,'4. Billing Determinants'!$B$19:$O$41,6,0)/'4. Billing Determinants'!$G$41*$D22,IF($E22="Distribution Rev.",VLOOKUP(M$4,'4. Billing Determinants'!$B$19:$O$41,8,0)/'4. Billing Determinants'!$I$41*$D22, VLOOKUP(M$4,'4. Billing Determinants'!$B$19:$O$41,3,0)/'4. Billing Determinants'!$D$41*$D22))))),0)</f>
        <v>0</v>
      </c>
      <c r="N22" s="74">
        <f>IFERROR(IF(N$4="",0,IF($E22="kWh",VLOOKUP(N$4,'4. Billing Determinants'!$B$19:$O$41,4,0)/'4. Billing Determinants'!$E$41*$D22,IF($E22="kW",VLOOKUP(N$4,'4. Billing Determinants'!$B$19:$O$41,5,0)/'4. Billing Determinants'!$F$41*$D22,IF($E22="Non-RPP kWh",VLOOKUP(N$4,'4. Billing Determinants'!$B$19:$O$41,6,0)/'4. Billing Determinants'!$G$41*$D22,IF($E22="Distribution Rev.",VLOOKUP(N$4,'4. Billing Determinants'!$B$19:$O$41,8,0)/'4. Billing Determinants'!$I$41*$D22, VLOOKUP(N$4,'4. Billing Determinants'!$B$19:$O$41,3,0)/'4. Billing Determinants'!$D$41*$D22))))),0)</f>
        <v>0</v>
      </c>
      <c r="O22" s="74">
        <f>IFERROR(IF(O$4="",0,IF($E22="kWh",VLOOKUP(O$4,'4. Billing Determinants'!$B$19:$O$41,4,0)/'4. Billing Determinants'!$E$41*$D22,IF($E22="kW",VLOOKUP(O$4,'4. Billing Determinants'!$B$19:$O$41,5,0)/'4. Billing Determinants'!$F$41*$D22,IF($E22="Non-RPP kWh",VLOOKUP(O$4,'4. Billing Determinants'!$B$19:$O$41,6,0)/'4. Billing Determinants'!$G$41*$D22,IF($E22="Distribution Rev.",VLOOKUP(O$4,'4. Billing Determinants'!$B$19:$O$41,8,0)/'4. Billing Determinants'!$I$41*$D22, VLOOKUP(O$4,'4. Billing Determinants'!$B$19:$O$41,3,0)/'4. Billing Determinants'!$D$41*$D22))))),0)</f>
        <v>0</v>
      </c>
      <c r="P22" s="74">
        <f>IFERROR(IF(P$4="",0,IF($E22="kWh",VLOOKUP(P$4,'4. Billing Determinants'!$B$19:$O$41,4,0)/'4. Billing Determinants'!$E$41*$D22,IF($E22="kW",VLOOKUP(P$4,'4. Billing Determinants'!$B$19:$O$41,5,0)/'4. Billing Determinants'!$F$41*$D22,IF($E22="Non-RPP kWh",VLOOKUP(P$4,'4. Billing Determinants'!$B$19:$O$41,6,0)/'4. Billing Determinants'!$G$41*$D22,IF($E22="Distribution Rev.",VLOOKUP(P$4,'4. Billing Determinants'!$B$19:$O$41,8,0)/'4. Billing Determinants'!$I$41*$D22, VLOOKUP(P$4,'4. Billing Determinants'!$B$19:$O$41,3,0)/'4. Billing Determinants'!$D$41*$D22))))),0)</f>
        <v>0</v>
      </c>
      <c r="Q22" s="74">
        <f>IFERROR(IF(Q$4="",0,IF($E22="kWh",VLOOKUP(Q$4,'4. Billing Determinants'!$B$19:$O$41,4,0)/'4. Billing Determinants'!$E$41*$D22,IF($E22="kW",VLOOKUP(Q$4,'4. Billing Determinants'!$B$19:$O$41,5,0)/'4. Billing Determinants'!$F$41*$D22,IF($E22="Non-RPP kWh",VLOOKUP(Q$4,'4. Billing Determinants'!$B$19:$O$41,6,0)/'4. Billing Determinants'!$G$41*$D22,IF($E22="Distribution Rev.",VLOOKUP(Q$4,'4. Billing Determinants'!$B$19:$O$41,8,0)/'4. Billing Determinants'!$I$41*$D22, VLOOKUP(Q$4,'4. Billing Determinants'!$B$19:$O$41,3,0)/'4. Billing Determinants'!$D$41*$D22))))),0)</f>
        <v>0</v>
      </c>
      <c r="R22" s="74">
        <f>IFERROR(IF(R$4="",0,IF($E22="kWh",VLOOKUP(R$4,'4. Billing Determinants'!$B$19:$O$41,4,0)/'4. Billing Determinants'!$E$41*$D22,IF($E22="kW",VLOOKUP(R$4,'4. Billing Determinants'!$B$19:$O$41,5,0)/'4. Billing Determinants'!$F$41*$D22,IF($E22="Non-RPP kWh",VLOOKUP(R$4,'4. Billing Determinants'!$B$19:$O$41,6,0)/'4. Billing Determinants'!$G$41*$D22,IF($E22="Distribution Rev.",VLOOKUP(R$4,'4. Billing Determinants'!$B$19:$O$41,8,0)/'4. Billing Determinants'!$I$41*$D22, VLOOKUP(R$4,'4. Billing Determinants'!$B$19:$O$41,3,0)/'4. Billing Determinants'!$D$41*$D22))))),0)</f>
        <v>0</v>
      </c>
      <c r="S22" s="74">
        <f>IFERROR(IF(S$4="",0,IF($E22="kWh",VLOOKUP(S$4,'4. Billing Determinants'!$B$19:$O$41,4,0)/'4. Billing Determinants'!$E$41*$D22,IF($E22="kW",VLOOKUP(S$4,'4. Billing Determinants'!$B$19:$O$41,5,0)/'4. Billing Determinants'!$F$41*$D22,IF($E22="Non-RPP kWh",VLOOKUP(S$4,'4. Billing Determinants'!$B$19:$O$41,6,0)/'4. Billing Determinants'!$G$41*$D22,IF($E22="Distribution Rev.",VLOOKUP(S$4,'4. Billing Determinants'!$B$19:$O$41,8,0)/'4. Billing Determinants'!$I$41*$D22, VLOOKUP(S$4,'4. Billing Determinants'!$B$19:$O$41,3,0)/'4. Billing Determinants'!$D$41*$D22))))),0)</f>
        <v>0</v>
      </c>
      <c r="T22" s="74">
        <f>IFERROR(IF(T$4="",0,IF($E22="kWh",VLOOKUP(T$4,'4. Billing Determinants'!$B$19:$O$41,4,0)/'4. Billing Determinants'!$E$41*$D22,IF($E22="kW",VLOOKUP(T$4,'4. Billing Determinants'!$B$19:$O$41,5,0)/'4. Billing Determinants'!$F$41*$D22,IF($E22="Non-RPP kWh",VLOOKUP(T$4,'4. Billing Determinants'!$B$19:$O$41,6,0)/'4. Billing Determinants'!$G$41*$D22,IF($E22="Distribution Rev.",VLOOKUP(T$4,'4. Billing Determinants'!$B$19:$O$41,8,0)/'4. Billing Determinants'!$I$41*$D22, VLOOKUP(T$4,'4. Billing Determinants'!$B$19:$O$41,3,0)/'4. Billing Determinants'!$D$41*$D22))))),0)</f>
        <v>0</v>
      </c>
      <c r="U22" s="74">
        <f>IFERROR(IF(U$4="",0,IF($E22="kWh",VLOOKUP(U$4,'4. Billing Determinants'!$B$19:$O$41,4,0)/'4. Billing Determinants'!$E$41*$D22,IF($E22="kW",VLOOKUP(U$4,'4. Billing Determinants'!$B$19:$O$41,5,0)/'4. Billing Determinants'!$F$41*$D22,IF($E22="Non-RPP kWh",VLOOKUP(U$4,'4. Billing Determinants'!$B$19:$O$41,6,0)/'4. Billing Determinants'!$G$41*$D22,IF($E22="Distribution Rev.",VLOOKUP(U$4,'4. Billing Determinants'!$B$19:$O$41,8,0)/'4. Billing Determinants'!$I$41*$D22, VLOOKUP(U$4,'4. Billing Determinants'!$B$19:$O$41,3,0)/'4. Billing Determinants'!$D$41*$D22))))),0)</f>
        <v>0</v>
      </c>
      <c r="V22" s="74">
        <f>IFERROR(IF(V$4="",0,IF($E22="kWh",VLOOKUP(V$4,'4. Billing Determinants'!$B$19:$O$41,4,0)/'4. Billing Determinants'!$E$41*$D22,IF($E22="kW",VLOOKUP(V$4,'4. Billing Determinants'!$B$19:$O$41,5,0)/'4. Billing Determinants'!$F$41*$D22,IF($E22="Non-RPP kWh",VLOOKUP(V$4,'4. Billing Determinants'!$B$19:$O$41,6,0)/'4. Billing Determinants'!$G$41*$D22,IF($E22="Distribution Rev.",VLOOKUP(V$4,'4. Billing Determinants'!$B$19:$O$41,8,0)/'4. Billing Determinants'!$I$41*$D22, VLOOKUP(V$4,'4. Billing Determinants'!$B$19:$O$41,3,0)/'4. Billing Determinants'!$D$41*$D22))))),0)</f>
        <v>0</v>
      </c>
      <c r="W22" s="74">
        <f>IFERROR(IF(W$4="",0,IF($E22="kWh",VLOOKUP(W$4,'4. Billing Determinants'!$B$19:$O$41,4,0)/'4. Billing Determinants'!$E$41*$D22,IF($E22="kW",VLOOKUP(W$4,'4. Billing Determinants'!$B$19:$O$41,5,0)/'4. Billing Determinants'!$F$41*$D22,IF($E22="Non-RPP kWh",VLOOKUP(W$4,'4. Billing Determinants'!$B$19:$O$41,6,0)/'4. Billing Determinants'!$G$41*$D22,IF($E22="Distribution Rev.",VLOOKUP(W$4,'4. Billing Determinants'!$B$19:$O$41,8,0)/'4. Billing Determinants'!$I$41*$D22, VLOOKUP(W$4,'4. Billing Determinants'!$B$19:$O$41,3,0)/'4. Billing Determinants'!$D$41*$D22))))),0)</f>
        <v>0</v>
      </c>
      <c r="X22" s="74">
        <f>IFERROR(IF(X$4="",0,IF($E22="kWh",VLOOKUP(X$4,'4. Billing Determinants'!$B$19:$O$41,4,0)/'4. Billing Determinants'!$E$41*$D22,IF($E22="kW",VLOOKUP(X$4,'4. Billing Determinants'!$B$19:$O$41,5,0)/'4. Billing Determinants'!$F$41*$D22,IF($E22="Non-RPP kWh",VLOOKUP(X$4,'4. Billing Determinants'!$B$19:$O$41,6,0)/'4. Billing Determinants'!$G$41*$D22,IF($E22="Distribution Rev.",VLOOKUP(X$4,'4. Billing Determinants'!$B$19:$O$41,8,0)/'4. Billing Determinants'!$I$41*$D22, VLOOKUP(X$4,'4. Billing Determinants'!$B$19:$O$41,3,0)/'4. Billing Determinants'!$D$41*$D22))))),0)</f>
        <v>0</v>
      </c>
      <c r="Y22" s="74">
        <f>IFERROR(IF(Y$4="",0,IF($E22="kWh",VLOOKUP(Y$4,'4. Billing Determinants'!$B$19:$O$41,4,0)/'4. Billing Determinants'!$E$41*$D22,IF($E22="kW",VLOOKUP(Y$4,'4. Billing Determinants'!$B$19:$O$41,5,0)/'4. Billing Determinants'!$F$41*$D22,IF($E22="Non-RPP kWh",VLOOKUP(Y$4,'4. Billing Determinants'!$B$19:$O$41,6,0)/'4. Billing Determinants'!$G$41*$D22,IF($E22="Distribution Rev.",VLOOKUP(Y$4,'4. Billing Determinants'!$B$19:$O$41,8,0)/'4. Billing Determinants'!$I$41*$D22, VLOOKUP(Y$4,'4. Billing Determinants'!$B$19:$O$41,3,0)/'4. Billing Determinants'!$D$41*$D22))))),0)</f>
        <v>0</v>
      </c>
    </row>
    <row r="23" spans="2:25" ht="25.5">
      <c r="B23" s="79" t="s">
        <v>86</v>
      </c>
      <c r="C23" s="73">
        <v>1508</v>
      </c>
      <c r="D23" s="74">
        <f>'2. 2013 Continuity Schedule'!CP46</f>
        <v>0</v>
      </c>
      <c r="E23" s="143"/>
      <c r="F23" s="74">
        <f>IFERROR(IF(F$4="",0,IF($E23="kWh",VLOOKUP(F$4,'4. Billing Determinants'!$B$19:$O$41,4,0)/'4. Billing Determinants'!$E$41*$D23,IF($E23="kW",VLOOKUP(F$4,'4. Billing Determinants'!$B$19:$O$41,5,0)/'4. Billing Determinants'!$F$41*$D23,IF($E23="Non-RPP kWh",VLOOKUP(F$4,'4. Billing Determinants'!$B$19:$O$41,6,0)/'4. Billing Determinants'!$G$41*$D23,IF($E23="Distribution Rev.",VLOOKUP(F$4,'4. Billing Determinants'!$B$19:$O$41,8,0)/'4. Billing Determinants'!$I$41*$D23, VLOOKUP(F$4,'4. Billing Determinants'!$B$19:$O$41,3,0)/'4. Billing Determinants'!$D$41*$D23))))),0)</f>
        <v>0</v>
      </c>
      <c r="G23" s="74">
        <f>IFERROR(IF(G$4="",0,IF($E23="kWh",VLOOKUP(G$4,'4. Billing Determinants'!$B$19:$O$41,4,0)/'4. Billing Determinants'!$E$41*$D23,IF($E23="kW",VLOOKUP(G$4,'4. Billing Determinants'!$B$19:$O$41,5,0)/'4. Billing Determinants'!$F$41*$D23,IF($E23="Non-RPP kWh",VLOOKUP(G$4,'4. Billing Determinants'!$B$19:$O$41,6,0)/'4. Billing Determinants'!$G$41*$D23,IF($E23="Distribution Rev.",VLOOKUP(G$4,'4. Billing Determinants'!$B$19:$O$41,8,0)/'4. Billing Determinants'!$I$41*$D23, VLOOKUP(G$4,'4. Billing Determinants'!$B$19:$O$41,3,0)/'4. Billing Determinants'!$D$41*$D23))))),0)</f>
        <v>0</v>
      </c>
      <c r="H23" s="74">
        <f>IFERROR(IF(H$4="",0,IF($E23="kWh",VLOOKUP(H$4,'4. Billing Determinants'!$B$19:$O$41,4,0)/'4. Billing Determinants'!$E$41*$D23,IF($E23="kW",VLOOKUP(H$4,'4. Billing Determinants'!$B$19:$O$41,5,0)/'4. Billing Determinants'!$F$41*$D23,IF($E23="Non-RPP kWh",VLOOKUP(H$4,'4. Billing Determinants'!$B$19:$O$41,6,0)/'4. Billing Determinants'!$G$41*$D23,IF($E23="Distribution Rev.",VLOOKUP(H$4,'4. Billing Determinants'!$B$19:$O$41,8,0)/'4. Billing Determinants'!$I$41*$D23, VLOOKUP(H$4,'4. Billing Determinants'!$B$19:$O$41,3,0)/'4. Billing Determinants'!$D$41*$D23))))),0)</f>
        <v>0</v>
      </c>
      <c r="I23" s="74">
        <f>IFERROR(IF(I$4="",0,IF($E23="kWh",VLOOKUP(I$4,'4. Billing Determinants'!$B$19:$O$41,4,0)/'4. Billing Determinants'!$E$41*$D23,IF($E23="kW",VLOOKUP(I$4,'4. Billing Determinants'!$B$19:$O$41,5,0)/'4. Billing Determinants'!$F$41*$D23,IF($E23="Non-RPP kWh",VLOOKUP(I$4,'4. Billing Determinants'!$B$19:$O$41,6,0)/'4. Billing Determinants'!$G$41*$D23,IF($E23="Distribution Rev.",VLOOKUP(I$4,'4. Billing Determinants'!$B$19:$O$41,8,0)/'4. Billing Determinants'!$I$41*$D23, VLOOKUP(I$4,'4. Billing Determinants'!$B$19:$O$41,3,0)/'4. Billing Determinants'!$D$41*$D23))))),0)</f>
        <v>0</v>
      </c>
      <c r="J23" s="74">
        <f>IFERROR(IF(J$4="",0,IF($E23="kWh",VLOOKUP(J$4,'4. Billing Determinants'!$B$19:$O$41,4,0)/'4. Billing Determinants'!$E$41*$D23,IF($E23="kW",VLOOKUP(J$4,'4. Billing Determinants'!$B$19:$O$41,5,0)/'4. Billing Determinants'!$F$41*$D23,IF($E23="Non-RPP kWh",VLOOKUP(J$4,'4. Billing Determinants'!$B$19:$O$41,6,0)/'4. Billing Determinants'!$G$41*$D23,IF($E23="Distribution Rev.",VLOOKUP(J$4,'4. Billing Determinants'!$B$19:$O$41,8,0)/'4. Billing Determinants'!$I$41*$D23, VLOOKUP(J$4,'4. Billing Determinants'!$B$19:$O$41,3,0)/'4. Billing Determinants'!$D$41*$D23))))),0)</f>
        <v>0</v>
      </c>
      <c r="K23" s="74">
        <f>IFERROR(IF(K$4="",0,IF($E23="kWh",VLOOKUP(K$4,'4. Billing Determinants'!$B$19:$O$41,4,0)/'4. Billing Determinants'!$E$41*$D23,IF($E23="kW",VLOOKUP(K$4,'4. Billing Determinants'!$B$19:$O$41,5,0)/'4. Billing Determinants'!$F$41*$D23,IF($E23="Non-RPP kWh",VLOOKUP(K$4,'4. Billing Determinants'!$B$19:$O$41,6,0)/'4. Billing Determinants'!$G$41*$D23,IF($E23="Distribution Rev.",VLOOKUP(K$4,'4. Billing Determinants'!$B$19:$O$41,8,0)/'4. Billing Determinants'!$I$41*$D23, VLOOKUP(K$4,'4. Billing Determinants'!$B$19:$O$41,3,0)/'4. Billing Determinants'!$D$41*$D23))))),0)</f>
        <v>0</v>
      </c>
      <c r="L23" s="74">
        <f>IFERROR(IF(L$4="",0,IF($E23="kWh",VLOOKUP(L$4,'4. Billing Determinants'!$B$19:$O$41,4,0)/'4. Billing Determinants'!$E$41*$D23,IF($E23="kW",VLOOKUP(L$4,'4. Billing Determinants'!$B$19:$O$41,5,0)/'4. Billing Determinants'!$F$41*$D23,IF($E23="Non-RPP kWh",VLOOKUP(L$4,'4. Billing Determinants'!$B$19:$O$41,6,0)/'4. Billing Determinants'!$G$41*$D23,IF($E23="Distribution Rev.",VLOOKUP(L$4,'4. Billing Determinants'!$B$19:$O$41,8,0)/'4. Billing Determinants'!$I$41*$D23, VLOOKUP(L$4,'4. Billing Determinants'!$B$19:$O$41,3,0)/'4. Billing Determinants'!$D$41*$D23))))),0)</f>
        <v>0</v>
      </c>
      <c r="M23" s="74">
        <f>IFERROR(IF(M$4="",0,IF($E23="kWh",VLOOKUP(M$4,'4. Billing Determinants'!$B$19:$O$41,4,0)/'4. Billing Determinants'!$E$41*$D23,IF($E23="kW",VLOOKUP(M$4,'4. Billing Determinants'!$B$19:$O$41,5,0)/'4. Billing Determinants'!$F$41*$D23,IF($E23="Non-RPP kWh",VLOOKUP(M$4,'4. Billing Determinants'!$B$19:$O$41,6,0)/'4. Billing Determinants'!$G$41*$D23,IF($E23="Distribution Rev.",VLOOKUP(M$4,'4. Billing Determinants'!$B$19:$O$41,8,0)/'4. Billing Determinants'!$I$41*$D23, VLOOKUP(M$4,'4. Billing Determinants'!$B$19:$O$41,3,0)/'4. Billing Determinants'!$D$41*$D23))))),0)</f>
        <v>0</v>
      </c>
      <c r="N23" s="74">
        <f>IFERROR(IF(N$4="",0,IF($E23="kWh",VLOOKUP(N$4,'4. Billing Determinants'!$B$19:$O$41,4,0)/'4. Billing Determinants'!$E$41*$D23,IF($E23="kW",VLOOKUP(N$4,'4. Billing Determinants'!$B$19:$O$41,5,0)/'4. Billing Determinants'!$F$41*$D23,IF($E23="Non-RPP kWh",VLOOKUP(N$4,'4. Billing Determinants'!$B$19:$O$41,6,0)/'4. Billing Determinants'!$G$41*$D23,IF($E23="Distribution Rev.",VLOOKUP(N$4,'4. Billing Determinants'!$B$19:$O$41,8,0)/'4. Billing Determinants'!$I$41*$D23, VLOOKUP(N$4,'4. Billing Determinants'!$B$19:$O$41,3,0)/'4. Billing Determinants'!$D$41*$D23))))),0)</f>
        <v>0</v>
      </c>
      <c r="O23" s="74">
        <f>IFERROR(IF(O$4="",0,IF($E23="kWh",VLOOKUP(O$4,'4. Billing Determinants'!$B$19:$O$41,4,0)/'4. Billing Determinants'!$E$41*$D23,IF($E23="kW",VLOOKUP(O$4,'4. Billing Determinants'!$B$19:$O$41,5,0)/'4. Billing Determinants'!$F$41*$D23,IF($E23="Non-RPP kWh",VLOOKUP(O$4,'4. Billing Determinants'!$B$19:$O$41,6,0)/'4. Billing Determinants'!$G$41*$D23,IF($E23="Distribution Rev.",VLOOKUP(O$4,'4. Billing Determinants'!$B$19:$O$41,8,0)/'4. Billing Determinants'!$I$41*$D23, VLOOKUP(O$4,'4. Billing Determinants'!$B$19:$O$41,3,0)/'4. Billing Determinants'!$D$41*$D23))))),0)</f>
        <v>0</v>
      </c>
      <c r="P23" s="74">
        <f>IFERROR(IF(P$4="",0,IF($E23="kWh",VLOOKUP(P$4,'4. Billing Determinants'!$B$19:$O$41,4,0)/'4. Billing Determinants'!$E$41*$D23,IF($E23="kW",VLOOKUP(P$4,'4. Billing Determinants'!$B$19:$O$41,5,0)/'4. Billing Determinants'!$F$41*$D23,IF($E23="Non-RPP kWh",VLOOKUP(P$4,'4. Billing Determinants'!$B$19:$O$41,6,0)/'4. Billing Determinants'!$G$41*$D23,IF($E23="Distribution Rev.",VLOOKUP(P$4,'4. Billing Determinants'!$B$19:$O$41,8,0)/'4. Billing Determinants'!$I$41*$D23, VLOOKUP(P$4,'4. Billing Determinants'!$B$19:$O$41,3,0)/'4. Billing Determinants'!$D$41*$D23))))),0)</f>
        <v>0</v>
      </c>
      <c r="Q23" s="74">
        <f>IFERROR(IF(Q$4="",0,IF($E23="kWh",VLOOKUP(Q$4,'4. Billing Determinants'!$B$19:$O$41,4,0)/'4. Billing Determinants'!$E$41*$D23,IF($E23="kW",VLOOKUP(Q$4,'4. Billing Determinants'!$B$19:$O$41,5,0)/'4. Billing Determinants'!$F$41*$D23,IF($E23="Non-RPP kWh",VLOOKUP(Q$4,'4. Billing Determinants'!$B$19:$O$41,6,0)/'4. Billing Determinants'!$G$41*$D23,IF($E23="Distribution Rev.",VLOOKUP(Q$4,'4. Billing Determinants'!$B$19:$O$41,8,0)/'4. Billing Determinants'!$I$41*$D23, VLOOKUP(Q$4,'4. Billing Determinants'!$B$19:$O$41,3,0)/'4. Billing Determinants'!$D$41*$D23))))),0)</f>
        <v>0</v>
      </c>
      <c r="R23" s="74">
        <f>IFERROR(IF(R$4="",0,IF($E23="kWh",VLOOKUP(R$4,'4. Billing Determinants'!$B$19:$O$41,4,0)/'4. Billing Determinants'!$E$41*$D23,IF($E23="kW",VLOOKUP(R$4,'4. Billing Determinants'!$B$19:$O$41,5,0)/'4. Billing Determinants'!$F$41*$D23,IF($E23="Non-RPP kWh",VLOOKUP(R$4,'4. Billing Determinants'!$B$19:$O$41,6,0)/'4. Billing Determinants'!$G$41*$D23,IF($E23="Distribution Rev.",VLOOKUP(R$4,'4. Billing Determinants'!$B$19:$O$41,8,0)/'4. Billing Determinants'!$I$41*$D23, VLOOKUP(R$4,'4. Billing Determinants'!$B$19:$O$41,3,0)/'4. Billing Determinants'!$D$41*$D23))))),0)</f>
        <v>0</v>
      </c>
      <c r="S23" s="74">
        <f>IFERROR(IF(S$4="",0,IF($E23="kWh",VLOOKUP(S$4,'4. Billing Determinants'!$B$19:$O$41,4,0)/'4. Billing Determinants'!$E$41*$D23,IF($E23="kW",VLOOKUP(S$4,'4. Billing Determinants'!$B$19:$O$41,5,0)/'4. Billing Determinants'!$F$41*$D23,IF($E23="Non-RPP kWh",VLOOKUP(S$4,'4. Billing Determinants'!$B$19:$O$41,6,0)/'4. Billing Determinants'!$G$41*$D23,IF($E23="Distribution Rev.",VLOOKUP(S$4,'4. Billing Determinants'!$B$19:$O$41,8,0)/'4. Billing Determinants'!$I$41*$D23, VLOOKUP(S$4,'4. Billing Determinants'!$B$19:$O$41,3,0)/'4. Billing Determinants'!$D$41*$D23))))),0)</f>
        <v>0</v>
      </c>
      <c r="T23" s="74">
        <f>IFERROR(IF(T$4="",0,IF($E23="kWh",VLOOKUP(T$4,'4. Billing Determinants'!$B$19:$O$41,4,0)/'4. Billing Determinants'!$E$41*$D23,IF($E23="kW",VLOOKUP(T$4,'4. Billing Determinants'!$B$19:$O$41,5,0)/'4. Billing Determinants'!$F$41*$D23,IF($E23="Non-RPP kWh",VLOOKUP(T$4,'4. Billing Determinants'!$B$19:$O$41,6,0)/'4. Billing Determinants'!$G$41*$D23,IF($E23="Distribution Rev.",VLOOKUP(T$4,'4. Billing Determinants'!$B$19:$O$41,8,0)/'4. Billing Determinants'!$I$41*$D23, VLOOKUP(T$4,'4. Billing Determinants'!$B$19:$O$41,3,0)/'4. Billing Determinants'!$D$41*$D23))))),0)</f>
        <v>0</v>
      </c>
      <c r="U23" s="74">
        <f>IFERROR(IF(U$4="",0,IF($E23="kWh",VLOOKUP(U$4,'4. Billing Determinants'!$B$19:$O$41,4,0)/'4. Billing Determinants'!$E$41*$D23,IF($E23="kW",VLOOKUP(U$4,'4. Billing Determinants'!$B$19:$O$41,5,0)/'4. Billing Determinants'!$F$41*$D23,IF($E23="Non-RPP kWh",VLOOKUP(U$4,'4. Billing Determinants'!$B$19:$O$41,6,0)/'4. Billing Determinants'!$G$41*$D23,IF($E23="Distribution Rev.",VLOOKUP(U$4,'4. Billing Determinants'!$B$19:$O$41,8,0)/'4. Billing Determinants'!$I$41*$D23, VLOOKUP(U$4,'4. Billing Determinants'!$B$19:$O$41,3,0)/'4. Billing Determinants'!$D$41*$D23))))),0)</f>
        <v>0</v>
      </c>
      <c r="V23" s="74">
        <f>IFERROR(IF(V$4="",0,IF($E23="kWh",VLOOKUP(V$4,'4. Billing Determinants'!$B$19:$O$41,4,0)/'4. Billing Determinants'!$E$41*$D23,IF($E23="kW",VLOOKUP(V$4,'4. Billing Determinants'!$B$19:$O$41,5,0)/'4. Billing Determinants'!$F$41*$D23,IF($E23="Non-RPP kWh",VLOOKUP(V$4,'4. Billing Determinants'!$B$19:$O$41,6,0)/'4. Billing Determinants'!$G$41*$D23,IF($E23="Distribution Rev.",VLOOKUP(V$4,'4. Billing Determinants'!$B$19:$O$41,8,0)/'4. Billing Determinants'!$I$41*$D23, VLOOKUP(V$4,'4. Billing Determinants'!$B$19:$O$41,3,0)/'4. Billing Determinants'!$D$41*$D23))))),0)</f>
        <v>0</v>
      </c>
      <c r="W23" s="74">
        <f>IFERROR(IF(W$4="",0,IF($E23="kWh",VLOOKUP(W$4,'4. Billing Determinants'!$B$19:$O$41,4,0)/'4. Billing Determinants'!$E$41*$D23,IF($E23="kW",VLOOKUP(W$4,'4. Billing Determinants'!$B$19:$O$41,5,0)/'4. Billing Determinants'!$F$41*$D23,IF($E23="Non-RPP kWh",VLOOKUP(W$4,'4. Billing Determinants'!$B$19:$O$41,6,0)/'4. Billing Determinants'!$G$41*$D23,IF($E23="Distribution Rev.",VLOOKUP(W$4,'4. Billing Determinants'!$B$19:$O$41,8,0)/'4. Billing Determinants'!$I$41*$D23, VLOOKUP(W$4,'4. Billing Determinants'!$B$19:$O$41,3,0)/'4. Billing Determinants'!$D$41*$D23))))),0)</f>
        <v>0</v>
      </c>
      <c r="X23" s="74">
        <f>IFERROR(IF(X$4="",0,IF($E23="kWh",VLOOKUP(X$4,'4. Billing Determinants'!$B$19:$O$41,4,0)/'4. Billing Determinants'!$E$41*$D23,IF($E23="kW",VLOOKUP(X$4,'4. Billing Determinants'!$B$19:$O$41,5,0)/'4. Billing Determinants'!$F$41*$D23,IF($E23="Non-RPP kWh",VLOOKUP(X$4,'4. Billing Determinants'!$B$19:$O$41,6,0)/'4. Billing Determinants'!$G$41*$D23,IF($E23="Distribution Rev.",VLOOKUP(X$4,'4. Billing Determinants'!$B$19:$O$41,8,0)/'4. Billing Determinants'!$I$41*$D23, VLOOKUP(X$4,'4. Billing Determinants'!$B$19:$O$41,3,0)/'4. Billing Determinants'!$D$41*$D23))))),0)</f>
        <v>0</v>
      </c>
      <c r="Y23" s="74">
        <f>IFERROR(IF(Y$4="",0,IF($E23="kWh",VLOOKUP(Y$4,'4. Billing Determinants'!$B$19:$O$41,4,0)/'4. Billing Determinants'!$E$41*$D23,IF($E23="kW",VLOOKUP(Y$4,'4. Billing Determinants'!$B$19:$O$41,5,0)/'4. Billing Determinants'!$F$41*$D23,IF($E23="Non-RPP kWh",VLOOKUP(Y$4,'4. Billing Determinants'!$B$19:$O$41,6,0)/'4. Billing Determinants'!$G$41*$D23,IF($E23="Distribution Rev.",VLOOKUP(Y$4,'4. Billing Determinants'!$B$19:$O$41,8,0)/'4. Billing Determinants'!$I$41*$D23, VLOOKUP(Y$4,'4. Billing Determinants'!$B$19:$O$41,3,0)/'4. Billing Determinants'!$D$41*$D23))))),0)</f>
        <v>0</v>
      </c>
    </row>
    <row r="24" spans="2:25">
      <c r="B24" s="72" t="s">
        <v>153</v>
      </c>
      <c r="C24" s="73">
        <v>1508</v>
      </c>
      <c r="D24" s="74">
        <f>'2. 2013 Continuity Schedule'!CP47</f>
        <v>0</v>
      </c>
      <c r="E24" s="143"/>
      <c r="F24" s="74">
        <f>IFERROR(IF(F$4="",0,IF($E24="kWh",VLOOKUP(F$4,'4. Billing Determinants'!$B$19:$O$41,4,0)/'4. Billing Determinants'!$E$41*$D24,IF($E24="kW",VLOOKUP(F$4,'4. Billing Determinants'!$B$19:$O$41,5,0)/'4. Billing Determinants'!$F$41*$D24,IF($E24="Non-RPP kWh",VLOOKUP(F$4,'4. Billing Determinants'!$B$19:$O$41,6,0)/'4. Billing Determinants'!$G$41*$D24,IF($E24="Distribution Rev.",VLOOKUP(F$4,'4. Billing Determinants'!$B$19:$O$41,8,0)/'4. Billing Determinants'!$I$41*$D24, VLOOKUP(F$4,'4. Billing Determinants'!$B$19:$O$41,3,0)/'4. Billing Determinants'!$D$41*$D24))))),0)</f>
        <v>0</v>
      </c>
      <c r="G24" s="74">
        <f>IFERROR(IF(G$4="",0,IF($E24="kWh",VLOOKUP(G$4,'4. Billing Determinants'!$B$19:$O$41,4,0)/'4. Billing Determinants'!$E$41*$D24,IF($E24="kW",VLOOKUP(G$4,'4. Billing Determinants'!$B$19:$O$41,5,0)/'4. Billing Determinants'!$F$41*$D24,IF($E24="Non-RPP kWh",VLOOKUP(G$4,'4. Billing Determinants'!$B$19:$O$41,6,0)/'4. Billing Determinants'!$G$41*$D24,IF($E24="Distribution Rev.",VLOOKUP(G$4,'4. Billing Determinants'!$B$19:$O$41,8,0)/'4. Billing Determinants'!$I$41*$D24, VLOOKUP(G$4,'4. Billing Determinants'!$B$19:$O$41,3,0)/'4. Billing Determinants'!$D$41*$D24))))),0)</f>
        <v>0</v>
      </c>
      <c r="H24" s="74">
        <f>IFERROR(IF(H$4="",0,IF($E24="kWh",VLOOKUP(H$4,'4. Billing Determinants'!$B$19:$O$41,4,0)/'4. Billing Determinants'!$E$41*$D24,IF($E24="kW",VLOOKUP(H$4,'4. Billing Determinants'!$B$19:$O$41,5,0)/'4. Billing Determinants'!$F$41*$D24,IF($E24="Non-RPP kWh",VLOOKUP(H$4,'4. Billing Determinants'!$B$19:$O$41,6,0)/'4. Billing Determinants'!$G$41*$D24,IF($E24="Distribution Rev.",VLOOKUP(H$4,'4. Billing Determinants'!$B$19:$O$41,8,0)/'4. Billing Determinants'!$I$41*$D24, VLOOKUP(H$4,'4. Billing Determinants'!$B$19:$O$41,3,0)/'4. Billing Determinants'!$D$41*$D24))))),0)</f>
        <v>0</v>
      </c>
      <c r="I24" s="74">
        <f>IFERROR(IF(I$4="",0,IF($E24="kWh",VLOOKUP(I$4,'4. Billing Determinants'!$B$19:$O$41,4,0)/'4. Billing Determinants'!$E$41*$D24,IF($E24="kW",VLOOKUP(I$4,'4. Billing Determinants'!$B$19:$O$41,5,0)/'4. Billing Determinants'!$F$41*$D24,IF($E24="Non-RPP kWh",VLOOKUP(I$4,'4. Billing Determinants'!$B$19:$O$41,6,0)/'4. Billing Determinants'!$G$41*$D24,IF($E24="Distribution Rev.",VLOOKUP(I$4,'4. Billing Determinants'!$B$19:$O$41,8,0)/'4. Billing Determinants'!$I$41*$D24, VLOOKUP(I$4,'4. Billing Determinants'!$B$19:$O$41,3,0)/'4. Billing Determinants'!$D$41*$D24))))),0)</f>
        <v>0</v>
      </c>
      <c r="J24" s="74">
        <f>IFERROR(IF(J$4="",0,IF($E24="kWh",VLOOKUP(J$4,'4. Billing Determinants'!$B$19:$O$41,4,0)/'4. Billing Determinants'!$E$41*$D24,IF($E24="kW",VLOOKUP(J$4,'4. Billing Determinants'!$B$19:$O$41,5,0)/'4. Billing Determinants'!$F$41*$D24,IF($E24="Non-RPP kWh",VLOOKUP(J$4,'4. Billing Determinants'!$B$19:$O$41,6,0)/'4. Billing Determinants'!$G$41*$D24,IF($E24="Distribution Rev.",VLOOKUP(J$4,'4. Billing Determinants'!$B$19:$O$41,8,0)/'4. Billing Determinants'!$I$41*$D24, VLOOKUP(J$4,'4. Billing Determinants'!$B$19:$O$41,3,0)/'4. Billing Determinants'!$D$41*$D24))))),0)</f>
        <v>0</v>
      </c>
      <c r="K24" s="74">
        <f>IFERROR(IF(K$4="",0,IF($E24="kWh",VLOOKUP(K$4,'4. Billing Determinants'!$B$19:$O$41,4,0)/'4. Billing Determinants'!$E$41*$D24,IF($E24="kW",VLOOKUP(K$4,'4. Billing Determinants'!$B$19:$O$41,5,0)/'4. Billing Determinants'!$F$41*$D24,IF($E24="Non-RPP kWh",VLOOKUP(K$4,'4. Billing Determinants'!$B$19:$O$41,6,0)/'4. Billing Determinants'!$G$41*$D24,IF($E24="Distribution Rev.",VLOOKUP(K$4,'4. Billing Determinants'!$B$19:$O$41,8,0)/'4. Billing Determinants'!$I$41*$D24, VLOOKUP(K$4,'4. Billing Determinants'!$B$19:$O$41,3,0)/'4. Billing Determinants'!$D$41*$D24))))),0)</f>
        <v>0</v>
      </c>
      <c r="L24" s="74">
        <f>IFERROR(IF(L$4="",0,IF($E24="kWh",VLOOKUP(L$4,'4. Billing Determinants'!$B$19:$O$41,4,0)/'4. Billing Determinants'!$E$41*$D24,IF($E24="kW",VLOOKUP(L$4,'4. Billing Determinants'!$B$19:$O$41,5,0)/'4. Billing Determinants'!$F$41*$D24,IF($E24="Non-RPP kWh",VLOOKUP(L$4,'4. Billing Determinants'!$B$19:$O$41,6,0)/'4. Billing Determinants'!$G$41*$D24,IF($E24="Distribution Rev.",VLOOKUP(L$4,'4. Billing Determinants'!$B$19:$O$41,8,0)/'4. Billing Determinants'!$I$41*$D24, VLOOKUP(L$4,'4. Billing Determinants'!$B$19:$O$41,3,0)/'4. Billing Determinants'!$D$41*$D24))))),0)</f>
        <v>0</v>
      </c>
      <c r="M24" s="74">
        <f>IFERROR(IF(M$4="",0,IF($E24="kWh",VLOOKUP(M$4,'4. Billing Determinants'!$B$19:$O$41,4,0)/'4. Billing Determinants'!$E$41*$D24,IF($E24="kW",VLOOKUP(M$4,'4. Billing Determinants'!$B$19:$O$41,5,0)/'4. Billing Determinants'!$F$41*$D24,IF($E24="Non-RPP kWh",VLOOKUP(M$4,'4. Billing Determinants'!$B$19:$O$41,6,0)/'4. Billing Determinants'!$G$41*$D24,IF($E24="Distribution Rev.",VLOOKUP(M$4,'4. Billing Determinants'!$B$19:$O$41,8,0)/'4. Billing Determinants'!$I$41*$D24, VLOOKUP(M$4,'4. Billing Determinants'!$B$19:$O$41,3,0)/'4. Billing Determinants'!$D$41*$D24))))),0)</f>
        <v>0</v>
      </c>
      <c r="N24" s="74">
        <f>IFERROR(IF(N$4="",0,IF($E24="kWh",VLOOKUP(N$4,'4. Billing Determinants'!$B$19:$O$41,4,0)/'4. Billing Determinants'!$E$41*$D24,IF($E24="kW",VLOOKUP(N$4,'4. Billing Determinants'!$B$19:$O$41,5,0)/'4. Billing Determinants'!$F$41*$D24,IF($E24="Non-RPP kWh",VLOOKUP(N$4,'4. Billing Determinants'!$B$19:$O$41,6,0)/'4. Billing Determinants'!$G$41*$D24,IF($E24="Distribution Rev.",VLOOKUP(N$4,'4. Billing Determinants'!$B$19:$O$41,8,0)/'4. Billing Determinants'!$I$41*$D24, VLOOKUP(N$4,'4. Billing Determinants'!$B$19:$O$41,3,0)/'4. Billing Determinants'!$D$41*$D24))))),0)</f>
        <v>0</v>
      </c>
      <c r="O24" s="74">
        <f>IFERROR(IF(O$4="",0,IF($E24="kWh",VLOOKUP(O$4,'4. Billing Determinants'!$B$19:$O$41,4,0)/'4. Billing Determinants'!$E$41*$D24,IF($E24="kW",VLOOKUP(O$4,'4. Billing Determinants'!$B$19:$O$41,5,0)/'4. Billing Determinants'!$F$41*$D24,IF($E24="Non-RPP kWh",VLOOKUP(O$4,'4. Billing Determinants'!$B$19:$O$41,6,0)/'4. Billing Determinants'!$G$41*$D24,IF($E24="Distribution Rev.",VLOOKUP(O$4,'4. Billing Determinants'!$B$19:$O$41,8,0)/'4. Billing Determinants'!$I$41*$D24, VLOOKUP(O$4,'4. Billing Determinants'!$B$19:$O$41,3,0)/'4. Billing Determinants'!$D$41*$D24))))),0)</f>
        <v>0</v>
      </c>
      <c r="P24" s="74">
        <f>IFERROR(IF(P$4="",0,IF($E24="kWh",VLOOKUP(P$4,'4. Billing Determinants'!$B$19:$O$41,4,0)/'4. Billing Determinants'!$E$41*$D24,IF($E24="kW",VLOOKUP(P$4,'4. Billing Determinants'!$B$19:$O$41,5,0)/'4. Billing Determinants'!$F$41*$D24,IF($E24="Non-RPP kWh",VLOOKUP(P$4,'4. Billing Determinants'!$B$19:$O$41,6,0)/'4. Billing Determinants'!$G$41*$D24,IF($E24="Distribution Rev.",VLOOKUP(P$4,'4. Billing Determinants'!$B$19:$O$41,8,0)/'4. Billing Determinants'!$I$41*$D24, VLOOKUP(P$4,'4. Billing Determinants'!$B$19:$O$41,3,0)/'4. Billing Determinants'!$D$41*$D24))))),0)</f>
        <v>0</v>
      </c>
      <c r="Q24" s="74">
        <f>IFERROR(IF(Q$4="",0,IF($E24="kWh",VLOOKUP(Q$4,'4. Billing Determinants'!$B$19:$O$41,4,0)/'4. Billing Determinants'!$E$41*$D24,IF($E24="kW",VLOOKUP(Q$4,'4. Billing Determinants'!$B$19:$O$41,5,0)/'4. Billing Determinants'!$F$41*$D24,IF($E24="Non-RPP kWh",VLOOKUP(Q$4,'4. Billing Determinants'!$B$19:$O$41,6,0)/'4. Billing Determinants'!$G$41*$D24,IF($E24="Distribution Rev.",VLOOKUP(Q$4,'4. Billing Determinants'!$B$19:$O$41,8,0)/'4. Billing Determinants'!$I$41*$D24, VLOOKUP(Q$4,'4. Billing Determinants'!$B$19:$O$41,3,0)/'4. Billing Determinants'!$D$41*$D24))))),0)</f>
        <v>0</v>
      </c>
      <c r="R24" s="74">
        <f>IFERROR(IF(R$4="",0,IF($E24="kWh",VLOOKUP(R$4,'4. Billing Determinants'!$B$19:$O$41,4,0)/'4. Billing Determinants'!$E$41*$D24,IF($E24="kW",VLOOKUP(R$4,'4. Billing Determinants'!$B$19:$O$41,5,0)/'4. Billing Determinants'!$F$41*$D24,IF($E24="Non-RPP kWh",VLOOKUP(R$4,'4. Billing Determinants'!$B$19:$O$41,6,0)/'4. Billing Determinants'!$G$41*$D24,IF($E24="Distribution Rev.",VLOOKUP(R$4,'4. Billing Determinants'!$B$19:$O$41,8,0)/'4. Billing Determinants'!$I$41*$D24, VLOOKUP(R$4,'4. Billing Determinants'!$B$19:$O$41,3,0)/'4. Billing Determinants'!$D$41*$D24))))),0)</f>
        <v>0</v>
      </c>
      <c r="S24" s="74">
        <f>IFERROR(IF(S$4="",0,IF($E24="kWh",VLOOKUP(S$4,'4. Billing Determinants'!$B$19:$O$41,4,0)/'4. Billing Determinants'!$E$41*$D24,IF($E24="kW",VLOOKUP(S$4,'4. Billing Determinants'!$B$19:$O$41,5,0)/'4. Billing Determinants'!$F$41*$D24,IF($E24="Non-RPP kWh",VLOOKUP(S$4,'4. Billing Determinants'!$B$19:$O$41,6,0)/'4. Billing Determinants'!$G$41*$D24,IF($E24="Distribution Rev.",VLOOKUP(S$4,'4. Billing Determinants'!$B$19:$O$41,8,0)/'4. Billing Determinants'!$I$41*$D24, VLOOKUP(S$4,'4. Billing Determinants'!$B$19:$O$41,3,0)/'4. Billing Determinants'!$D$41*$D24))))),0)</f>
        <v>0</v>
      </c>
      <c r="T24" s="74">
        <f>IFERROR(IF(T$4="",0,IF($E24="kWh",VLOOKUP(T$4,'4. Billing Determinants'!$B$19:$O$41,4,0)/'4. Billing Determinants'!$E$41*$D24,IF($E24="kW",VLOOKUP(T$4,'4. Billing Determinants'!$B$19:$O$41,5,0)/'4. Billing Determinants'!$F$41*$D24,IF($E24="Non-RPP kWh",VLOOKUP(T$4,'4. Billing Determinants'!$B$19:$O$41,6,0)/'4. Billing Determinants'!$G$41*$D24,IF($E24="Distribution Rev.",VLOOKUP(T$4,'4. Billing Determinants'!$B$19:$O$41,8,0)/'4. Billing Determinants'!$I$41*$D24, VLOOKUP(T$4,'4. Billing Determinants'!$B$19:$O$41,3,0)/'4. Billing Determinants'!$D$41*$D24))))),0)</f>
        <v>0</v>
      </c>
      <c r="U24" s="74">
        <f>IFERROR(IF(U$4="",0,IF($E24="kWh",VLOOKUP(U$4,'4. Billing Determinants'!$B$19:$O$41,4,0)/'4. Billing Determinants'!$E$41*$D24,IF($E24="kW",VLOOKUP(U$4,'4. Billing Determinants'!$B$19:$O$41,5,0)/'4. Billing Determinants'!$F$41*$D24,IF($E24="Non-RPP kWh",VLOOKUP(U$4,'4. Billing Determinants'!$B$19:$O$41,6,0)/'4. Billing Determinants'!$G$41*$D24,IF($E24="Distribution Rev.",VLOOKUP(U$4,'4. Billing Determinants'!$B$19:$O$41,8,0)/'4. Billing Determinants'!$I$41*$D24, VLOOKUP(U$4,'4. Billing Determinants'!$B$19:$O$41,3,0)/'4. Billing Determinants'!$D$41*$D24))))),0)</f>
        <v>0</v>
      </c>
      <c r="V24" s="74">
        <f>IFERROR(IF(V$4="",0,IF($E24="kWh",VLOOKUP(V$4,'4. Billing Determinants'!$B$19:$O$41,4,0)/'4. Billing Determinants'!$E$41*$D24,IF($E24="kW",VLOOKUP(V$4,'4. Billing Determinants'!$B$19:$O$41,5,0)/'4. Billing Determinants'!$F$41*$D24,IF($E24="Non-RPP kWh",VLOOKUP(V$4,'4. Billing Determinants'!$B$19:$O$41,6,0)/'4. Billing Determinants'!$G$41*$D24,IF($E24="Distribution Rev.",VLOOKUP(V$4,'4. Billing Determinants'!$B$19:$O$41,8,0)/'4. Billing Determinants'!$I$41*$D24, VLOOKUP(V$4,'4. Billing Determinants'!$B$19:$O$41,3,0)/'4. Billing Determinants'!$D$41*$D24))))),0)</f>
        <v>0</v>
      </c>
      <c r="W24" s="74">
        <f>IFERROR(IF(W$4="",0,IF($E24="kWh",VLOOKUP(W$4,'4. Billing Determinants'!$B$19:$O$41,4,0)/'4. Billing Determinants'!$E$41*$D24,IF($E24="kW",VLOOKUP(W$4,'4. Billing Determinants'!$B$19:$O$41,5,0)/'4. Billing Determinants'!$F$41*$D24,IF($E24="Non-RPP kWh",VLOOKUP(W$4,'4. Billing Determinants'!$B$19:$O$41,6,0)/'4. Billing Determinants'!$G$41*$D24,IF($E24="Distribution Rev.",VLOOKUP(W$4,'4. Billing Determinants'!$B$19:$O$41,8,0)/'4. Billing Determinants'!$I$41*$D24, VLOOKUP(W$4,'4. Billing Determinants'!$B$19:$O$41,3,0)/'4. Billing Determinants'!$D$41*$D24))))),0)</f>
        <v>0</v>
      </c>
      <c r="X24" s="74">
        <f>IFERROR(IF(X$4="",0,IF($E24="kWh",VLOOKUP(X$4,'4. Billing Determinants'!$B$19:$O$41,4,0)/'4. Billing Determinants'!$E$41*$D24,IF($E24="kW",VLOOKUP(X$4,'4. Billing Determinants'!$B$19:$O$41,5,0)/'4. Billing Determinants'!$F$41*$D24,IF($E24="Non-RPP kWh",VLOOKUP(X$4,'4. Billing Determinants'!$B$19:$O$41,6,0)/'4. Billing Determinants'!$G$41*$D24,IF($E24="Distribution Rev.",VLOOKUP(X$4,'4. Billing Determinants'!$B$19:$O$41,8,0)/'4. Billing Determinants'!$I$41*$D24, VLOOKUP(X$4,'4. Billing Determinants'!$B$19:$O$41,3,0)/'4. Billing Determinants'!$D$41*$D24))))),0)</f>
        <v>0</v>
      </c>
      <c r="Y24" s="74">
        <f>IFERROR(IF(Y$4="",0,IF($E24="kWh",VLOOKUP(Y$4,'4. Billing Determinants'!$B$19:$O$41,4,0)/'4. Billing Determinants'!$E$41*$D24,IF($E24="kW",VLOOKUP(Y$4,'4. Billing Determinants'!$B$19:$O$41,5,0)/'4. Billing Determinants'!$F$41*$D24,IF($E24="Non-RPP kWh",VLOOKUP(Y$4,'4. Billing Determinants'!$B$19:$O$41,6,0)/'4. Billing Determinants'!$G$41*$D24,IF($E24="Distribution Rev.",VLOOKUP(Y$4,'4. Billing Determinants'!$B$19:$O$41,8,0)/'4. Billing Determinants'!$I$41*$D24, VLOOKUP(Y$4,'4. Billing Determinants'!$B$19:$O$41,3,0)/'4. Billing Determinants'!$D$41*$D24))))),0)</f>
        <v>0</v>
      </c>
    </row>
    <row r="25" spans="2:25">
      <c r="B25" s="72" t="s">
        <v>4</v>
      </c>
      <c r="C25" s="73">
        <v>1518</v>
      </c>
      <c r="D25" s="74">
        <f>'2. 2013 Continuity Schedule'!CP48</f>
        <v>0</v>
      </c>
      <c r="E25" s="143"/>
      <c r="F25" s="74">
        <f>IFERROR(IF(F$4="",0,IF($E25="kWh",VLOOKUP(F$4,'4. Billing Determinants'!$B$19:$O$41,4,0)/'4. Billing Determinants'!$E$41*$D25,IF($E25="kW",VLOOKUP(F$4,'4. Billing Determinants'!$B$19:$O$41,5,0)/'4. Billing Determinants'!$F$41*$D25,IF($E25="Non-RPP kWh",VLOOKUP(F$4,'4. Billing Determinants'!$B$19:$O$41,6,0)/'4. Billing Determinants'!$G$41*$D25,IF($E25="Distribution Rev.",VLOOKUP(F$4,'4. Billing Determinants'!$B$19:$O$41,8,0)/'4. Billing Determinants'!$I$41*$D25, VLOOKUP(F$4,'4. Billing Determinants'!$B$19:$O$41,3,0)/'4. Billing Determinants'!$D$41*$D25))))),0)</f>
        <v>0</v>
      </c>
      <c r="G25" s="74">
        <f>IFERROR(IF(G$4="",0,IF($E25="kWh",VLOOKUP(G$4,'4. Billing Determinants'!$B$19:$O$41,4,0)/'4. Billing Determinants'!$E$41*$D25,IF($E25="kW",VLOOKUP(G$4,'4. Billing Determinants'!$B$19:$O$41,5,0)/'4. Billing Determinants'!$F$41*$D25,IF($E25="Non-RPP kWh",VLOOKUP(G$4,'4. Billing Determinants'!$B$19:$O$41,6,0)/'4. Billing Determinants'!$G$41*$D25,IF($E25="Distribution Rev.",VLOOKUP(G$4,'4. Billing Determinants'!$B$19:$O$41,8,0)/'4. Billing Determinants'!$I$41*$D25, VLOOKUP(G$4,'4. Billing Determinants'!$B$19:$O$41,3,0)/'4. Billing Determinants'!$D$41*$D25))))),0)</f>
        <v>0</v>
      </c>
      <c r="H25" s="74">
        <f>IFERROR(IF(H$4="",0,IF($E25="kWh",VLOOKUP(H$4,'4. Billing Determinants'!$B$19:$O$41,4,0)/'4. Billing Determinants'!$E$41*$D25,IF($E25="kW",VLOOKUP(H$4,'4. Billing Determinants'!$B$19:$O$41,5,0)/'4. Billing Determinants'!$F$41*$D25,IF($E25="Non-RPP kWh",VLOOKUP(H$4,'4. Billing Determinants'!$B$19:$O$41,6,0)/'4. Billing Determinants'!$G$41*$D25,IF($E25="Distribution Rev.",VLOOKUP(H$4,'4. Billing Determinants'!$B$19:$O$41,8,0)/'4. Billing Determinants'!$I$41*$D25, VLOOKUP(H$4,'4. Billing Determinants'!$B$19:$O$41,3,0)/'4. Billing Determinants'!$D$41*$D25))))),0)</f>
        <v>0</v>
      </c>
      <c r="I25" s="74">
        <f>IFERROR(IF(I$4="",0,IF($E25="kWh",VLOOKUP(I$4,'4. Billing Determinants'!$B$19:$O$41,4,0)/'4. Billing Determinants'!$E$41*$D25,IF($E25="kW",VLOOKUP(I$4,'4. Billing Determinants'!$B$19:$O$41,5,0)/'4. Billing Determinants'!$F$41*$D25,IF($E25="Non-RPP kWh",VLOOKUP(I$4,'4. Billing Determinants'!$B$19:$O$41,6,0)/'4. Billing Determinants'!$G$41*$D25,IF($E25="Distribution Rev.",VLOOKUP(I$4,'4. Billing Determinants'!$B$19:$O$41,8,0)/'4. Billing Determinants'!$I$41*$D25, VLOOKUP(I$4,'4. Billing Determinants'!$B$19:$O$41,3,0)/'4. Billing Determinants'!$D$41*$D25))))),0)</f>
        <v>0</v>
      </c>
      <c r="J25" s="74">
        <f>IFERROR(IF(J$4="",0,IF($E25="kWh",VLOOKUP(J$4,'4. Billing Determinants'!$B$19:$O$41,4,0)/'4. Billing Determinants'!$E$41*$D25,IF($E25="kW",VLOOKUP(J$4,'4. Billing Determinants'!$B$19:$O$41,5,0)/'4. Billing Determinants'!$F$41*$D25,IF($E25="Non-RPP kWh",VLOOKUP(J$4,'4. Billing Determinants'!$B$19:$O$41,6,0)/'4. Billing Determinants'!$G$41*$D25,IF($E25="Distribution Rev.",VLOOKUP(J$4,'4. Billing Determinants'!$B$19:$O$41,8,0)/'4. Billing Determinants'!$I$41*$D25, VLOOKUP(J$4,'4. Billing Determinants'!$B$19:$O$41,3,0)/'4. Billing Determinants'!$D$41*$D25))))),0)</f>
        <v>0</v>
      </c>
      <c r="K25" s="74">
        <f>IFERROR(IF(K$4="",0,IF($E25="kWh",VLOOKUP(K$4,'4. Billing Determinants'!$B$19:$O$41,4,0)/'4. Billing Determinants'!$E$41*$D25,IF($E25="kW",VLOOKUP(K$4,'4. Billing Determinants'!$B$19:$O$41,5,0)/'4. Billing Determinants'!$F$41*$D25,IF($E25="Non-RPP kWh",VLOOKUP(K$4,'4. Billing Determinants'!$B$19:$O$41,6,0)/'4. Billing Determinants'!$G$41*$D25,IF($E25="Distribution Rev.",VLOOKUP(K$4,'4. Billing Determinants'!$B$19:$O$41,8,0)/'4. Billing Determinants'!$I$41*$D25, VLOOKUP(K$4,'4. Billing Determinants'!$B$19:$O$41,3,0)/'4. Billing Determinants'!$D$41*$D25))))),0)</f>
        <v>0</v>
      </c>
      <c r="L25" s="74">
        <f>IFERROR(IF(L$4="",0,IF($E25="kWh",VLOOKUP(L$4,'4. Billing Determinants'!$B$19:$O$41,4,0)/'4. Billing Determinants'!$E$41*$D25,IF($E25="kW",VLOOKUP(L$4,'4. Billing Determinants'!$B$19:$O$41,5,0)/'4. Billing Determinants'!$F$41*$D25,IF($E25="Non-RPP kWh",VLOOKUP(L$4,'4. Billing Determinants'!$B$19:$O$41,6,0)/'4. Billing Determinants'!$G$41*$D25,IF($E25="Distribution Rev.",VLOOKUP(L$4,'4. Billing Determinants'!$B$19:$O$41,8,0)/'4. Billing Determinants'!$I$41*$D25, VLOOKUP(L$4,'4. Billing Determinants'!$B$19:$O$41,3,0)/'4. Billing Determinants'!$D$41*$D25))))),0)</f>
        <v>0</v>
      </c>
      <c r="M25" s="74">
        <f>IFERROR(IF(M$4="",0,IF($E25="kWh",VLOOKUP(M$4,'4. Billing Determinants'!$B$19:$O$41,4,0)/'4. Billing Determinants'!$E$41*$D25,IF($E25="kW",VLOOKUP(M$4,'4. Billing Determinants'!$B$19:$O$41,5,0)/'4. Billing Determinants'!$F$41*$D25,IF($E25="Non-RPP kWh",VLOOKUP(M$4,'4. Billing Determinants'!$B$19:$O$41,6,0)/'4. Billing Determinants'!$G$41*$D25,IF($E25="Distribution Rev.",VLOOKUP(M$4,'4. Billing Determinants'!$B$19:$O$41,8,0)/'4. Billing Determinants'!$I$41*$D25, VLOOKUP(M$4,'4. Billing Determinants'!$B$19:$O$41,3,0)/'4. Billing Determinants'!$D$41*$D25))))),0)</f>
        <v>0</v>
      </c>
      <c r="N25" s="74">
        <f>IFERROR(IF(N$4="",0,IF($E25="kWh",VLOOKUP(N$4,'4. Billing Determinants'!$B$19:$O$41,4,0)/'4. Billing Determinants'!$E$41*$D25,IF($E25="kW",VLOOKUP(N$4,'4. Billing Determinants'!$B$19:$O$41,5,0)/'4. Billing Determinants'!$F$41*$D25,IF($E25="Non-RPP kWh",VLOOKUP(N$4,'4. Billing Determinants'!$B$19:$O$41,6,0)/'4. Billing Determinants'!$G$41*$D25,IF($E25="Distribution Rev.",VLOOKUP(N$4,'4. Billing Determinants'!$B$19:$O$41,8,0)/'4. Billing Determinants'!$I$41*$D25, VLOOKUP(N$4,'4. Billing Determinants'!$B$19:$O$41,3,0)/'4. Billing Determinants'!$D$41*$D25))))),0)</f>
        <v>0</v>
      </c>
      <c r="O25" s="74">
        <f>IFERROR(IF(O$4="",0,IF($E25="kWh",VLOOKUP(O$4,'4. Billing Determinants'!$B$19:$O$41,4,0)/'4. Billing Determinants'!$E$41*$D25,IF($E25="kW",VLOOKUP(O$4,'4. Billing Determinants'!$B$19:$O$41,5,0)/'4. Billing Determinants'!$F$41*$D25,IF($E25="Non-RPP kWh",VLOOKUP(O$4,'4. Billing Determinants'!$B$19:$O$41,6,0)/'4. Billing Determinants'!$G$41*$D25,IF($E25="Distribution Rev.",VLOOKUP(O$4,'4. Billing Determinants'!$B$19:$O$41,8,0)/'4. Billing Determinants'!$I$41*$D25, VLOOKUP(O$4,'4. Billing Determinants'!$B$19:$O$41,3,0)/'4. Billing Determinants'!$D$41*$D25))))),0)</f>
        <v>0</v>
      </c>
      <c r="P25" s="74">
        <f>IFERROR(IF(P$4="",0,IF($E25="kWh",VLOOKUP(P$4,'4. Billing Determinants'!$B$19:$O$41,4,0)/'4. Billing Determinants'!$E$41*$D25,IF($E25="kW",VLOOKUP(P$4,'4. Billing Determinants'!$B$19:$O$41,5,0)/'4. Billing Determinants'!$F$41*$D25,IF($E25="Non-RPP kWh",VLOOKUP(P$4,'4. Billing Determinants'!$B$19:$O$41,6,0)/'4. Billing Determinants'!$G$41*$D25,IF($E25="Distribution Rev.",VLOOKUP(P$4,'4. Billing Determinants'!$B$19:$O$41,8,0)/'4. Billing Determinants'!$I$41*$D25, VLOOKUP(P$4,'4. Billing Determinants'!$B$19:$O$41,3,0)/'4. Billing Determinants'!$D$41*$D25))))),0)</f>
        <v>0</v>
      </c>
      <c r="Q25" s="74">
        <f>IFERROR(IF(Q$4="",0,IF($E25="kWh",VLOOKUP(Q$4,'4. Billing Determinants'!$B$19:$O$41,4,0)/'4. Billing Determinants'!$E$41*$D25,IF($E25="kW",VLOOKUP(Q$4,'4. Billing Determinants'!$B$19:$O$41,5,0)/'4. Billing Determinants'!$F$41*$D25,IF($E25="Non-RPP kWh",VLOOKUP(Q$4,'4. Billing Determinants'!$B$19:$O$41,6,0)/'4. Billing Determinants'!$G$41*$D25,IF($E25="Distribution Rev.",VLOOKUP(Q$4,'4. Billing Determinants'!$B$19:$O$41,8,0)/'4. Billing Determinants'!$I$41*$D25, VLOOKUP(Q$4,'4. Billing Determinants'!$B$19:$O$41,3,0)/'4. Billing Determinants'!$D$41*$D25))))),0)</f>
        <v>0</v>
      </c>
      <c r="R25" s="74">
        <f>IFERROR(IF(R$4="",0,IF($E25="kWh",VLOOKUP(R$4,'4. Billing Determinants'!$B$19:$O$41,4,0)/'4. Billing Determinants'!$E$41*$D25,IF($E25="kW",VLOOKUP(R$4,'4. Billing Determinants'!$B$19:$O$41,5,0)/'4. Billing Determinants'!$F$41*$D25,IF($E25="Non-RPP kWh",VLOOKUP(R$4,'4. Billing Determinants'!$B$19:$O$41,6,0)/'4. Billing Determinants'!$G$41*$D25,IF($E25="Distribution Rev.",VLOOKUP(R$4,'4. Billing Determinants'!$B$19:$O$41,8,0)/'4. Billing Determinants'!$I$41*$D25, VLOOKUP(R$4,'4. Billing Determinants'!$B$19:$O$41,3,0)/'4. Billing Determinants'!$D$41*$D25))))),0)</f>
        <v>0</v>
      </c>
      <c r="S25" s="74">
        <f>IFERROR(IF(S$4="",0,IF($E25="kWh",VLOOKUP(S$4,'4. Billing Determinants'!$B$19:$O$41,4,0)/'4. Billing Determinants'!$E$41*$D25,IF($E25="kW",VLOOKUP(S$4,'4. Billing Determinants'!$B$19:$O$41,5,0)/'4. Billing Determinants'!$F$41*$D25,IF($E25="Non-RPP kWh",VLOOKUP(S$4,'4. Billing Determinants'!$B$19:$O$41,6,0)/'4. Billing Determinants'!$G$41*$D25,IF($E25="Distribution Rev.",VLOOKUP(S$4,'4. Billing Determinants'!$B$19:$O$41,8,0)/'4. Billing Determinants'!$I$41*$D25, VLOOKUP(S$4,'4. Billing Determinants'!$B$19:$O$41,3,0)/'4. Billing Determinants'!$D$41*$D25))))),0)</f>
        <v>0</v>
      </c>
      <c r="T25" s="74">
        <f>IFERROR(IF(T$4="",0,IF($E25="kWh",VLOOKUP(T$4,'4. Billing Determinants'!$B$19:$O$41,4,0)/'4. Billing Determinants'!$E$41*$D25,IF($E25="kW",VLOOKUP(T$4,'4. Billing Determinants'!$B$19:$O$41,5,0)/'4. Billing Determinants'!$F$41*$D25,IF($E25="Non-RPP kWh",VLOOKUP(T$4,'4. Billing Determinants'!$B$19:$O$41,6,0)/'4. Billing Determinants'!$G$41*$D25,IF($E25="Distribution Rev.",VLOOKUP(T$4,'4. Billing Determinants'!$B$19:$O$41,8,0)/'4. Billing Determinants'!$I$41*$D25, VLOOKUP(T$4,'4. Billing Determinants'!$B$19:$O$41,3,0)/'4. Billing Determinants'!$D$41*$D25))))),0)</f>
        <v>0</v>
      </c>
      <c r="U25" s="74">
        <f>IFERROR(IF(U$4="",0,IF($E25="kWh",VLOOKUP(U$4,'4. Billing Determinants'!$B$19:$O$41,4,0)/'4. Billing Determinants'!$E$41*$D25,IF($E25="kW",VLOOKUP(U$4,'4. Billing Determinants'!$B$19:$O$41,5,0)/'4. Billing Determinants'!$F$41*$D25,IF($E25="Non-RPP kWh",VLOOKUP(U$4,'4. Billing Determinants'!$B$19:$O$41,6,0)/'4. Billing Determinants'!$G$41*$D25,IF($E25="Distribution Rev.",VLOOKUP(U$4,'4. Billing Determinants'!$B$19:$O$41,8,0)/'4. Billing Determinants'!$I$41*$D25, VLOOKUP(U$4,'4. Billing Determinants'!$B$19:$O$41,3,0)/'4. Billing Determinants'!$D$41*$D25))))),0)</f>
        <v>0</v>
      </c>
      <c r="V25" s="74">
        <f>IFERROR(IF(V$4="",0,IF($E25="kWh",VLOOKUP(V$4,'4. Billing Determinants'!$B$19:$O$41,4,0)/'4. Billing Determinants'!$E$41*$D25,IF($E25="kW",VLOOKUP(V$4,'4. Billing Determinants'!$B$19:$O$41,5,0)/'4. Billing Determinants'!$F$41*$D25,IF($E25="Non-RPP kWh",VLOOKUP(V$4,'4. Billing Determinants'!$B$19:$O$41,6,0)/'4. Billing Determinants'!$G$41*$D25,IF($E25="Distribution Rev.",VLOOKUP(V$4,'4. Billing Determinants'!$B$19:$O$41,8,0)/'4. Billing Determinants'!$I$41*$D25, VLOOKUP(V$4,'4. Billing Determinants'!$B$19:$O$41,3,0)/'4. Billing Determinants'!$D$41*$D25))))),0)</f>
        <v>0</v>
      </c>
      <c r="W25" s="74">
        <f>IFERROR(IF(W$4="",0,IF($E25="kWh",VLOOKUP(W$4,'4. Billing Determinants'!$B$19:$O$41,4,0)/'4. Billing Determinants'!$E$41*$D25,IF($E25="kW",VLOOKUP(W$4,'4. Billing Determinants'!$B$19:$O$41,5,0)/'4. Billing Determinants'!$F$41*$D25,IF($E25="Non-RPP kWh",VLOOKUP(W$4,'4. Billing Determinants'!$B$19:$O$41,6,0)/'4. Billing Determinants'!$G$41*$D25,IF($E25="Distribution Rev.",VLOOKUP(W$4,'4. Billing Determinants'!$B$19:$O$41,8,0)/'4. Billing Determinants'!$I$41*$D25, VLOOKUP(W$4,'4. Billing Determinants'!$B$19:$O$41,3,0)/'4. Billing Determinants'!$D$41*$D25))))),0)</f>
        <v>0</v>
      </c>
      <c r="X25" s="74">
        <f>IFERROR(IF(X$4="",0,IF($E25="kWh",VLOOKUP(X$4,'4. Billing Determinants'!$B$19:$O$41,4,0)/'4. Billing Determinants'!$E$41*$D25,IF($E25="kW",VLOOKUP(X$4,'4. Billing Determinants'!$B$19:$O$41,5,0)/'4. Billing Determinants'!$F$41*$D25,IF($E25="Non-RPP kWh",VLOOKUP(X$4,'4. Billing Determinants'!$B$19:$O$41,6,0)/'4. Billing Determinants'!$G$41*$D25,IF($E25="Distribution Rev.",VLOOKUP(X$4,'4. Billing Determinants'!$B$19:$O$41,8,0)/'4. Billing Determinants'!$I$41*$D25, VLOOKUP(X$4,'4. Billing Determinants'!$B$19:$O$41,3,0)/'4. Billing Determinants'!$D$41*$D25))))),0)</f>
        <v>0</v>
      </c>
      <c r="Y25" s="74">
        <f>IFERROR(IF(Y$4="",0,IF($E25="kWh",VLOOKUP(Y$4,'4. Billing Determinants'!$B$19:$O$41,4,0)/'4. Billing Determinants'!$E$41*$D25,IF($E25="kW",VLOOKUP(Y$4,'4. Billing Determinants'!$B$19:$O$41,5,0)/'4. Billing Determinants'!$F$41*$D25,IF($E25="Non-RPP kWh",VLOOKUP(Y$4,'4. Billing Determinants'!$B$19:$O$41,6,0)/'4. Billing Determinants'!$G$41*$D25,IF($E25="Distribution Rev.",VLOOKUP(Y$4,'4. Billing Determinants'!$B$19:$O$41,8,0)/'4. Billing Determinants'!$I$41*$D25, VLOOKUP(Y$4,'4. Billing Determinants'!$B$19:$O$41,3,0)/'4. Billing Determinants'!$D$41*$D25))))),0)</f>
        <v>0</v>
      </c>
    </row>
    <row r="26" spans="2:25">
      <c r="B26" s="72" t="s">
        <v>17</v>
      </c>
      <c r="C26" s="73">
        <v>1525</v>
      </c>
      <c r="D26" s="74">
        <f>'2. 2013 Continuity Schedule'!CP49</f>
        <v>0.28999999999996362</v>
      </c>
      <c r="E26" s="143"/>
      <c r="F26" s="74">
        <f>IFERROR(IF(F$4="",0,IF($E26="kWh",VLOOKUP(F$4,'4. Billing Determinants'!$B$19:$O$41,4,0)/'4. Billing Determinants'!$E$41*$D26,IF($E26="kW",VLOOKUP(F$4,'4. Billing Determinants'!$B$19:$O$41,5,0)/'4. Billing Determinants'!$F$41*$D26,IF($E26="Non-RPP kWh",VLOOKUP(F$4,'4. Billing Determinants'!$B$19:$O$41,6,0)/'4. Billing Determinants'!$G$41*$D26,IF($E26="Distribution Rev.",VLOOKUP(F$4,'4. Billing Determinants'!$B$19:$O$41,8,0)/'4. Billing Determinants'!$I$41*$D26, VLOOKUP(F$4,'4. Billing Determinants'!$B$19:$O$41,3,0)/'4. Billing Determinants'!$D$41*$D26))))),0)</f>
        <v>0.20069415229278087</v>
      </c>
      <c r="G26" s="74">
        <f>IFERROR(IF(G$4="",0,IF($E26="kWh",VLOOKUP(G$4,'4. Billing Determinants'!$B$19:$O$41,4,0)/'4. Billing Determinants'!$E$41*$D26,IF($E26="kW",VLOOKUP(G$4,'4. Billing Determinants'!$B$19:$O$41,5,0)/'4. Billing Determinants'!$F$41*$D26,IF($E26="Non-RPP kWh",VLOOKUP(G$4,'4. Billing Determinants'!$B$19:$O$41,6,0)/'4. Billing Determinants'!$G$41*$D26,IF($E26="Distribution Rev.",VLOOKUP(G$4,'4. Billing Determinants'!$B$19:$O$41,8,0)/'4. Billing Determinants'!$I$41*$D26, VLOOKUP(G$4,'4. Billing Determinants'!$B$19:$O$41,3,0)/'4. Billing Determinants'!$D$41*$D26))))),0)</f>
        <v>2.4705511148503421E-2</v>
      </c>
      <c r="H26" s="74">
        <f>IFERROR(IF(H$4="",0,IF($E26="kWh",VLOOKUP(H$4,'4. Billing Determinants'!$B$19:$O$41,4,0)/'4. Billing Determinants'!$E$41*$D26,IF($E26="kW",VLOOKUP(H$4,'4. Billing Determinants'!$B$19:$O$41,5,0)/'4. Billing Determinants'!$F$41*$D26,IF($E26="Non-RPP kWh",VLOOKUP(H$4,'4. Billing Determinants'!$B$19:$O$41,6,0)/'4. Billing Determinants'!$G$41*$D26,IF($E26="Distribution Rev.",VLOOKUP(H$4,'4. Billing Determinants'!$B$19:$O$41,8,0)/'4. Billing Determinants'!$I$41*$D26, VLOOKUP(H$4,'4. Billing Determinants'!$B$19:$O$41,3,0)/'4. Billing Determinants'!$D$41*$D26))))),0)</f>
        <v>2.8670593184682985E-3</v>
      </c>
      <c r="I26" s="74">
        <f>IFERROR(IF(I$4="",0,IF($E26="kWh",VLOOKUP(I$4,'4. Billing Determinants'!$B$19:$O$41,4,0)/'4. Billing Determinants'!$E$41*$D26,IF($E26="kW",VLOOKUP(I$4,'4. Billing Determinants'!$B$19:$O$41,5,0)/'4. Billing Determinants'!$F$41*$D26,IF($E26="Non-RPP kWh",VLOOKUP(I$4,'4. Billing Determinants'!$B$19:$O$41,6,0)/'4. Billing Determinants'!$G$41*$D26,IF($E26="Distribution Rev.",VLOOKUP(I$4,'4. Billing Determinants'!$B$19:$O$41,8,0)/'4. Billing Determinants'!$I$41*$D26, VLOOKUP(I$4,'4. Billing Determinants'!$B$19:$O$41,3,0)/'4. Billing Determinants'!$D$41*$D26))))),0)</f>
        <v>3.6600757257042104E-4</v>
      </c>
      <c r="J26" s="74">
        <f>IFERROR(IF(J$4="",0,IF($E26="kWh",VLOOKUP(J$4,'4. Billing Determinants'!$B$19:$O$41,4,0)/'4. Billing Determinants'!$E$41*$D26,IF($E26="kW",VLOOKUP(J$4,'4. Billing Determinants'!$B$19:$O$41,5,0)/'4. Billing Determinants'!$F$41*$D26,IF($E26="Non-RPP kWh",VLOOKUP(J$4,'4. Billing Determinants'!$B$19:$O$41,6,0)/'4. Billing Determinants'!$G$41*$D26,IF($E26="Distribution Rev.",VLOOKUP(J$4,'4. Billing Determinants'!$B$19:$O$41,8,0)/'4. Billing Determinants'!$I$41*$D26, VLOOKUP(J$4,'4. Billing Determinants'!$B$19:$O$41,3,0)/'4. Billing Determinants'!$D$41*$D26))))),0)</f>
        <v>6.1367269667640598E-2</v>
      </c>
      <c r="K26" s="74">
        <f>IFERROR(IF(K$4="",0,IF($E26="kWh",VLOOKUP(K$4,'4. Billing Determinants'!$B$19:$O$41,4,0)/'4. Billing Determinants'!$E$41*$D26,IF($E26="kW",VLOOKUP(K$4,'4. Billing Determinants'!$B$19:$O$41,5,0)/'4. Billing Determinants'!$F$41*$D26,IF($E26="Non-RPP kWh",VLOOKUP(K$4,'4. Billing Determinants'!$B$19:$O$41,6,0)/'4. Billing Determinants'!$G$41*$D26,IF($E26="Distribution Rev.",VLOOKUP(K$4,'4. Billing Determinants'!$B$19:$O$41,8,0)/'4. Billing Determinants'!$I$41*$D26, VLOOKUP(K$4,'4. Billing Determinants'!$B$19:$O$41,3,0)/'4. Billing Determinants'!$D$41*$D26))))),0)</f>
        <v>0</v>
      </c>
      <c r="L26" s="74">
        <f>IFERROR(IF(L$4="",0,IF($E26="kWh",VLOOKUP(L$4,'4. Billing Determinants'!$B$19:$O$41,4,0)/'4. Billing Determinants'!$E$41*$D26,IF($E26="kW",VLOOKUP(L$4,'4. Billing Determinants'!$B$19:$O$41,5,0)/'4. Billing Determinants'!$F$41*$D26,IF($E26="Non-RPP kWh",VLOOKUP(L$4,'4. Billing Determinants'!$B$19:$O$41,6,0)/'4. Billing Determinants'!$G$41*$D26,IF($E26="Distribution Rev.",VLOOKUP(L$4,'4. Billing Determinants'!$B$19:$O$41,8,0)/'4. Billing Determinants'!$I$41*$D26, VLOOKUP(L$4,'4. Billing Determinants'!$B$19:$O$41,3,0)/'4. Billing Determinants'!$D$41*$D26))))),0)</f>
        <v>0</v>
      </c>
      <c r="M26" s="74">
        <f>IFERROR(IF(M$4="",0,IF($E26="kWh",VLOOKUP(M$4,'4. Billing Determinants'!$B$19:$O$41,4,0)/'4. Billing Determinants'!$E$41*$D26,IF($E26="kW",VLOOKUP(M$4,'4. Billing Determinants'!$B$19:$O$41,5,0)/'4. Billing Determinants'!$F$41*$D26,IF($E26="Non-RPP kWh",VLOOKUP(M$4,'4. Billing Determinants'!$B$19:$O$41,6,0)/'4. Billing Determinants'!$G$41*$D26,IF($E26="Distribution Rev.",VLOOKUP(M$4,'4. Billing Determinants'!$B$19:$O$41,8,0)/'4. Billing Determinants'!$I$41*$D26, VLOOKUP(M$4,'4. Billing Determinants'!$B$19:$O$41,3,0)/'4. Billing Determinants'!$D$41*$D26))))),0)</f>
        <v>0</v>
      </c>
      <c r="N26" s="74">
        <f>IFERROR(IF(N$4="",0,IF($E26="kWh",VLOOKUP(N$4,'4. Billing Determinants'!$B$19:$O$41,4,0)/'4. Billing Determinants'!$E$41*$D26,IF($E26="kW",VLOOKUP(N$4,'4. Billing Determinants'!$B$19:$O$41,5,0)/'4. Billing Determinants'!$F$41*$D26,IF($E26="Non-RPP kWh",VLOOKUP(N$4,'4. Billing Determinants'!$B$19:$O$41,6,0)/'4. Billing Determinants'!$G$41*$D26,IF($E26="Distribution Rev.",VLOOKUP(N$4,'4. Billing Determinants'!$B$19:$O$41,8,0)/'4. Billing Determinants'!$I$41*$D26, VLOOKUP(N$4,'4. Billing Determinants'!$B$19:$O$41,3,0)/'4. Billing Determinants'!$D$41*$D26))))),0)</f>
        <v>0</v>
      </c>
      <c r="O26" s="74">
        <f>IFERROR(IF(O$4="",0,IF($E26="kWh",VLOOKUP(O$4,'4. Billing Determinants'!$B$19:$O$41,4,0)/'4. Billing Determinants'!$E$41*$D26,IF($E26="kW",VLOOKUP(O$4,'4. Billing Determinants'!$B$19:$O$41,5,0)/'4. Billing Determinants'!$F$41*$D26,IF($E26="Non-RPP kWh",VLOOKUP(O$4,'4. Billing Determinants'!$B$19:$O$41,6,0)/'4. Billing Determinants'!$G$41*$D26,IF($E26="Distribution Rev.",VLOOKUP(O$4,'4. Billing Determinants'!$B$19:$O$41,8,0)/'4. Billing Determinants'!$I$41*$D26, VLOOKUP(O$4,'4. Billing Determinants'!$B$19:$O$41,3,0)/'4. Billing Determinants'!$D$41*$D26))))),0)</f>
        <v>0</v>
      </c>
      <c r="P26" s="74">
        <f>IFERROR(IF(P$4="",0,IF($E26="kWh",VLOOKUP(P$4,'4. Billing Determinants'!$B$19:$O$41,4,0)/'4. Billing Determinants'!$E$41*$D26,IF($E26="kW",VLOOKUP(P$4,'4. Billing Determinants'!$B$19:$O$41,5,0)/'4. Billing Determinants'!$F$41*$D26,IF($E26="Non-RPP kWh",VLOOKUP(P$4,'4. Billing Determinants'!$B$19:$O$41,6,0)/'4. Billing Determinants'!$G$41*$D26,IF($E26="Distribution Rev.",VLOOKUP(P$4,'4. Billing Determinants'!$B$19:$O$41,8,0)/'4. Billing Determinants'!$I$41*$D26, VLOOKUP(P$4,'4. Billing Determinants'!$B$19:$O$41,3,0)/'4. Billing Determinants'!$D$41*$D26))))),0)</f>
        <v>0</v>
      </c>
      <c r="Q26" s="74">
        <f>IFERROR(IF(Q$4="",0,IF($E26="kWh",VLOOKUP(Q$4,'4. Billing Determinants'!$B$19:$O$41,4,0)/'4. Billing Determinants'!$E$41*$D26,IF($E26="kW",VLOOKUP(Q$4,'4. Billing Determinants'!$B$19:$O$41,5,0)/'4. Billing Determinants'!$F$41*$D26,IF($E26="Non-RPP kWh",VLOOKUP(Q$4,'4. Billing Determinants'!$B$19:$O$41,6,0)/'4. Billing Determinants'!$G$41*$D26,IF($E26="Distribution Rev.",VLOOKUP(Q$4,'4. Billing Determinants'!$B$19:$O$41,8,0)/'4. Billing Determinants'!$I$41*$D26, VLOOKUP(Q$4,'4. Billing Determinants'!$B$19:$O$41,3,0)/'4. Billing Determinants'!$D$41*$D26))))),0)</f>
        <v>0</v>
      </c>
      <c r="R26" s="74">
        <f>IFERROR(IF(R$4="",0,IF($E26="kWh",VLOOKUP(R$4,'4. Billing Determinants'!$B$19:$O$41,4,0)/'4. Billing Determinants'!$E$41*$D26,IF($E26="kW",VLOOKUP(R$4,'4. Billing Determinants'!$B$19:$O$41,5,0)/'4. Billing Determinants'!$F$41*$D26,IF($E26="Non-RPP kWh",VLOOKUP(R$4,'4. Billing Determinants'!$B$19:$O$41,6,0)/'4. Billing Determinants'!$G$41*$D26,IF($E26="Distribution Rev.",VLOOKUP(R$4,'4. Billing Determinants'!$B$19:$O$41,8,0)/'4. Billing Determinants'!$I$41*$D26, VLOOKUP(R$4,'4. Billing Determinants'!$B$19:$O$41,3,0)/'4. Billing Determinants'!$D$41*$D26))))),0)</f>
        <v>0</v>
      </c>
      <c r="S26" s="74">
        <f>IFERROR(IF(S$4="",0,IF($E26="kWh",VLOOKUP(S$4,'4. Billing Determinants'!$B$19:$O$41,4,0)/'4. Billing Determinants'!$E$41*$D26,IF($E26="kW",VLOOKUP(S$4,'4. Billing Determinants'!$B$19:$O$41,5,0)/'4. Billing Determinants'!$F$41*$D26,IF($E26="Non-RPP kWh",VLOOKUP(S$4,'4. Billing Determinants'!$B$19:$O$41,6,0)/'4. Billing Determinants'!$G$41*$D26,IF($E26="Distribution Rev.",VLOOKUP(S$4,'4. Billing Determinants'!$B$19:$O$41,8,0)/'4. Billing Determinants'!$I$41*$D26, VLOOKUP(S$4,'4. Billing Determinants'!$B$19:$O$41,3,0)/'4. Billing Determinants'!$D$41*$D26))))),0)</f>
        <v>0</v>
      </c>
      <c r="T26" s="74">
        <f>IFERROR(IF(T$4="",0,IF($E26="kWh",VLOOKUP(T$4,'4. Billing Determinants'!$B$19:$O$41,4,0)/'4. Billing Determinants'!$E$41*$D26,IF($E26="kW",VLOOKUP(T$4,'4. Billing Determinants'!$B$19:$O$41,5,0)/'4. Billing Determinants'!$F$41*$D26,IF($E26="Non-RPP kWh",VLOOKUP(T$4,'4. Billing Determinants'!$B$19:$O$41,6,0)/'4. Billing Determinants'!$G$41*$D26,IF($E26="Distribution Rev.",VLOOKUP(T$4,'4. Billing Determinants'!$B$19:$O$41,8,0)/'4. Billing Determinants'!$I$41*$D26, VLOOKUP(T$4,'4. Billing Determinants'!$B$19:$O$41,3,0)/'4. Billing Determinants'!$D$41*$D26))))),0)</f>
        <v>0</v>
      </c>
      <c r="U26" s="74">
        <f>IFERROR(IF(U$4="",0,IF($E26="kWh",VLOOKUP(U$4,'4. Billing Determinants'!$B$19:$O$41,4,0)/'4. Billing Determinants'!$E$41*$D26,IF($E26="kW",VLOOKUP(U$4,'4. Billing Determinants'!$B$19:$O$41,5,0)/'4. Billing Determinants'!$F$41*$D26,IF($E26="Non-RPP kWh",VLOOKUP(U$4,'4. Billing Determinants'!$B$19:$O$41,6,0)/'4. Billing Determinants'!$G$41*$D26,IF($E26="Distribution Rev.",VLOOKUP(U$4,'4. Billing Determinants'!$B$19:$O$41,8,0)/'4. Billing Determinants'!$I$41*$D26, VLOOKUP(U$4,'4. Billing Determinants'!$B$19:$O$41,3,0)/'4. Billing Determinants'!$D$41*$D26))))),0)</f>
        <v>0</v>
      </c>
      <c r="V26" s="74">
        <f>IFERROR(IF(V$4="",0,IF($E26="kWh",VLOOKUP(V$4,'4. Billing Determinants'!$B$19:$O$41,4,0)/'4. Billing Determinants'!$E$41*$D26,IF($E26="kW",VLOOKUP(V$4,'4. Billing Determinants'!$B$19:$O$41,5,0)/'4. Billing Determinants'!$F$41*$D26,IF($E26="Non-RPP kWh",VLOOKUP(V$4,'4. Billing Determinants'!$B$19:$O$41,6,0)/'4. Billing Determinants'!$G$41*$D26,IF($E26="Distribution Rev.",VLOOKUP(V$4,'4. Billing Determinants'!$B$19:$O$41,8,0)/'4. Billing Determinants'!$I$41*$D26, VLOOKUP(V$4,'4. Billing Determinants'!$B$19:$O$41,3,0)/'4. Billing Determinants'!$D$41*$D26))))),0)</f>
        <v>0</v>
      </c>
      <c r="W26" s="74">
        <f>IFERROR(IF(W$4="",0,IF($E26="kWh",VLOOKUP(W$4,'4. Billing Determinants'!$B$19:$O$41,4,0)/'4. Billing Determinants'!$E$41*$D26,IF($E26="kW",VLOOKUP(W$4,'4. Billing Determinants'!$B$19:$O$41,5,0)/'4. Billing Determinants'!$F$41*$D26,IF($E26="Non-RPP kWh",VLOOKUP(W$4,'4. Billing Determinants'!$B$19:$O$41,6,0)/'4. Billing Determinants'!$G$41*$D26,IF($E26="Distribution Rev.",VLOOKUP(W$4,'4. Billing Determinants'!$B$19:$O$41,8,0)/'4. Billing Determinants'!$I$41*$D26, VLOOKUP(W$4,'4. Billing Determinants'!$B$19:$O$41,3,0)/'4. Billing Determinants'!$D$41*$D26))))),0)</f>
        <v>0</v>
      </c>
      <c r="X26" s="74">
        <f>IFERROR(IF(X$4="",0,IF($E26="kWh",VLOOKUP(X$4,'4. Billing Determinants'!$B$19:$O$41,4,0)/'4. Billing Determinants'!$E$41*$D26,IF($E26="kW",VLOOKUP(X$4,'4. Billing Determinants'!$B$19:$O$41,5,0)/'4. Billing Determinants'!$F$41*$D26,IF($E26="Non-RPP kWh",VLOOKUP(X$4,'4. Billing Determinants'!$B$19:$O$41,6,0)/'4. Billing Determinants'!$G$41*$D26,IF($E26="Distribution Rev.",VLOOKUP(X$4,'4. Billing Determinants'!$B$19:$O$41,8,0)/'4. Billing Determinants'!$I$41*$D26, VLOOKUP(X$4,'4. Billing Determinants'!$B$19:$O$41,3,0)/'4. Billing Determinants'!$D$41*$D26))))),0)</f>
        <v>0</v>
      </c>
      <c r="Y26" s="74">
        <f>IFERROR(IF(Y$4="",0,IF($E26="kWh",VLOOKUP(Y$4,'4. Billing Determinants'!$B$19:$O$41,4,0)/'4. Billing Determinants'!$E$41*$D26,IF($E26="kW",VLOOKUP(Y$4,'4. Billing Determinants'!$B$19:$O$41,5,0)/'4. Billing Determinants'!$F$41*$D26,IF($E26="Non-RPP kWh",VLOOKUP(Y$4,'4. Billing Determinants'!$B$19:$O$41,6,0)/'4. Billing Determinants'!$G$41*$D26,IF($E26="Distribution Rev.",VLOOKUP(Y$4,'4. Billing Determinants'!$B$19:$O$41,8,0)/'4. Billing Determinants'!$I$41*$D26, VLOOKUP(Y$4,'4. Billing Determinants'!$B$19:$O$41,3,0)/'4. Billing Determinants'!$D$41*$D26))))),0)</f>
        <v>0</v>
      </c>
    </row>
    <row r="27" spans="2:25">
      <c r="B27" s="72" t="s">
        <v>64</v>
      </c>
      <c r="C27" s="73">
        <v>1531</v>
      </c>
      <c r="D27" s="74">
        <f>'2. 2013 Continuity Schedule'!CP50</f>
        <v>-0.43000000000029104</v>
      </c>
      <c r="E27" s="143" t="s">
        <v>306</v>
      </c>
      <c r="F27" s="74">
        <f>IFERROR(IF(F$4="",0,IF($E27="kWh",VLOOKUP(F$4,'4. Billing Determinants'!$B$19:$O$41,4,0)/'4. Billing Determinants'!$E$41*$D27,IF($E27="kW",VLOOKUP(F$4,'4. Billing Determinants'!$B$19:$O$41,5,0)/'4. Billing Determinants'!$F$41*$D27,IF($E27="Non-RPP kWh",VLOOKUP(F$4,'4. Billing Determinants'!$B$19:$O$41,6,0)/'4. Billing Determinants'!$G$41*$D27,IF($E27="Distribution Rev.",VLOOKUP(F$4,'4. Billing Determinants'!$B$19:$O$41,8,0)/'4. Billing Determinants'!$I$41*$D27, VLOOKUP(F$4,'4. Billing Determinants'!$B$19:$O$41,3,0)/'4. Billing Determinants'!$D$41*$D27))))),0)</f>
        <v>-0.20768859894849168</v>
      </c>
      <c r="G27" s="74">
        <f>IFERROR(IF(G$4="",0,IF($E27="kWh",VLOOKUP(G$4,'4. Billing Determinants'!$B$19:$O$41,4,0)/'4. Billing Determinants'!$E$41*$D27,IF($E27="kW",VLOOKUP(G$4,'4. Billing Determinants'!$B$19:$O$41,5,0)/'4. Billing Determinants'!$F$41*$D27,IF($E27="Non-RPP kWh",VLOOKUP(G$4,'4. Billing Determinants'!$B$19:$O$41,6,0)/'4. Billing Determinants'!$G$41*$D27,IF($E27="Distribution Rev.",VLOOKUP(G$4,'4. Billing Determinants'!$B$19:$O$41,8,0)/'4. Billing Determinants'!$I$41*$D27, VLOOKUP(G$4,'4. Billing Determinants'!$B$19:$O$41,3,0)/'4. Billing Determinants'!$D$41*$D27))))),0)</f>
        <v>-7.4917165062440741E-2</v>
      </c>
      <c r="H27" s="74">
        <f>IFERROR(IF(H$4="",0,IF($E27="kWh",VLOOKUP(H$4,'4. Billing Determinants'!$B$19:$O$41,4,0)/'4. Billing Determinants'!$E$41*$D27,IF($E27="kW",VLOOKUP(H$4,'4. Billing Determinants'!$B$19:$O$41,5,0)/'4. Billing Determinants'!$F$41*$D27,IF($E27="Non-RPP kWh",VLOOKUP(H$4,'4. Billing Determinants'!$B$19:$O$41,6,0)/'4. Billing Determinants'!$G$41*$D27,IF($E27="Distribution Rev.",VLOOKUP(H$4,'4. Billing Determinants'!$B$19:$O$41,8,0)/'4. Billing Determinants'!$I$41*$D27, VLOOKUP(H$4,'4. Billing Determinants'!$B$19:$O$41,3,0)/'4. Billing Determinants'!$D$41*$D27))))),0)</f>
        <v>-0.14510838337995813</v>
      </c>
      <c r="I27" s="74">
        <f>IFERROR(IF(I$4="",0,IF($E27="kWh",VLOOKUP(I$4,'4. Billing Determinants'!$B$19:$O$41,4,0)/'4. Billing Determinants'!$E$41*$D27,IF($E27="kW",VLOOKUP(I$4,'4. Billing Determinants'!$B$19:$O$41,5,0)/'4. Billing Determinants'!$F$41*$D27,IF($E27="Non-RPP kWh",VLOOKUP(I$4,'4. Billing Determinants'!$B$19:$O$41,6,0)/'4. Billing Determinants'!$G$41*$D27,IF($E27="Distribution Rev.",VLOOKUP(I$4,'4. Billing Determinants'!$B$19:$O$41,8,0)/'4. Billing Determinants'!$I$41*$D27, VLOOKUP(I$4,'4. Billing Determinants'!$B$19:$O$41,3,0)/'4. Billing Determinants'!$D$41*$D27))))),0)</f>
        <v>-2.6710705896190219E-4</v>
      </c>
      <c r="J27" s="74">
        <f>IFERROR(IF(J$4="",0,IF($E27="kWh",VLOOKUP(J$4,'4. Billing Determinants'!$B$19:$O$41,4,0)/'4. Billing Determinants'!$E$41*$D27,IF($E27="kW",VLOOKUP(J$4,'4. Billing Determinants'!$B$19:$O$41,5,0)/'4. Billing Determinants'!$F$41*$D27,IF($E27="Non-RPP kWh",VLOOKUP(J$4,'4. Billing Determinants'!$B$19:$O$41,6,0)/'4. Billing Determinants'!$G$41*$D27,IF($E27="Distribution Rev.",VLOOKUP(J$4,'4. Billing Determinants'!$B$19:$O$41,8,0)/'4. Billing Determinants'!$I$41*$D27, VLOOKUP(J$4,'4. Billing Determinants'!$B$19:$O$41,3,0)/'4. Billing Determinants'!$D$41*$D27))))),0)</f>
        <v>-2.0187455504385634E-3</v>
      </c>
      <c r="K27" s="74">
        <f>IFERROR(IF(K$4="",0,IF($E27="kWh",VLOOKUP(K$4,'4. Billing Determinants'!$B$19:$O$41,4,0)/'4. Billing Determinants'!$E$41*$D27,IF($E27="kW",VLOOKUP(K$4,'4. Billing Determinants'!$B$19:$O$41,5,0)/'4. Billing Determinants'!$F$41*$D27,IF($E27="Non-RPP kWh",VLOOKUP(K$4,'4. Billing Determinants'!$B$19:$O$41,6,0)/'4. Billing Determinants'!$G$41*$D27,IF($E27="Distribution Rev.",VLOOKUP(K$4,'4. Billing Determinants'!$B$19:$O$41,8,0)/'4. Billing Determinants'!$I$41*$D27, VLOOKUP(K$4,'4. Billing Determinants'!$B$19:$O$41,3,0)/'4. Billing Determinants'!$D$41*$D27))))),0)</f>
        <v>0</v>
      </c>
      <c r="L27" s="74">
        <f>IFERROR(IF(L$4="",0,IF($E27="kWh",VLOOKUP(L$4,'4. Billing Determinants'!$B$19:$O$41,4,0)/'4. Billing Determinants'!$E$41*$D27,IF($E27="kW",VLOOKUP(L$4,'4. Billing Determinants'!$B$19:$O$41,5,0)/'4. Billing Determinants'!$F$41*$D27,IF($E27="Non-RPP kWh",VLOOKUP(L$4,'4. Billing Determinants'!$B$19:$O$41,6,0)/'4. Billing Determinants'!$G$41*$D27,IF($E27="Distribution Rev.",VLOOKUP(L$4,'4. Billing Determinants'!$B$19:$O$41,8,0)/'4. Billing Determinants'!$I$41*$D27, VLOOKUP(L$4,'4. Billing Determinants'!$B$19:$O$41,3,0)/'4. Billing Determinants'!$D$41*$D27))))),0)</f>
        <v>0</v>
      </c>
      <c r="M27" s="74">
        <f>IFERROR(IF(M$4="",0,IF($E27="kWh",VLOOKUP(M$4,'4. Billing Determinants'!$B$19:$O$41,4,0)/'4. Billing Determinants'!$E$41*$D27,IF($E27="kW",VLOOKUP(M$4,'4. Billing Determinants'!$B$19:$O$41,5,0)/'4. Billing Determinants'!$F$41*$D27,IF($E27="Non-RPP kWh",VLOOKUP(M$4,'4. Billing Determinants'!$B$19:$O$41,6,0)/'4. Billing Determinants'!$G$41*$D27,IF($E27="Distribution Rev.",VLOOKUP(M$4,'4. Billing Determinants'!$B$19:$O$41,8,0)/'4. Billing Determinants'!$I$41*$D27, VLOOKUP(M$4,'4. Billing Determinants'!$B$19:$O$41,3,0)/'4. Billing Determinants'!$D$41*$D27))))),0)</f>
        <v>0</v>
      </c>
      <c r="N27" s="74">
        <f>IFERROR(IF(N$4="",0,IF($E27="kWh",VLOOKUP(N$4,'4. Billing Determinants'!$B$19:$O$41,4,0)/'4. Billing Determinants'!$E$41*$D27,IF($E27="kW",VLOOKUP(N$4,'4. Billing Determinants'!$B$19:$O$41,5,0)/'4. Billing Determinants'!$F$41*$D27,IF($E27="Non-RPP kWh",VLOOKUP(N$4,'4. Billing Determinants'!$B$19:$O$41,6,0)/'4. Billing Determinants'!$G$41*$D27,IF($E27="Distribution Rev.",VLOOKUP(N$4,'4. Billing Determinants'!$B$19:$O$41,8,0)/'4. Billing Determinants'!$I$41*$D27, VLOOKUP(N$4,'4. Billing Determinants'!$B$19:$O$41,3,0)/'4. Billing Determinants'!$D$41*$D27))))),0)</f>
        <v>0</v>
      </c>
      <c r="O27" s="74">
        <f>IFERROR(IF(O$4="",0,IF($E27="kWh",VLOOKUP(O$4,'4. Billing Determinants'!$B$19:$O$41,4,0)/'4. Billing Determinants'!$E$41*$D27,IF($E27="kW",VLOOKUP(O$4,'4. Billing Determinants'!$B$19:$O$41,5,0)/'4. Billing Determinants'!$F$41*$D27,IF($E27="Non-RPP kWh",VLOOKUP(O$4,'4. Billing Determinants'!$B$19:$O$41,6,0)/'4. Billing Determinants'!$G$41*$D27,IF($E27="Distribution Rev.",VLOOKUP(O$4,'4. Billing Determinants'!$B$19:$O$41,8,0)/'4. Billing Determinants'!$I$41*$D27, VLOOKUP(O$4,'4. Billing Determinants'!$B$19:$O$41,3,0)/'4. Billing Determinants'!$D$41*$D27))))),0)</f>
        <v>0</v>
      </c>
      <c r="P27" s="74">
        <f>IFERROR(IF(P$4="",0,IF($E27="kWh",VLOOKUP(P$4,'4. Billing Determinants'!$B$19:$O$41,4,0)/'4. Billing Determinants'!$E$41*$D27,IF($E27="kW",VLOOKUP(P$4,'4. Billing Determinants'!$B$19:$O$41,5,0)/'4. Billing Determinants'!$F$41*$D27,IF($E27="Non-RPP kWh",VLOOKUP(P$4,'4. Billing Determinants'!$B$19:$O$41,6,0)/'4. Billing Determinants'!$G$41*$D27,IF($E27="Distribution Rev.",VLOOKUP(P$4,'4. Billing Determinants'!$B$19:$O$41,8,0)/'4. Billing Determinants'!$I$41*$D27, VLOOKUP(P$4,'4. Billing Determinants'!$B$19:$O$41,3,0)/'4. Billing Determinants'!$D$41*$D27))))),0)</f>
        <v>0</v>
      </c>
      <c r="Q27" s="74">
        <f>IFERROR(IF(Q$4="",0,IF($E27="kWh",VLOOKUP(Q$4,'4. Billing Determinants'!$B$19:$O$41,4,0)/'4. Billing Determinants'!$E$41*$D27,IF($E27="kW",VLOOKUP(Q$4,'4. Billing Determinants'!$B$19:$O$41,5,0)/'4. Billing Determinants'!$F$41*$D27,IF($E27="Non-RPP kWh",VLOOKUP(Q$4,'4. Billing Determinants'!$B$19:$O$41,6,0)/'4. Billing Determinants'!$G$41*$D27,IF($E27="Distribution Rev.",VLOOKUP(Q$4,'4. Billing Determinants'!$B$19:$O$41,8,0)/'4. Billing Determinants'!$I$41*$D27, VLOOKUP(Q$4,'4. Billing Determinants'!$B$19:$O$41,3,0)/'4. Billing Determinants'!$D$41*$D27))))),0)</f>
        <v>0</v>
      </c>
      <c r="R27" s="74">
        <f>IFERROR(IF(R$4="",0,IF($E27="kWh",VLOOKUP(R$4,'4. Billing Determinants'!$B$19:$O$41,4,0)/'4. Billing Determinants'!$E$41*$D27,IF($E27="kW",VLOOKUP(R$4,'4. Billing Determinants'!$B$19:$O$41,5,0)/'4. Billing Determinants'!$F$41*$D27,IF($E27="Non-RPP kWh",VLOOKUP(R$4,'4. Billing Determinants'!$B$19:$O$41,6,0)/'4. Billing Determinants'!$G$41*$D27,IF($E27="Distribution Rev.",VLOOKUP(R$4,'4. Billing Determinants'!$B$19:$O$41,8,0)/'4. Billing Determinants'!$I$41*$D27, VLOOKUP(R$4,'4. Billing Determinants'!$B$19:$O$41,3,0)/'4. Billing Determinants'!$D$41*$D27))))),0)</f>
        <v>0</v>
      </c>
      <c r="S27" s="74">
        <f>IFERROR(IF(S$4="",0,IF($E27="kWh",VLOOKUP(S$4,'4. Billing Determinants'!$B$19:$O$41,4,0)/'4. Billing Determinants'!$E$41*$D27,IF($E27="kW",VLOOKUP(S$4,'4. Billing Determinants'!$B$19:$O$41,5,0)/'4. Billing Determinants'!$F$41*$D27,IF($E27="Non-RPP kWh",VLOOKUP(S$4,'4. Billing Determinants'!$B$19:$O$41,6,0)/'4. Billing Determinants'!$G$41*$D27,IF($E27="Distribution Rev.",VLOOKUP(S$4,'4. Billing Determinants'!$B$19:$O$41,8,0)/'4. Billing Determinants'!$I$41*$D27, VLOOKUP(S$4,'4. Billing Determinants'!$B$19:$O$41,3,0)/'4. Billing Determinants'!$D$41*$D27))))),0)</f>
        <v>0</v>
      </c>
      <c r="T27" s="74">
        <f>IFERROR(IF(T$4="",0,IF($E27="kWh",VLOOKUP(T$4,'4. Billing Determinants'!$B$19:$O$41,4,0)/'4. Billing Determinants'!$E$41*$D27,IF($E27="kW",VLOOKUP(T$4,'4. Billing Determinants'!$B$19:$O$41,5,0)/'4. Billing Determinants'!$F$41*$D27,IF($E27="Non-RPP kWh",VLOOKUP(T$4,'4. Billing Determinants'!$B$19:$O$41,6,0)/'4. Billing Determinants'!$G$41*$D27,IF($E27="Distribution Rev.",VLOOKUP(T$4,'4. Billing Determinants'!$B$19:$O$41,8,0)/'4. Billing Determinants'!$I$41*$D27, VLOOKUP(T$4,'4. Billing Determinants'!$B$19:$O$41,3,0)/'4. Billing Determinants'!$D$41*$D27))))),0)</f>
        <v>0</v>
      </c>
      <c r="U27" s="74">
        <f>IFERROR(IF(U$4="",0,IF($E27="kWh",VLOOKUP(U$4,'4. Billing Determinants'!$B$19:$O$41,4,0)/'4. Billing Determinants'!$E$41*$D27,IF($E27="kW",VLOOKUP(U$4,'4. Billing Determinants'!$B$19:$O$41,5,0)/'4. Billing Determinants'!$F$41*$D27,IF($E27="Non-RPP kWh",VLOOKUP(U$4,'4. Billing Determinants'!$B$19:$O$41,6,0)/'4. Billing Determinants'!$G$41*$D27,IF($E27="Distribution Rev.",VLOOKUP(U$4,'4. Billing Determinants'!$B$19:$O$41,8,0)/'4. Billing Determinants'!$I$41*$D27, VLOOKUP(U$4,'4. Billing Determinants'!$B$19:$O$41,3,0)/'4. Billing Determinants'!$D$41*$D27))))),0)</f>
        <v>0</v>
      </c>
      <c r="V27" s="74">
        <f>IFERROR(IF(V$4="",0,IF($E27="kWh",VLOOKUP(V$4,'4. Billing Determinants'!$B$19:$O$41,4,0)/'4. Billing Determinants'!$E$41*$D27,IF($E27="kW",VLOOKUP(V$4,'4. Billing Determinants'!$B$19:$O$41,5,0)/'4. Billing Determinants'!$F$41*$D27,IF($E27="Non-RPP kWh",VLOOKUP(V$4,'4. Billing Determinants'!$B$19:$O$41,6,0)/'4. Billing Determinants'!$G$41*$D27,IF($E27="Distribution Rev.",VLOOKUP(V$4,'4. Billing Determinants'!$B$19:$O$41,8,0)/'4. Billing Determinants'!$I$41*$D27, VLOOKUP(V$4,'4. Billing Determinants'!$B$19:$O$41,3,0)/'4. Billing Determinants'!$D$41*$D27))))),0)</f>
        <v>0</v>
      </c>
      <c r="W27" s="74">
        <f>IFERROR(IF(W$4="",0,IF($E27="kWh",VLOOKUP(W$4,'4. Billing Determinants'!$B$19:$O$41,4,0)/'4. Billing Determinants'!$E$41*$D27,IF($E27="kW",VLOOKUP(W$4,'4. Billing Determinants'!$B$19:$O$41,5,0)/'4. Billing Determinants'!$F$41*$D27,IF($E27="Non-RPP kWh",VLOOKUP(W$4,'4. Billing Determinants'!$B$19:$O$41,6,0)/'4. Billing Determinants'!$G$41*$D27,IF($E27="Distribution Rev.",VLOOKUP(W$4,'4. Billing Determinants'!$B$19:$O$41,8,0)/'4. Billing Determinants'!$I$41*$D27, VLOOKUP(W$4,'4. Billing Determinants'!$B$19:$O$41,3,0)/'4. Billing Determinants'!$D$41*$D27))))),0)</f>
        <v>0</v>
      </c>
      <c r="X27" s="74">
        <f>IFERROR(IF(X$4="",0,IF($E27="kWh",VLOOKUP(X$4,'4. Billing Determinants'!$B$19:$O$41,4,0)/'4. Billing Determinants'!$E$41*$D27,IF($E27="kW",VLOOKUP(X$4,'4. Billing Determinants'!$B$19:$O$41,5,0)/'4. Billing Determinants'!$F$41*$D27,IF($E27="Non-RPP kWh",VLOOKUP(X$4,'4. Billing Determinants'!$B$19:$O$41,6,0)/'4. Billing Determinants'!$G$41*$D27,IF($E27="Distribution Rev.",VLOOKUP(X$4,'4. Billing Determinants'!$B$19:$O$41,8,0)/'4. Billing Determinants'!$I$41*$D27, VLOOKUP(X$4,'4. Billing Determinants'!$B$19:$O$41,3,0)/'4. Billing Determinants'!$D$41*$D27))))),0)</f>
        <v>0</v>
      </c>
      <c r="Y27" s="74">
        <f>IFERROR(IF(Y$4="",0,IF($E27="kWh",VLOOKUP(Y$4,'4. Billing Determinants'!$B$19:$O$41,4,0)/'4. Billing Determinants'!$E$41*$D27,IF($E27="kW",VLOOKUP(Y$4,'4. Billing Determinants'!$B$19:$O$41,5,0)/'4. Billing Determinants'!$F$41*$D27,IF($E27="Non-RPP kWh",VLOOKUP(Y$4,'4. Billing Determinants'!$B$19:$O$41,6,0)/'4. Billing Determinants'!$G$41*$D27,IF($E27="Distribution Rev.",VLOOKUP(Y$4,'4. Billing Determinants'!$B$19:$O$41,8,0)/'4. Billing Determinants'!$I$41*$D27, VLOOKUP(Y$4,'4. Billing Determinants'!$B$19:$O$41,3,0)/'4. Billing Determinants'!$D$41*$D27))))),0)</f>
        <v>0</v>
      </c>
    </row>
    <row r="28" spans="2:25">
      <c r="B28" s="72" t="s">
        <v>65</v>
      </c>
      <c r="C28" s="73">
        <v>1532</v>
      </c>
      <c r="D28" s="74">
        <f>'2. 2013 Continuity Schedule'!CP51</f>
        <v>0</v>
      </c>
      <c r="E28" s="143"/>
      <c r="F28" s="74">
        <f>IFERROR(IF(F$4="",0,IF($E28="kWh",VLOOKUP(F$4,'4. Billing Determinants'!$B$19:$O$41,4,0)/'4. Billing Determinants'!$E$41*$D28,IF($E28="kW",VLOOKUP(F$4,'4. Billing Determinants'!$B$19:$O$41,5,0)/'4. Billing Determinants'!$F$41*$D28,IF($E28="Non-RPP kWh",VLOOKUP(F$4,'4. Billing Determinants'!$B$19:$O$41,6,0)/'4. Billing Determinants'!$G$41*$D28,IF($E28="Distribution Rev.",VLOOKUP(F$4,'4. Billing Determinants'!$B$19:$O$41,8,0)/'4. Billing Determinants'!$I$41*$D28, VLOOKUP(F$4,'4. Billing Determinants'!$B$19:$O$41,3,0)/'4. Billing Determinants'!$D$41*$D28))))),0)</f>
        <v>0</v>
      </c>
      <c r="G28" s="74">
        <f>IFERROR(IF(G$4="",0,IF($E28="kWh",VLOOKUP(G$4,'4. Billing Determinants'!$B$19:$O$41,4,0)/'4. Billing Determinants'!$E$41*$D28,IF($E28="kW",VLOOKUP(G$4,'4. Billing Determinants'!$B$19:$O$41,5,0)/'4. Billing Determinants'!$F$41*$D28,IF($E28="Non-RPP kWh",VLOOKUP(G$4,'4. Billing Determinants'!$B$19:$O$41,6,0)/'4. Billing Determinants'!$G$41*$D28,IF($E28="Distribution Rev.",VLOOKUP(G$4,'4. Billing Determinants'!$B$19:$O$41,8,0)/'4. Billing Determinants'!$I$41*$D28, VLOOKUP(G$4,'4. Billing Determinants'!$B$19:$O$41,3,0)/'4. Billing Determinants'!$D$41*$D28))))),0)</f>
        <v>0</v>
      </c>
      <c r="H28" s="74">
        <f>IFERROR(IF(H$4="",0,IF($E28="kWh",VLOOKUP(H$4,'4. Billing Determinants'!$B$19:$O$41,4,0)/'4. Billing Determinants'!$E$41*$D28,IF($E28="kW",VLOOKUP(H$4,'4. Billing Determinants'!$B$19:$O$41,5,0)/'4. Billing Determinants'!$F$41*$D28,IF($E28="Non-RPP kWh",VLOOKUP(H$4,'4. Billing Determinants'!$B$19:$O$41,6,0)/'4. Billing Determinants'!$G$41*$D28,IF($E28="Distribution Rev.",VLOOKUP(H$4,'4. Billing Determinants'!$B$19:$O$41,8,0)/'4. Billing Determinants'!$I$41*$D28, VLOOKUP(H$4,'4. Billing Determinants'!$B$19:$O$41,3,0)/'4. Billing Determinants'!$D$41*$D28))))),0)</f>
        <v>0</v>
      </c>
      <c r="I28" s="74">
        <f>IFERROR(IF(I$4="",0,IF($E28="kWh",VLOOKUP(I$4,'4. Billing Determinants'!$B$19:$O$41,4,0)/'4. Billing Determinants'!$E$41*$D28,IF($E28="kW",VLOOKUP(I$4,'4. Billing Determinants'!$B$19:$O$41,5,0)/'4. Billing Determinants'!$F$41*$D28,IF($E28="Non-RPP kWh",VLOOKUP(I$4,'4. Billing Determinants'!$B$19:$O$41,6,0)/'4. Billing Determinants'!$G$41*$D28,IF($E28="Distribution Rev.",VLOOKUP(I$4,'4. Billing Determinants'!$B$19:$O$41,8,0)/'4. Billing Determinants'!$I$41*$D28, VLOOKUP(I$4,'4. Billing Determinants'!$B$19:$O$41,3,0)/'4. Billing Determinants'!$D$41*$D28))))),0)</f>
        <v>0</v>
      </c>
      <c r="J28" s="74">
        <f>IFERROR(IF(J$4="",0,IF($E28="kWh",VLOOKUP(J$4,'4. Billing Determinants'!$B$19:$O$41,4,0)/'4. Billing Determinants'!$E$41*$D28,IF($E28="kW",VLOOKUP(J$4,'4. Billing Determinants'!$B$19:$O$41,5,0)/'4. Billing Determinants'!$F$41*$D28,IF($E28="Non-RPP kWh",VLOOKUP(J$4,'4. Billing Determinants'!$B$19:$O$41,6,0)/'4. Billing Determinants'!$G$41*$D28,IF($E28="Distribution Rev.",VLOOKUP(J$4,'4. Billing Determinants'!$B$19:$O$41,8,0)/'4. Billing Determinants'!$I$41*$D28, VLOOKUP(J$4,'4. Billing Determinants'!$B$19:$O$41,3,0)/'4. Billing Determinants'!$D$41*$D28))))),0)</f>
        <v>0</v>
      </c>
      <c r="K28" s="74">
        <f>IFERROR(IF(K$4="",0,IF($E28="kWh",VLOOKUP(K$4,'4. Billing Determinants'!$B$19:$O$41,4,0)/'4. Billing Determinants'!$E$41*$D28,IF($E28="kW",VLOOKUP(K$4,'4. Billing Determinants'!$B$19:$O$41,5,0)/'4. Billing Determinants'!$F$41*$D28,IF($E28="Non-RPP kWh",VLOOKUP(K$4,'4. Billing Determinants'!$B$19:$O$41,6,0)/'4. Billing Determinants'!$G$41*$D28,IF($E28="Distribution Rev.",VLOOKUP(K$4,'4. Billing Determinants'!$B$19:$O$41,8,0)/'4. Billing Determinants'!$I$41*$D28, VLOOKUP(K$4,'4. Billing Determinants'!$B$19:$O$41,3,0)/'4. Billing Determinants'!$D$41*$D28))))),0)</f>
        <v>0</v>
      </c>
      <c r="L28" s="74">
        <f>IFERROR(IF(L$4="",0,IF($E28="kWh",VLOOKUP(L$4,'4. Billing Determinants'!$B$19:$O$41,4,0)/'4. Billing Determinants'!$E$41*$D28,IF($E28="kW",VLOOKUP(L$4,'4. Billing Determinants'!$B$19:$O$41,5,0)/'4. Billing Determinants'!$F$41*$D28,IF($E28="Non-RPP kWh",VLOOKUP(L$4,'4. Billing Determinants'!$B$19:$O$41,6,0)/'4. Billing Determinants'!$G$41*$D28,IF($E28="Distribution Rev.",VLOOKUP(L$4,'4. Billing Determinants'!$B$19:$O$41,8,0)/'4. Billing Determinants'!$I$41*$D28, VLOOKUP(L$4,'4. Billing Determinants'!$B$19:$O$41,3,0)/'4. Billing Determinants'!$D$41*$D28))))),0)</f>
        <v>0</v>
      </c>
      <c r="M28" s="74">
        <f>IFERROR(IF(M$4="",0,IF($E28="kWh",VLOOKUP(M$4,'4. Billing Determinants'!$B$19:$O$41,4,0)/'4. Billing Determinants'!$E$41*$D28,IF($E28="kW",VLOOKUP(M$4,'4. Billing Determinants'!$B$19:$O$41,5,0)/'4. Billing Determinants'!$F$41*$D28,IF($E28="Non-RPP kWh",VLOOKUP(M$4,'4. Billing Determinants'!$B$19:$O$41,6,0)/'4. Billing Determinants'!$G$41*$D28,IF($E28="Distribution Rev.",VLOOKUP(M$4,'4. Billing Determinants'!$B$19:$O$41,8,0)/'4. Billing Determinants'!$I$41*$D28, VLOOKUP(M$4,'4. Billing Determinants'!$B$19:$O$41,3,0)/'4. Billing Determinants'!$D$41*$D28))))),0)</f>
        <v>0</v>
      </c>
      <c r="N28" s="74">
        <f>IFERROR(IF(N$4="",0,IF($E28="kWh",VLOOKUP(N$4,'4. Billing Determinants'!$B$19:$O$41,4,0)/'4. Billing Determinants'!$E$41*$D28,IF($E28="kW",VLOOKUP(N$4,'4. Billing Determinants'!$B$19:$O$41,5,0)/'4. Billing Determinants'!$F$41*$D28,IF($E28="Non-RPP kWh",VLOOKUP(N$4,'4. Billing Determinants'!$B$19:$O$41,6,0)/'4. Billing Determinants'!$G$41*$D28,IF($E28="Distribution Rev.",VLOOKUP(N$4,'4. Billing Determinants'!$B$19:$O$41,8,0)/'4. Billing Determinants'!$I$41*$D28, VLOOKUP(N$4,'4. Billing Determinants'!$B$19:$O$41,3,0)/'4. Billing Determinants'!$D$41*$D28))))),0)</f>
        <v>0</v>
      </c>
      <c r="O28" s="74">
        <f>IFERROR(IF(O$4="",0,IF($E28="kWh",VLOOKUP(O$4,'4. Billing Determinants'!$B$19:$O$41,4,0)/'4. Billing Determinants'!$E$41*$D28,IF($E28="kW",VLOOKUP(O$4,'4. Billing Determinants'!$B$19:$O$41,5,0)/'4. Billing Determinants'!$F$41*$D28,IF($E28="Non-RPP kWh",VLOOKUP(O$4,'4. Billing Determinants'!$B$19:$O$41,6,0)/'4. Billing Determinants'!$G$41*$D28,IF($E28="Distribution Rev.",VLOOKUP(O$4,'4. Billing Determinants'!$B$19:$O$41,8,0)/'4. Billing Determinants'!$I$41*$D28, VLOOKUP(O$4,'4. Billing Determinants'!$B$19:$O$41,3,0)/'4. Billing Determinants'!$D$41*$D28))))),0)</f>
        <v>0</v>
      </c>
      <c r="P28" s="74">
        <f>IFERROR(IF(P$4="",0,IF($E28="kWh",VLOOKUP(P$4,'4. Billing Determinants'!$B$19:$O$41,4,0)/'4. Billing Determinants'!$E$41*$D28,IF($E28="kW",VLOOKUP(P$4,'4. Billing Determinants'!$B$19:$O$41,5,0)/'4. Billing Determinants'!$F$41*$D28,IF($E28="Non-RPP kWh",VLOOKUP(P$4,'4. Billing Determinants'!$B$19:$O$41,6,0)/'4. Billing Determinants'!$G$41*$D28,IF($E28="Distribution Rev.",VLOOKUP(P$4,'4. Billing Determinants'!$B$19:$O$41,8,0)/'4. Billing Determinants'!$I$41*$D28, VLOOKUP(P$4,'4. Billing Determinants'!$B$19:$O$41,3,0)/'4. Billing Determinants'!$D$41*$D28))))),0)</f>
        <v>0</v>
      </c>
      <c r="Q28" s="74">
        <f>IFERROR(IF(Q$4="",0,IF($E28="kWh",VLOOKUP(Q$4,'4. Billing Determinants'!$B$19:$O$41,4,0)/'4. Billing Determinants'!$E$41*$D28,IF($E28="kW",VLOOKUP(Q$4,'4. Billing Determinants'!$B$19:$O$41,5,0)/'4. Billing Determinants'!$F$41*$D28,IF($E28="Non-RPP kWh",VLOOKUP(Q$4,'4. Billing Determinants'!$B$19:$O$41,6,0)/'4. Billing Determinants'!$G$41*$D28,IF($E28="Distribution Rev.",VLOOKUP(Q$4,'4. Billing Determinants'!$B$19:$O$41,8,0)/'4. Billing Determinants'!$I$41*$D28, VLOOKUP(Q$4,'4. Billing Determinants'!$B$19:$O$41,3,0)/'4. Billing Determinants'!$D$41*$D28))))),0)</f>
        <v>0</v>
      </c>
      <c r="R28" s="74">
        <f>IFERROR(IF(R$4="",0,IF($E28="kWh",VLOOKUP(R$4,'4. Billing Determinants'!$B$19:$O$41,4,0)/'4. Billing Determinants'!$E$41*$D28,IF($E28="kW",VLOOKUP(R$4,'4. Billing Determinants'!$B$19:$O$41,5,0)/'4. Billing Determinants'!$F$41*$D28,IF($E28="Non-RPP kWh",VLOOKUP(R$4,'4. Billing Determinants'!$B$19:$O$41,6,0)/'4. Billing Determinants'!$G$41*$D28,IF($E28="Distribution Rev.",VLOOKUP(R$4,'4. Billing Determinants'!$B$19:$O$41,8,0)/'4. Billing Determinants'!$I$41*$D28, VLOOKUP(R$4,'4. Billing Determinants'!$B$19:$O$41,3,0)/'4. Billing Determinants'!$D$41*$D28))))),0)</f>
        <v>0</v>
      </c>
      <c r="S28" s="74">
        <f>IFERROR(IF(S$4="",0,IF($E28="kWh",VLOOKUP(S$4,'4. Billing Determinants'!$B$19:$O$41,4,0)/'4. Billing Determinants'!$E$41*$D28,IF($E28="kW",VLOOKUP(S$4,'4. Billing Determinants'!$B$19:$O$41,5,0)/'4. Billing Determinants'!$F$41*$D28,IF($E28="Non-RPP kWh",VLOOKUP(S$4,'4. Billing Determinants'!$B$19:$O$41,6,0)/'4. Billing Determinants'!$G$41*$D28,IF($E28="Distribution Rev.",VLOOKUP(S$4,'4. Billing Determinants'!$B$19:$O$41,8,0)/'4. Billing Determinants'!$I$41*$D28, VLOOKUP(S$4,'4. Billing Determinants'!$B$19:$O$41,3,0)/'4. Billing Determinants'!$D$41*$D28))))),0)</f>
        <v>0</v>
      </c>
      <c r="T28" s="74">
        <f>IFERROR(IF(T$4="",0,IF($E28="kWh",VLOOKUP(T$4,'4. Billing Determinants'!$B$19:$O$41,4,0)/'4. Billing Determinants'!$E$41*$D28,IF($E28="kW",VLOOKUP(T$4,'4. Billing Determinants'!$B$19:$O$41,5,0)/'4. Billing Determinants'!$F$41*$D28,IF($E28="Non-RPP kWh",VLOOKUP(T$4,'4. Billing Determinants'!$B$19:$O$41,6,0)/'4. Billing Determinants'!$G$41*$D28,IF($E28="Distribution Rev.",VLOOKUP(T$4,'4. Billing Determinants'!$B$19:$O$41,8,0)/'4. Billing Determinants'!$I$41*$D28, VLOOKUP(T$4,'4. Billing Determinants'!$B$19:$O$41,3,0)/'4. Billing Determinants'!$D$41*$D28))))),0)</f>
        <v>0</v>
      </c>
      <c r="U28" s="74">
        <f>IFERROR(IF(U$4="",0,IF($E28="kWh",VLOOKUP(U$4,'4. Billing Determinants'!$B$19:$O$41,4,0)/'4. Billing Determinants'!$E$41*$D28,IF($E28="kW",VLOOKUP(U$4,'4. Billing Determinants'!$B$19:$O$41,5,0)/'4. Billing Determinants'!$F$41*$D28,IF($E28="Non-RPP kWh",VLOOKUP(U$4,'4. Billing Determinants'!$B$19:$O$41,6,0)/'4. Billing Determinants'!$G$41*$D28,IF($E28="Distribution Rev.",VLOOKUP(U$4,'4. Billing Determinants'!$B$19:$O$41,8,0)/'4. Billing Determinants'!$I$41*$D28, VLOOKUP(U$4,'4. Billing Determinants'!$B$19:$O$41,3,0)/'4. Billing Determinants'!$D$41*$D28))))),0)</f>
        <v>0</v>
      </c>
      <c r="V28" s="74">
        <f>IFERROR(IF(V$4="",0,IF($E28="kWh",VLOOKUP(V$4,'4. Billing Determinants'!$B$19:$O$41,4,0)/'4. Billing Determinants'!$E$41*$D28,IF($E28="kW",VLOOKUP(V$4,'4. Billing Determinants'!$B$19:$O$41,5,0)/'4. Billing Determinants'!$F$41*$D28,IF($E28="Non-RPP kWh",VLOOKUP(V$4,'4. Billing Determinants'!$B$19:$O$41,6,0)/'4. Billing Determinants'!$G$41*$D28,IF($E28="Distribution Rev.",VLOOKUP(V$4,'4. Billing Determinants'!$B$19:$O$41,8,0)/'4. Billing Determinants'!$I$41*$D28, VLOOKUP(V$4,'4. Billing Determinants'!$B$19:$O$41,3,0)/'4. Billing Determinants'!$D$41*$D28))))),0)</f>
        <v>0</v>
      </c>
      <c r="W28" s="74">
        <f>IFERROR(IF(W$4="",0,IF($E28="kWh",VLOOKUP(W$4,'4. Billing Determinants'!$B$19:$O$41,4,0)/'4. Billing Determinants'!$E$41*$D28,IF($E28="kW",VLOOKUP(W$4,'4. Billing Determinants'!$B$19:$O$41,5,0)/'4. Billing Determinants'!$F$41*$D28,IF($E28="Non-RPP kWh",VLOOKUP(W$4,'4. Billing Determinants'!$B$19:$O$41,6,0)/'4. Billing Determinants'!$G$41*$D28,IF($E28="Distribution Rev.",VLOOKUP(W$4,'4. Billing Determinants'!$B$19:$O$41,8,0)/'4. Billing Determinants'!$I$41*$D28, VLOOKUP(W$4,'4. Billing Determinants'!$B$19:$O$41,3,0)/'4. Billing Determinants'!$D$41*$D28))))),0)</f>
        <v>0</v>
      </c>
      <c r="X28" s="74">
        <f>IFERROR(IF(X$4="",0,IF($E28="kWh",VLOOKUP(X$4,'4. Billing Determinants'!$B$19:$O$41,4,0)/'4. Billing Determinants'!$E$41*$D28,IF($E28="kW",VLOOKUP(X$4,'4. Billing Determinants'!$B$19:$O$41,5,0)/'4. Billing Determinants'!$F$41*$D28,IF($E28="Non-RPP kWh",VLOOKUP(X$4,'4. Billing Determinants'!$B$19:$O$41,6,0)/'4. Billing Determinants'!$G$41*$D28,IF($E28="Distribution Rev.",VLOOKUP(X$4,'4. Billing Determinants'!$B$19:$O$41,8,0)/'4. Billing Determinants'!$I$41*$D28, VLOOKUP(X$4,'4. Billing Determinants'!$B$19:$O$41,3,0)/'4. Billing Determinants'!$D$41*$D28))))),0)</f>
        <v>0</v>
      </c>
      <c r="Y28" s="74">
        <f>IFERROR(IF(Y$4="",0,IF($E28="kWh",VLOOKUP(Y$4,'4. Billing Determinants'!$B$19:$O$41,4,0)/'4. Billing Determinants'!$E$41*$D28,IF($E28="kW",VLOOKUP(Y$4,'4. Billing Determinants'!$B$19:$O$41,5,0)/'4. Billing Determinants'!$F$41*$D28,IF($E28="Non-RPP kWh",VLOOKUP(Y$4,'4. Billing Determinants'!$B$19:$O$41,6,0)/'4. Billing Determinants'!$G$41*$D28,IF($E28="Distribution Rev.",VLOOKUP(Y$4,'4. Billing Determinants'!$B$19:$O$41,8,0)/'4. Billing Determinants'!$I$41*$D28, VLOOKUP(Y$4,'4. Billing Determinants'!$B$19:$O$41,3,0)/'4. Billing Determinants'!$D$41*$D28))))),0)</f>
        <v>0</v>
      </c>
    </row>
    <row r="29" spans="2:25">
      <c r="B29" s="75" t="s">
        <v>41</v>
      </c>
      <c r="C29" s="73">
        <v>1533</v>
      </c>
      <c r="D29" s="74">
        <f>'2. 2013 Continuity Schedule'!CP52</f>
        <v>0</v>
      </c>
      <c r="E29" s="143"/>
      <c r="F29" s="74">
        <f>IFERROR(IF(F$4="",0,IF($E29="kWh",VLOOKUP(F$4,'4. Billing Determinants'!$B$19:$O$41,4,0)/'4. Billing Determinants'!$E$41*$D29,IF($E29="kW",VLOOKUP(F$4,'4. Billing Determinants'!$B$19:$O$41,5,0)/'4. Billing Determinants'!$F$41*$D29,IF($E29="Non-RPP kWh",VLOOKUP(F$4,'4. Billing Determinants'!$B$19:$O$41,6,0)/'4. Billing Determinants'!$G$41*$D29,IF($E29="Distribution Rev.",VLOOKUP(F$4,'4. Billing Determinants'!$B$19:$O$41,8,0)/'4. Billing Determinants'!$I$41*$D29, VLOOKUP(F$4,'4. Billing Determinants'!$B$19:$O$41,3,0)/'4. Billing Determinants'!$D$41*$D29))))),0)</f>
        <v>0</v>
      </c>
      <c r="G29" s="74">
        <f>IFERROR(IF(G$4="",0,IF($E29="kWh",VLOOKUP(G$4,'4. Billing Determinants'!$B$19:$O$41,4,0)/'4. Billing Determinants'!$E$41*$D29,IF($E29="kW",VLOOKUP(G$4,'4. Billing Determinants'!$B$19:$O$41,5,0)/'4. Billing Determinants'!$F$41*$D29,IF($E29="Non-RPP kWh",VLOOKUP(G$4,'4. Billing Determinants'!$B$19:$O$41,6,0)/'4. Billing Determinants'!$G$41*$D29,IF($E29="Distribution Rev.",VLOOKUP(G$4,'4. Billing Determinants'!$B$19:$O$41,8,0)/'4. Billing Determinants'!$I$41*$D29, VLOOKUP(G$4,'4. Billing Determinants'!$B$19:$O$41,3,0)/'4. Billing Determinants'!$D$41*$D29))))),0)</f>
        <v>0</v>
      </c>
      <c r="H29" s="74">
        <f>IFERROR(IF(H$4="",0,IF($E29="kWh",VLOOKUP(H$4,'4. Billing Determinants'!$B$19:$O$41,4,0)/'4. Billing Determinants'!$E$41*$D29,IF($E29="kW",VLOOKUP(H$4,'4. Billing Determinants'!$B$19:$O$41,5,0)/'4. Billing Determinants'!$F$41*$D29,IF($E29="Non-RPP kWh",VLOOKUP(H$4,'4. Billing Determinants'!$B$19:$O$41,6,0)/'4. Billing Determinants'!$G$41*$D29,IF($E29="Distribution Rev.",VLOOKUP(H$4,'4. Billing Determinants'!$B$19:$O$41,8,0)/'4. Billing Determinants'!$I$41*$D29, VLOOKUP(H$4,'4. Billing Determinants'!$B$19:$O$41,3,0)/'4. Billing Determinants'!$D$41*$D29))))),0)</f>
        <v>0</v>
      </c>
      <c r="I29" s="74">
        <f>IFERROR(IF(I$4="",0,IF($E29="kWh",VLOOKUP(I$4,'4. Billing Determinants'!$B$19:$O$41,4,0)/'4. Billing Determinants'!$E$41*$D29,IF($E29="kW",VLOOKUP(I$4,'4. Billing Determinants'!$B$19:$O$41,5,0)/'4. Billing Determinants'!$F$41*$D29,IF($E29="Non-RPP kWh",VLOOKUP(I$4,'4. Billing Determinants'!$B$19:$O$41,6,0)/'4. Billing Determinants'!$G$41*$D29,IF($E29="Distribution Rev.",VLOOKUP(I$4,'4. Billing Determinants'!$B$19:$O$41,8,0)/'4. Billing Determinants'!$I$41*$D29, VLOOKUP(I$4,'4. Billing Determinants'!$B$19:$O$41,3,0)/'4. Billing Determinants'!$D$41*$D29))))),0)</f>
        <v>0</v>
      </c>
      <c r="J29" s="74">
        <f>IFERROR(IF(J$4="",0,IF($E29="kWh",VLOOKUP(J$4,'4. Billing Determinants'!$B$19:$O$41,4,0)/'4. Billing Determinants'!$E$41*$D29,IF($E29="kW",VLOOKUP(J$4,'4. Billing Determinants'!$B$19:$O$41,5,0)/'4. Billing Determinants'!$F$41*$D29,IF($E29="Non-RPP kWh",VLOOKUP(J$4,'4. Billing Determinants'!$B$19:$O$41,6,0)/'4. Billing Determinants'!$G$41*$D29,IF($E29="Distribution Rev.",VLOOKUP(J$4,'4. Billing Determinants'!$B$19:$O$41,8,0)/'4. Billing Determinants'!$I$41*$D29, VLOOKUP(J$4,'4. Billing Determinants'!$B$19:$O$41,3,0)/'4. Billing Determinants'!$D$41*$D29))))),0)</f>
        <v>0</v>
      </c>
      <c r="K29" s="74">
        <f>IFERROR(IF(K$4="",0,IF($E29="kWh",VLOOKUP(K$4,'4. Billing Determinants'!$B$19:$O$41,4,0)/'4. Billing Determinants'!$E$41*$D29,IF($E29="kW",VLOOKUP(K$4,'4. Billing Determinants'!$B$19:$O$41,5,0)/'4. Billing Determinants'!$F$41*$D29,IF($E29="Non-RPP kWh",VLOOKUP(K$4,'4. Billing Determinants'!$B$19:$O$41,6,0)/'4. Billing Determinants'!$G$41*$D29,IF($E29="Distribution Rev.",VLOOKUP(K$4,'4. Billing Determinants'!$B$19:$O$41,8,0)/'4. Billing Determinants'!$I$41*$D29, VLOOKUP(K$4,'4. Billing Determinants'!$B$19:$O$41,3,0)/'4. Billing Determinants'!$D$41*$D29))))),0)</f>
        <v>0</v>
      </c>
      <c r="L29" s="74">
        <f>IFERROR(IF(L$4="",0,IF($E29="kWh",VLOOKUP(L$4,'4. Billing Determinants'!$B$19:$O$41,4,0)/'4. Billing Determinants'!$E$41*$D29,IF($E29="kW",VLOOKUP(L$4,'4. Billing Determinants'!$B$19:$O$41,5,0)/'4. Billing Determinants'!$F$41*$D29,IF($E29="Non-RPP kWh",VLOOKUP(L$4,'4. Billing Determinants'!$B$19:$O$41,6,0)/'4. Billing Determinants'!$G$41*$D29,IF($E29="Distribution Rev.",VLOOKUP(L$4,'4. Billing Determinants'!$B$19:$O$41,8,0)/'4. Billing Determinants'!$I$41*$D29, VLOOKUP(L$4,'4. Billing Determinants'!$B$19:$O$41,3,0)/'4. Billing Determinants'!$D$41*$D29))))),0)</f>
        <v>0</v>
      </c>
      <c r="M29" s="74">
        <f>IFERROR(IF(M$4="",0,IF($E29="kWh",VLOOKUP(M$4,'4. Billing Determinants'!$B$19:$O$41,4,0)/'4. Billing Determinants'!$E$41*$D29,IF($E29="kW",VLOOKUP(M$4,'4. Billing Determinants'!$B$19:$O$41,5,0)/'4. Billing Determinants'!$F$41*$D29,IF($E29="Non-RPP kWh",VLOOKUP(M$4,'4. Billing Determinants'!$B$19:$O$41,6,0)/'4. Billing Determinants'!$G$41*$D29,IF($E29="Distribution Rev.",VLOOKUP(M$4,'4. Billing Determinants'!$B$19:$O$41,8,0)/'4. Billing Determinants'!$I$41*$D29, VLOOKUP(M$4,'4. Billing Determinants'!$B$19:$O$41,3,0)/'4. Billing Determinants'!$D$41*$D29))))),0)</f>
        <v>0</v>
      </c>
      <c r="N29" s="74">
        <f>IFERROR(IF(N$4="",0,IF($E29="kWh",VLOOKUP(N$4,'4. Billing Determinants'!$B$19:$O$41,4,0)/'4. Billing Determinants'!$E$41*$D29,IF($E29="kW",VLOOKUP(N$4,'4. Billing Determinants'!$B$19:$O$41,5,0)/'4. Billing Determinants'!$F$41*$D29,IF($E29="Non-RPP kWh",VLOOKUP(N$4,'4. Billing Determinants'!$B$19:$O$41,6,0)/'4. Billing Determinants'!$G$41*$D29,IF($E29="Distribution Rev.",VLOOKUP(N$4,'4. Billing Determinants'!$B$19:$O$41,8,0)/'4. Billing Determinants'!$I$41*$D29, VLOOKUP(N$4,'4. Billing Determinants'!$B$19:$O$41,3,0)/'4. Billing Determinants'!$D$41*$D29))))),0)</f>
        <v>0</v>
      </c>
      <c r="O29" s="74">
        <f>IFERROR(IF(O$4="",0,IF($E29="kWh",VLOOKUP(O$4,'4. Billing Determinants'!$B$19:$O$41,4,0)/'4. Billing Determinants'!$E$41*$D29,IF($E29="kW",VLOOKUP(O$4,'4. Billing Determinants'!$B$19:$O$41,5,0)/'4. Billing Determinants'!$F$41*$D29,IF($E29="Non-RPP kWh",VLOOKUP(O$4,'4. Billing Determinants'!$B$19:$O$41,6,0)/'4. Billing Determinants'!$G$41*$D29,IF($E29="Distribution Rev.",VLOOKUP(O$4,'4. Billing Determinants'!$B$19:$O$41,8,0)/'4. Billing Determinants'!$I$41*$D29, VLOOKUP(O$4,'4. Billing Determinants'!$B$19:$O$41,3,0)/'4. Billing Determinants'!$D$41*$D29))))),0)</f>
        <v>0</v>
      </c>
      <c r="P29" s="74">
        <f>IFERROR(IF(P$4="",0,IF($E29="kWh",VLOOKUP(P$4,'4. Billing Determinants'!$B$19:$O$41,4,0)/'4. Billing Determinants'!$E$41*$D29,IF($E29="kW",VLOOKUP(P$4,'4. Billing Determinants'!$B$19:$O$41,5,0)/'4. Billing Determinants'!$F$41*$D29,IF($E29="Non-RPP kWh",VLOOKUP(P$4,'4. Billing Determinants'!$B$19:$O$41,6,0)/'4. Billing Determinants'!$G$41*$D29,IF($E29="Distribution Rev.",VLOOKUP(P$4,'4. Billing Determinants'!$B$19:$O$41,8,0)/'4. Billing Determinants'!$I$41*$D29, VLOOKUP(P$4,'4. Billing Determinants'!$B$19:$O$41,3,0)/'4. Billing Determinants'!$D$41*$D29))))),0)</f>
        <v>0</v>
      </c>
      <c r="Q29" s="74">
        <f>IFERROR(IF(Q$4="",0,IF($E29="kWh",VLOOKUP(Q$4,'4. Billing Determinants'!$B$19:$O$41,4,0)/'4. Billing Determinants'!$E$41*$D29,IF($E29="kW",VLOOKUP(Q$4,'4. Billing Determinants'!$B$19:$O$41,5,0)/'4. Billing Determinants'!$F$41*$D29,IF($E29="Non-RPP kWh",VLOOKUP(Q$4,'4. Billing Determinants'!$B$19:$O$41,6,0)/'4. Billing Determinants'!$G$41*$D29,IF($E29="Distribution Rev.",VLOOKUP(Q$4,'4. Billing Determinants'!$B$19:$O$41,8,0)/'4. Billing Determinants'!$I$41*$D29, VLOOKUP(Q$4,'4. Billing Determinants'!$B$19:$O$41,3,0)/'4. Billing Determinants'!$D$41*$D29))))),0)</f>
        <v>0</v>
      </c>
      <c r="R29" s="74">
        <f>IFERROR(IF(R$4="",0,IF($E29="kWh",VLOOKUP(R$4,'4. Billing Determinants'!$B$19:$O$41,4,0)/'4. Billing Determinants'!$E$41*$D29,IF($E29="kW",VLOOKUP(R$4,'4. Billing Determinants'!$B$19:$O$41,5,0)/'4. Billing Determinants'!$F$41*$D29,IF($E29="Non-RPP kWh",VLOOKUP(R$4,'4. Billing Determinants'!$B$19:$O$41,6,0)/'4. Billing Determinants'!$G$41*$D29,IF($E29="Distribution Rev.",VLOOKUP(R$4,'4. Billing Determinants'!$B$19:$O$41,8,0)/'4. Billing Determinants'!$I$41*$D29, VLOOKUP(R$4,'4. Billing Determinants'!$B$19:$O$41,3,0)/'4. Billing Determinants'!$D$41*$D29))))),0)</f>
        <v>0</v>
      </c>
      <c r="S29" s="74">
        <f>IFERROR(IF(S$4="",0,IF($E29="kWh",VLOOKUP(S$4,'4. Billing Determinants'!$B$19:$O$41,4,0)/'4. Billing Determinants'!$E$41*$D29,IF($E29="kW",VLOOKUP(S$4,'4. Billing Determinants'!$B$19:$O$41,5,0)/'4. Billing Determinants'!$F$41*$D29,IF($E29="Non-RPP kWh",VLOOKUP(S$4,'4. Billing Determinants'!$B$19:$O$41,6,0)/'4. Billing Determinants'!$G$41*$D29,IF($E29="Distribution Rev.",VLOOKUP(S$4,'4. Billing Determinants'!$B$19:$O$41,8,0)/'4. Billing Determinants'!$I$41*$D29, VLOOKUP(S$4,'4. Billing Determinants'!$B$19:$O$41,3,0)/'4. Billing Determinants'!$D$41*$D29))))),0)</f>
        <v>0</v>
      </c>
      <c r="T29" s="74">
        <f>IFERROR(IF(T$4="",0,IF($E29="kWh",VLOOKUP(T$4,'4. Billing Determinants'!$B$19:$O$41,4,0)/'4. Billing Determinants'!$E$41*$D29,IF($E29="kW",VLOOKUP(T$4,'4. Billing Determinants'!$B$19:$O$41,5,0)/'4. Billing Determinants'!$F$41*$D29,IF($E29="Non-RPP kWh",VLOOKUP(T$4,'4. Billing Determinants'!$B$19:$O$41,6,0)/'4. Billing Determinants'!$G$41*$D29,IF($E29="Distribution Rev.",VLOOKUP(T$4,'4. Billing Determinants'!$B$19:$O$41,8,0)/'4. Billing Determinants'!$I$41*$D29, VLOOKUP(T$4,'4. Billing Determinants'!$B$19:$O$41,3,0)/'4. Billing Determinants'!$D$41*$D29))))),0)</f>
        <v>0</v>
      </c>
      <c r="U29" s="74">
        <f>IFERROR(IF(U$4="",0,IF($E29="kWh",VLOOKUP(U$4,'4. Billing Determinants'!$B$19:$O$41,4,0)/'4. Billing Determinants'!$E$41*$D29,IF($E29="kW",VLOOKUP(U$4,'4. Billing Determinants'!$B$19:$O$41,5,0)/'4. Billing Determinants'!$F$41*$D29,IF($E29="Non-RPP kWh",VLOOKUP(U$4,'4. Billing Determinants'!$B$19:$O$41,6,0)/'4. Billing Determinants'!$G$41*$D29,IF($E29="Distribution Rev.",VLOOKUP(U$4,'4. Billing Determinants'!$B$19:$O$41,8,0)/'4. Billing Determinants'!$I$41*$D29, VLOOKUP(U$4,'4. Billing Determinants'!$B$19:$O$41,3,0)/'4. Billing Determinants'!$D$41*$D29))))),0)</f>
        <v>0</v>
      </c>
      <c r="V29" s="74">
        <f>IFERROR(IF(V$4="",0,IF($E29="kWh",VLOOKUP(V$4,'4. Billing Determinants'!$B$19:$O$41,4,0)/'4. Billing Determinants'!$E$41*$D29,IF($E29="kW",VLOOKUP(V$4,'4. Billing Determinants'!$B$19:$O$41,5,0)/'4. Billing Determinants'!$F$41*$D29,IF($E29="Non-RPP kWh",VLOOKUP(V$4,'4. Billing Determinants'!$B$19:$O$41,6,0)/'4. Billing Determinants'!$G$41*$D29,IF($E29="Distribution Rev.",VLOOKUP(V$4,'4. Billing Determinants'!$B$19:$O$41,8,0)/'4. Billing Determinants'!$I$41*$D29, VLOOKUP(V$4,'4. Billing Determinants'!$B$19:$O$41,3,0)/'4. Billing Determinants'!$D$41*$D29))))),0)</f>
        <v>0</v>
      </c>
      <c r="W29" s="74">
        <f>IFERROR(IF(W$4="",0,IF($E29="kWh",VLOOKUP(W$4,'4. Billing Determinants'!$B$19:$O$41,4,0)/'4. Billing Determinants'!$E$41*$D29,IF($E29="kW",VLOOKUP(W$4,'4. Billing Determinants'!$B$19:$O$41,5,0)/'4. Billing Determinants'!$F$41*$D29,IF($E29="Non-RPP kWh",VLOOKUP(W$4,'4. Billing Determinants'!$B$19:$O$41,6,0)/'4. Billing Determinants'!$G$41*$D29,IF($E29="Distribution Rev.",VLOOKUP(W$4,'4. Billing Determinants'!$B$19:$O$41,8,0)/'4. Billing Determinants'!$I$41*$D29, VLOOKUP(W$4,'4. Billing Determinants'!$B$19:$O$41,3,0)/'4. Billing Determinants'!$D$41*$D29))))),0)</f>
        <v>0</v>
      </c>
      <c r="X29" s="74">
        <f>IFERROR(IF(X$4="",0,IF($E29="kWh",VLOOKUP(X$4,'4. Billing Determinants'!$B$19:$O$41,4,0)/'4. Billing Determinants'!$E$41*$D29,IF($E29="kW",VLOOKUP(X$4,'4. Billing Determinants'!$B$19:$O$41,5,0)/'4. Billing Determinants'!$F$41*$D29,IF($E29="Non-RPP kWh",VLOOKUP(X$4,'4. Billing Determinants'!$B$19:$O$41,6,0)/'4. Billing Determinants'!$G$41*$D29,IF($E29="Distribution Rev.",VLOOKUP(X$4,'4. Billing Determinants'!$B$19:$O$41,8,0)/'4. Billing Determinants'!$I$41*$D29, VLOOKUP(X$4,'4. Billing Determinants'!$B$19:$O$41,3,0)/'4. Billing Determinants'!$D$41*$D29))))),0)</f>
        <v>0</v>
      </c>
      <c r="Y29" s="74">
        <f>IFERROR(IF(Y$4="",0,IF($E29="kWh",VLOOKUP(Y$4,'4. Billing Determinants'!$B$19:$O$41,4,0)/'4. Billing Determinants'!$E$41*$D29,IF($E29="kW",VLOOKUP(Y$4,'4. Billing Determinants'!$B$19:$O$41,5,0)/'4. Billing Determinants'!$F$41*$D29,IF($E29="Non-RPP kWh",VLOOKUP(Y$4,'4. Billing Determinants'!$B$19:$O$41,6,0)/'4. Billing Determinants'!$G$41*$D29,IF($E29="Distribution Rev.",VLOOKUP(Y$4,'4. Billing Determinants'!$B$19:$O$41,8,0)/'4. Billing Determinants'!$I$41*$D29, VLOOKUP(Y$4,'4. Billing Determinants'!$B$19:$O$41,3,0)/'4. Billing Determinants'!$D$41*$D29))))),0)</f>
        <v>0</v>
      </c>
    </row>
    <row r="30" spans="2:25">
      <c r="B30" s="72" t="s">
        <v>32</v>
      </c>
      <c r="C30" s="73">
        <v>1534</v>
      </c>
      <c r="D30" s="74">
        <f>'2. 2013 Continuity Schedule'!CP53</f>
        <v>0</v>
      </c>
      <c r="E30" s="143"/>
      <c r="F30" s="74">
        <f>IFERROR(IF(F$4="",0,IF($E30="kWh",VLOOKUP(F$4,'4. Billing Determinants'!$B$19:$O$41,4,0)/'4. Billing Determinants'!$E$41*$D30,IF($E30="kW",VLOOKUP(F$4,'4. Billing Determinants'!$B$19:$O$41,5,0)/'4. Billing Determinants'!$F$41*$D30,IF($E30="Non-RPP kWh",VLOOKUP(F$4,'4. Billing Determinants'!$B$19:$O$41,6,0)/'4. Billing Determinants'!$G$41*$D30,IF($E30="Distribution Rev.",VLOOKUP(F$4,'4. Billing Determinants'!$B$19:$O$41,8,0)/'4. Billing Determinants'!$I$41*$D30, VLOOKUP(F$4,'4. Billing Determinants'!$B$19:$O$41,3,0)/'4. Billing Determinants'!$D$41*$D30))))),0)</f>
        <v>0</v>
      </c>
      <c r="G30" s="74">
        <f>IFERROR(IF(G$4="",0,IF($E30="kWh",VLOOKUP(G$4,'4. Billing Determinants'!$B$19:$O$41,4,0)/'4. Billing Determinants'!$E$41*$D30,IF($E30="kW",VLOOKUP(G$4,'4. Billing Determinants'!$B$19:$O$41,5,0)/'4. Billing Determinants'!$F$41*$D30,IF($E30="Non-RPP kWh",VLOOKUP(G$4,'4. Billing Determinants'!$B$19:$O$41,6,0)/'4. Billing Determinants'!$G$41*$D30,IF($E30="Distribution Rev.",VLOOKUP(G$4,'4. Billing Determinants'!$B$19:$O$41,8,0)/'4. Billing Determinants'!$I$41*$D30, VLOOKUP(G$4,'4. Billing Determinants'!$B$19:$O$41,3,0)/'4. Billing Determinants'!$D$41*$D30))))),0)</f>
        <v>0</v>
      </c>
      <c r="H30" s="74">
        <f>IFERROR(IF(H$4="",0,IF($E30="kWh",VLOOKUP(H$4,'4. Billing Determinants'!$B$19:$O$41,4,0)/'4. Billing Determinants'!$E$41*$D30,IF($E30="kW",VLOOKUP(H$4,'4. Billing Determinants'!$B$19:$O$41,5,0)/'4. Billing Determinants'!$F$41*$D30,IF($E30="Non-RPP kWh",VLOOKUP(H$4,'4. Billing Determinants'!$B$19:$O$41,6,0)/'4. Billing Determinants'!$G$41*$D30,IF($E30="Distribution Rev.",VLOOKUP(H$4,'4. Billing Determinants'!$B$19:$O$41,8,0)/'4. Billing Determinants'!$I$41*$D30, VLOOKUP(H$4,'4. Billing Determinants'!$B$19:$O$41,3,0)/'4. Billing Determinants'!$D$41*$D30))))),0)</f>
        <v>0</v>
      </c>
      <c r="I30" s="74">
        <f>IFERROR(IF(I$4="",0,IF($E30="kWh",VLOOKUP(I$4,'4. Billing Determinants'!$B$19:$O$41,4,0)/'4. Billing Determinants'!$E$41*$D30,IF($E30="kW",VLOOKUP(I$4,'4. Billing Determinants'!$B$19:$O$41,5,0)/'4. Billing Determinants'!$F$41*$D30,IF($E30="Non-RPP kWh",VLOOKUP(I$4,'4. Billing Determinants'!$B$19:$O$41,6,0)/'4. Billing Determinants'!$G$41*$D30,IF($E30="Distribution Rev.",VLOOKUP(I$4,'4. Billing Determinants'!$B$19:$O$41,8,0)/'4. Billing Determinants'!$I$41*$D30, VLOOKUP(I$4,'4. Billing Determinants'!$B$19:$O$41,3,0)/'4. Billing Determinants'!$D$41*$D30))))),0)</f>
        <v>0</v>
      </c>
      <c r="J30" s="74">
        <f>IFERROR(IF(J$4="",0,IF($E30="kWh",VLOOKUP(J$4,'4. Billing Determinants'!$B$19:$O$41,4,0)/'4. Billing Determinants'!$E$41*$D30,IF($E30="kW",VLOOKUP(J$4,'4. Billing Determinants'!$B$19:$O$41,5,0)/'4. Billing Determinants'!$F$41*$D30,IF($E30="Non-RPP kWh",VLOOKUP(J$4,'4. Billing Determinants'!$B$19:$O$41,6,0)/'4. Billing Determinants'!$G$41*$D30,IF($E30="Distribution Rev.",VLOOKUP(J$4,'4. Billing Determinants'!$B$19:$O$41,8,0)/'4. Billing Determinants'!$I$41*$D30, VLOOKUP(J$4,'4. Billing Determinants'!$B$19:$O$41,3,0)/'4. Billing Determinants'!$D$41*$D30))))),0)</f>
        <v>0</v>
      </c>
      <c r="K30" s="74">
        <f>IFERROR(IF(K$4="",0,IF($E30="kWh",VLOOKUP(K$4,'4. Billing Determinants'!$B$19:$O$41,4,0)/'4. Billing Determinants'!$E$41*$D30,IF($E30="kW",VLOOKUP(K$4,'4. Billing Determinants'!$B$19:$O$41,5,0)/'4. Billing Determinants'!$F$41*$D30,IF($E30="Non-RPP kWh",VLOOKUP(K$4,'4. Billing Determinants'!$B$19:$O$41,6,0)/'4. Billing Determinants'!$G$41*$D30,IF($E30="Distribution Rev.",VLOOKUP(K$4,'4. Billing Determinants'!$B$19:$O$41,8,0)/'4. Billing Determinants'!$I$41*$D30, VLOOKUP(K$4,'4. Billing Determinants'!$B$19:$O$41,3,0)/'4. Billing Determinants'!$D$41*$D30))))),0)</f>
        <v>0</v>
      </c>
      <c r="L30" s="74">
        <f>IFERROR(IF(L$4="",0,IF($E30="kWh",VLOOKUP(L$4,'4. Billing Determinants'!$B$19:$O$41,4,0)/'4. Billing Determinants'!$E$41*$D30,IF($E30="kW",VLOOKUP(L$4,'4. Billing Determinants'!$B$19:$O$41,5,0)/'4. Billing Determinants'!$F$41*$D30,IF($E30="Non-RPP kWh",VLOOKUP(L$4,'4. Billing Determinants'!$B$19:$O$41,6,0)/'4. Billing Determinants'!$G$41*$D30,IF($E30="Distribution Rev.",VLOOKUP(L$4,'4. Billing Determinants'!$B$19:$O$41,8,0)/'4. Billing Determinants'!$I$41*$D30, VLOOKUP(L$4,'4. Billing Determinants'!$B$19:$O$41,3,0)/'4. Billing Determinants'!$D$41*$D30))))),0)</f>
        <v>0</v>
      </c>
      <c r="M30" s="74">
        <f>IFERROR(IF(M$4="",0,IF($E30="kWh",VLOOKUP(M$4,'4. Billing Determinants'!$B$19:$O$41,4,0)/'4. Billing Determinants'!$E$41*$D30,IF($E30="kW",VLOOKUP(M$4,'4. Billing Determinants'!$B$19:$O$41,5,0)/'4. Billing Determinants'!$F$41*$D30,IF($E30="Non-RPP kWh",VLOOKUP(M$4,'4. Billing Determinants'!$B$19:$O$41,6,0)/'4. Billing Determinants'!$G$41*$D30,IF($E30="Distribution Rev.",VLOOKUP(M$4,'4. Billing Determinants'!$B$19:$O$41,8,0)/'4. Billing Determinants'!$I$41*$D30, VLOOKUP(M$4,'4. Billing Determinants'!$B$19:$O$41,3,0)/'4. Billing Determinants'!$D$41*$D30))))),0)</f>
        <v>0</v>
      </c>
      <c r="N30" s="74">
        <f>IFERROR(IF(N$4="",0,IF($E30="kWh",VLOOKUP(N$4,'4. Billing Determinants'!$B$19:$O$41,4,0)/'4. Billing Determinants'!$E$41*$D30,IF($E30="kW",VLOOKUP(N$4,'4. Billing Determinants'!$B$19:$O$41,5,0)/'4. Billing Determinants'!$F$41*$D30,IF($E30="Non-RPP kWh",VLOOKUP(N$4,'4. Billing Determinants'!$B$19:$O$41,6,0)/'4. Billing Determinants'!$G$41*$D30,IF($E30="Distribution Rev.",VLOOKUP(N$4,'4. Billing Determinants'!$B$19:$O$41,8,0)/'4. Billing Determinants'!$I$41*$D30, VLOOKUP(N$4,'4. Billing Determinants'!$B$19:$O$41,3,0)/'4. Billing Determinants'!$D$41*$D30))))),0)</f>
        <v>0</v>
      </c>
      <c r="O30" s="74">
        <f>IFERROR(IF(O$4="",0,IF($E30="kWh",VLOOKUP(O$4,'4. Billing Determinants'!$B$19:$O$41,4,0)/'4. Billing Determinants'!$E$41*$D30,IF($E30="kW",VLOOKUP(O$4,'4. Billing Determinants'!$B$19:$O$41,5,0)/'4. Billing Determinants'!$F$41*$D30,IF($E30="Non-RPP kWh",VLOOKUP(O$4,'4. Billing Determinants'!$B$19:$O$41,6,0)/'4. Billing Determinants'!$G$41*$D30,IF($E30="Distribution Rev.",VLOOKUP(O$4,'4. Billing Determinants'!$B$19:$O$41,8,0)/'4. Billing Determinants'!$I$41*$D30, VLOOKUP(O$4,'4. Billing Determinants'!$B$19:$O$41,3,0)/'4. Billing Determinants'!$D$41*$D30))))),0)</f>
        <v>0</v>
      </c>
      <c r="P30" s="74">
        <f>IFERROR(IF(P$4="",0,IF($E30="kWh",VLOOKUP(P$4,'4. Billing Determinants'!$B$19:$O$41,4,0)/'4. Billing Determinants'!$E$41*$D30,IF($E30="kW",VLOOKUP(P$4,'4. Billing Determinants'!$B$19:$O$41,5,0)/'4. Billing Determinants'!$F$41*$D30,IF($E30="Non-RPP kWh",VLOOKUP(P$4,'4. Billing Determinants'!$B$19:$O$41,6,0)/'4. Billing Determinants'!$G$41*$D30,IF($E30="Distribution Rev.",VLOOKUP(P$4,'4. Billing Determinants'!$B$19:$O$41,8,0)/'4. Billing Determinants'!$I$41*$D30, VLOOKUP(P$4,'4. Billing Determinants'!$B$19:$O$41,3,0)/'4. Billing Determinants'!$D$41*$D30))))),0)</f>
        <v>0</v>
      </c>
      <c r="Q30" s="74">
        <f>IFERROR(IF(Q$4="",0,IF($E30="kWh",VLOOKUP(Q$4,'4. Billing Determinants'!$B$19:$O$41,4,0)/'4. Billing Determinants'!$E$41*$D30,IF($E30="kW",VLOOKUP(Q$4,'4. Billing Determinants'!$B$19:$O$41,5,0)/'4. Billing Determinants'!$F$41*$D30,IF($E30="Non-RPP kWh",VLOOKUP(Q$4,'4. Billing Determinants'!$B$19:$O$41,6,0)/'4. Billing Determinants'!$G$41*$D30,IF($E30="Distribution Rev.",VLOOKUP(Q$4,'4. Billing Determinants'!$B$19:$O$41,8,0)/'4. Billing Determinants'!$I$41*$D30, VLOOKUP(Q$4,'4. Billing Determinants'!$B$19:$O$41,3,0)/'4. Billing Determinants'!$D$41*$D30))))),0)</f>
        <v>0</v>
      </c>
      <c r="R30" s="74">
        <f>IFERROR(IF(R$4="",0,IF($E30="kWh",VLOOKUP(R$4,'4. Billing Determinants'!$B$19:$O$41,4,0)/'4. Billing Determinants'!$E$41*$D30,IF($E30="kW",VLOOKUP(R$4,'4. Billing Determinants'!$B$19:$O$41,5,0)/'4. Billing Determinants'!$F$41*$D30,IF($E30="Non-RPP kWh",VLOOKUP(R$4,'4. Billing Determinants'!$B$19:$O$41,6,0)/'4. Billing Determinants'!$G$41*$D30,IF($E30="Distribution Rev.",VLOOKUP(R$4,'4. Billing Determinants'!$B$19:$O$41,8,0)/'4. Billing Determinants'!$I$41*$D30, VLOOKUP(R$4,'4. Billing Determinants'!$B$19:$O$41,3,0)/'4. Billing Determinants'!$D$41*$D30))))),0)</f>
        <v>0</v>
      </c>
      <c r="S30" s="74">
        <f>IFERROR(IF(S$4="",0,IF($E30="kWh",VLOOKUP(S$4,'4. Billing Determinants'!$B$19:$O$41,4,0)/'4. Billing Determinants'!$E$41*$D30,IF($E30="kW",VLOOKUP(S$4,'4. Billing Determinants'!$B$19:$O$41,5,0)/'4. Billing Determinants'!$F$41*$D30,IF($E30="Non-RPP kWh",VLOOKUP(S$4,'4. Billing Determinants'!$B$19:$O$41,6,0)/'4. Billing Determinants'!$G$41*$D30,IF($E30="Distribution Rev.",VLOOKUP(S$4,'4. Billing Determinants'!$B$19:$O$41,8,0)/'4. Billing Determinants'!$I$41*$D30, VLOOKUP(S$4,'4. Billing Determinants'!$B$19:$O$41,3,0)/'4. Billing Determinants'!$D$41*$D30))))),0)</f>
        <v>0</v>
      </c>
      <c r="T30" s="74">
        <f>IFERROR(IF(T$4="",0,IF($E30="kWh",VLOOKUP(T$4,'4. Billing Determinants'!$B$19:$O$41,4,0)/'4. Billing Determinants'!$E$41*$D30,IF($E30="kW",VLOOKUP(T$4,'4. Billing Determinants'!$B$19:$O$41,5,0)/'4. Billing Determinants'!$F$41*$D30,IF($E30="Non-RPP kWh",VLOOKUP(T$4,'4. Billing Determinants'!$B$19:$O$41,6,0)/'4. Billing Determinants'!$G$41*$D30,IF($E30="Distribution Rev.",VLOOKUP(T$4,'4. Billing Determinants'!$B$19:$O$41,8,0)/'4. Billing Determinants'!$I$41*$D30, VLOOKUP(T$4,'4. Billing Determinants'!$B$19:$O$41,3,0)/'4. Billing Determinants'!$D$41*$D30))))),0)</f>
        <v>0</v>
      </c>
      <c r="U30" s="74">
        <f>IFERROR(IF(U$4="",0,IF($E30="kWh",VLOOKUP(U$4,'4. Billing Determinants'!$B$19:$O$41,4,0)/'4. Billing Determinants'!$E$41*$D30,IF($E30="kW",VLOOKUP(U$4,'4. Billing Determinants'!$B$19:$O$41,5,0)/'4. Billing Determinants'!$F$41*$D30,IF($E30="Non-RPP kWh",VLOOKUP(U$4,'4. Billing Determinants'!$B$19:$O$41,6,0)/'4. Billing Determinants'!$G$41*$D30,IF($E30="Distribution Rev.",VLOOKUP(U$4,'4. Billing Determinants'!$B$19:$O$41,8,0)/'4. Billing Determinants'!$I$41*$D30, VLOOKUP(U$4,'4. Billing Determinants'!$B$19:$O$41,3,0)/'4. Billing Determinants'!$D$41*$D30))))),0)</f>
        <v>0</v>
      </c>
      <c r="V30" s="74">
        <f>IFERROR(IF(V$4="",0,IF($E30="kWh",VLOOKUP(V$4,'4. Billing Determinants'!$B$19:$O$41,4,0)/'4. Billing Determinants'!$E$41*$D30,IF($E30="kW",VLOOKUP(V$4,'4. Billing Determinants'!$B$19:$O$41,5,0)/'4. Billing Determinants'!$F$41*$D30,IF($E30="Non-RPP kWh",VLOOKUP(V$4,'4. Billing Determinants'!$B$19:$O$41,6,0)/'4. Billing Determinants'!$G$41*$D30,IF($E30="Distribution Rev.",VLOOKUP(V$4,'4. Billing Determinants'!$B$19:$O$41,8,0)/'4. Billing Determinants'!$I$41*$D30, VLOOKUP(V$4,'4. Billing Determinants'!$B$19:$O$41,3,0)/'4. Billing Determinants'!$D$41*$D30))))),0)</f>
        <v>0</v>
      </c>
      <c r="W30" s="74">
        <f>IFERROR(IF(W$4="",0,IF($E30="kWh",VLOOKUP(W$4,'4. Billing Determinants'!$B$19:$O$41,4,0)/'4. Billing Determinants'!$E$41*$D30,IF($E30="kW",VLOOKUP(W$4,'4. Billing Determinants'!$B$19:$O$41,5,0)/'4. Billing Determinants'!$F$41*$D30,IF($E30="Non-RPP kWh",VLOOKUP(W$4,'4. Billing Determinants'!$B$19:$O$41,6,0)/'4. Billing Determinants'!$G$41*$D30,IF($E30="Distribution Rev.",VLOOKUP(W$4,'4. Billing Determinants'!$B$19:$O$41,8,0)/'4. Billing Determinants'!$I$41*$D30, VLOOKUP(W$4,'4. Billing Determinants'!$B$19:$O$41,3,0)/'4. Billing Determinants'!$D$41*$D30))))),0)</f>
        <v>0</v>
      </c>
      <c r="X30" s="74">
        <f>IFERROR(IF(X$4="",0,IF($E30="kWh",VLOOKUP(X$4,'4. Billing Determinants'!$B$19:$O$41,4,0)/'4. Billing Determinants'!$E$41*$D30,IF($E30="kW",VLOOKUP(X$4,'4. Billing Determinants'!$B$19:$O$41,5,0)/'4. Billing Determinants'!$F$41*$D30,IF($E30="Non-RPP kWh",VLOOKUP(X$4,'4. Billing Determinants'!$B$19:$O$41,6,0)/'4. Billing Determinants'!$G$41*$D30,IF($E30="Distribution Rev.",VLOOKUP(X$4,'4. Billing Determinants'!$B$19:$O$41,8,0)/'4. Billing Determinants'!$I$41*$D30, VLOOKUP(X$4,'4. Billing Determinants'!$B$19:$O$41,3,0)/'4. Billing Determinants'!$D$41*$D30))))),0)</f>
        <v>0</v>
      </c>
      <c r="Y30" s="74">
        <f>IFERROR(IF(Y$4="",0,IF($E30="kWh",VLOOKUP(Y$4,'4. Billing Determinants'!$B$19:$O$41,4,0)/'4. Billing Determinants'!$E$41*$D30,IF($E30="kW",VLOOKUP(Y$4,'4. Billing Determinants'!$B$19:$O$41,5,0)/'4. Billing Determinants'!$F$41*$D30,IF($E30="Non-RPP kWh",VLOOKUP(Y$4,'4. Billing Determinants'!$B$19:$O$41,6,0)/'4. Billing Determinants'!$G$41*$D30,IF($E30="Distribution Rev.",VLOOKUP(Y$4,'4. Billing Determinants'!$B$19:$O$41,8,0)/'4. Billing Determinants'!$I$41*$D30, VLOOKUP(Y$4,'4. Billing Determinants'!$B$19:$O$41,3,0)/'4. Billing Determinants'!$D$41*$D30))))),0)</f>
        <v>0</v>
      </c>
    </row>
    <row r="31" spans="2:25">
      <c r="B31" s="72" t="s">
        <v>33</v>
      </c>
      <c r="C31" s="73">
        <v>1535</v>
      </c>
      <c r="D31" s="74">
        <f>'2. 2013 Continuity Schedule'!CP54</f>
        <v>0</v>
      </c>
      <c r="E31" s="143"/>
      <c r="F31" s="74">
        <f>IFERROR(IF(F$4="",0,IF($E31="kWh",VLOOKUP(F$4,'4. Billing Determinants'!$B$19:$O$41,4,0)/'4. Billing Determinants'!$E$41*$D31,IF($E31="kW",VLOOKUP(F$4,'4. Billing Determinants'!$B$19:$O$41,5,0)/'4. Billing Determinants'!$F$41*$D31,IF($E31="Non-RPP kWh",VLOOKUP(F$4,'4. Billing Determinants'!$B$19:$O$41,6,0)/'4. Billing Determinants'!$G$41*$D31,IF($E31="Distribution Rev.",VLOOKUP(F$4,'4. Billing Determinants'!$B$19:$O$41,8,0)/'4. Billing Determinants'!$I$41*$D31, VLOOKUP(F$4,'4. Billing Determinants'!$B$19:$O$41,3,0)/'4. Billing Determinants'!$D$41*$D31))))),0)</f>
        <v>0</v>
      </c>
      <c r="G31" s="74">
        <f>IFERROR(IF(G$4="",0,IF($E31="kWh",VLOOKUP(G$4,'4. Billing Determinants'!$B$19:$O$41,4,0)/'4. Billing Determinants'!$E$41*$D31,IF($E31="kW",VLOOKUP(G$4,'4. Billing Determinants'!$B$19:$O$41,5,0)/'4. Billing Determinants'!$F$41*$D31,IF($E31="Non-RPP kWh",VLOOKUP(G$4,'4. Billing Determinants'!$B$19:$O$41,6,0)/'4. Billing Determinants'!$G$41*$D31,IF($E31="Distribution Rev.",VLOOKUP(G$4,'4. Billing Determinants'!$B$19:$O$41,8,0)/'4. Billing Determinants'!$I$41*$D31, VLOOKUP(G$4,'4. Billing Determinants'!$B$19:$O$41,3,0)/'4. Billing Determinants'!$D$41*$D31))))),0)</f>
        <v>0</v>
      </c>
      <c r="H31" s="74">
        <f>IFERROR(IF(H$4="",0,IF($E31="kWh",VLOOKUP(H$4,'4. Billing Determinants'!$B$19:$O$41,4,0)/'4. Billing Determinants'!$E$41*$D31,IF($E31="kW",VLOOKUP(H$4,'4. Billing Determinants'!$B$19:$O$41,5,0)/'4. Billing Determinants'!$F$41*$D31,IF($E31="Non-RPP kWh",VLOOKUP(H$4,'4. Billing Determinants'!$B$19:$O$41,6,0)/'4. Billing Determinants'!$G$41*$D31,IF($E31="Distribution Rev.",VLOOKUP(H$4,'4. Billing Determinants'!$B$19:$O$41,8,0)/'4. Billing Determinants'!$I$41*$D31, VLOOKUP(H$4,'4. Billing Determinants'!$B$19:$O$41,3,0)/'4. Billing Determinants'!$D$41*$D31))))),0)</f>
        <v>0</v>
      </c>
      <c r="I31" s="74">
        <f>IFERROR(IF(I$4="",0,IF($E31="kWh",VLOOKUP(I$4,'4. Billing Determinants'!$B$19:$O$41,4,0)/'4. Billing Determinants'!$E$41*$D31,IF($E31="kW",VLOOKUP(I$4,'4. Billing Determinants'!$B$19:$O$41,5,0)/'4. Billing Determinants'!$F$41*$D31,IF($E31="Non-RPP kWh",VLOOKUP(I$4,'4. Billing Determinants'!$B$19:$O$41,6,0)/'4. Billing Determinants'!$G$41*$D31,IF($E31="Distribution Rev.",VLOOKUP(I$4,'4. Billing Determinants'!$B$19:$O$41,8,0)/'4. Billing Determinants'!$I$41*$D31, VLOOKUP(I$4,'4. Billing Determinants'!$B$19:$O$41,3,0)/'4. Billing Determinants'!$D$41*$D31))))),0)</f>
        <v>0</v>
      </c>
      <c r="J31" s="74">
        <f>IFERROR(IF(J$4="",0,IF($E31="kWh",VLOOKUP(J$4,'4. Billing Determinants'!$B$19:$O$41,4,0)/'4. Billing Determinants'!$E$41*$D31,IF($E31="kW",VLOOKUP(J$4,'4. Billing Determinants'!$B$19:$O$41,5,0)/'4. Billing Determinants'!$F$41*$D31,IF($E31="Non-RPP kWh",VLOOKUP(J$4,'4. Billing Determinants'!$B$19:$O$41,6,0)/'4. Billing Determinants'!$G$41*$D31,IF($E31="Distribution Rev.",VLOOKUP(J$4,'4. Billing Determinants'!$B$19:$O$41,8,0)/'4. Billing Determinants'!$I$41*$D31, VLOOKUP(J$4,'4. Billing Determinants'!$B$19:$O$41,3,0)/'4. Billing Determinants'!$D$41*$D31))))),0)</f>
        <v>0</v>
      </c>
      <c r="K31" s="74">
        <f>IFERROR(IF(K$4="",0,IF($E31="kWh",VLOOKUP(K$4,'4. Billing Determinants'!$B$19:$O$41,4,0)/'4. Billing Determinants'!$E$41*$D31,IF($E31="kW",VLOOKUP(K$4,'4. Billing Determinants'!$B$19:$O$41,5,0)/'4. Billing Determinants'!$F$41*$D31,IF($E31="Non-RPP kWh",VLOOKUP(K$4,'4. Billing Determinants'!$B$19:$O$41,6,0)/'4. Billing Determinants'!$G$41*$D31,IF($E31="Distribution Rev.",VLOOKUP(K$4,'4. Billing Determinants'!$B$19:$O$41,8,0)/'4. Billing Determinants'!$I$41*$D31, VLOOKUP(K$4,'4. Billing Determinants'!$B$19:$O$41,3,0)/'4. Billing Determinants'!$D$41*$D31))))),0)</f>
        <v>0</v>
      </c>
      <c r="L31" s="74">
        <f>IFERROR(IF(L$4="",0,IF($E31="kWh",VLOOKUP(L$4,'4. Billing Determinants'!$B$19:$O$41,4,0)/'4. Billing Determinants'!$E$41*$D31,IF($E31="kW",VLOOKUP(L$4,'4. Billing Determinants'!$B$19:$O$41,5,0)/'4. Billing Determinants'!$F$41*$D31,IF($E31="Non-RPP kWh",VLOOKUP(L$4,'4. Billing Determinants'!$B$19:$O$41,6,0)/'4. Billing Determinants'!$G$41*$D31,IF($E31="Distribution Rev.",VLOOKUP(L$4,'4. Billing Determinants'!$B$19:$O$41,8,0)/'4. Billing Determinants'!$I$41*$D31, VLOOKUP(L$4,'4. Billing Determinants'!$B$19:$O$41,3,0)/'4. Billing Determinants'!$D$41*$D31))))),0)</f>
        <v>0</v>
      </c>
      <c r="M31" s="74">
        <f>IFERROR(IF(M$4="",0,IF($E31="kWh",VLOOKUP(M$4,'4. Billing Determinants'!$B$19:$O$41,4,0)/'4. Billing Determinants'!$E$41*$D31,IF($E31="kW",VLOOKUP(M$4,'4. Billing Determinants'!$B$19:$O$41,5,0)/'4. Billing Determinants'!$F$41*$D31,IF($E31="Non-RPP kWh",VLOOKUP(M$4,'4. Billing Determinants'!$B$19:$O$41,6,0)/'4. Billing Determinants'!$G$41*$D31,IF($E31="Distribution Rev.",VLOOKUP(M$4,'4. Billing Determinants'!$B$19:$O$41,8,0)/'4. Billing Determinants'!$I$41*$D31, VLOOKUP(M$4,'4. Billing Determinants'!$B$19:$O$41,3,0)/'4. Billing Determinants'!$D$41*$D31))))),0)</f>
        <v>0</v>
      </c>
      <c r="N31" s="74">
        <f>IFERROR(IF(N$4="",0,IF($E31="kWh",VLOOKUP(N$4,'4. Billing Determinants'!$B$19:$O$41,4,0)/'4. Billing Determinants'!$E$41*$D31,IF($E31="kW",VLOOKUP(N$4,'4. Billing Determinants'!$B$19:$O$41,5,0)/'4. Billing Determinants'!$F$41*$D31,IF($E31="Non-RPP kWh",VLOOKUP(N$4,'4. Billing Determinants'!$B$19:$O$41,6,0)/'4. Billing Determinants'!$G$41*$D31,IF($E31="Distribution Rev.",VLOOKUP(N$4,'4. Billing Determinants'!$B$19:$O$41,8,0)/'4. Billing Determinants'!$I$41*$D31, VLOOKUP(N$4,'4. Billing Determinants'!$B$19:$O$41,3,0)/'4. Billing Determinants'!$D$41*$D31))))),0)</f>
        <v>0</v>
      </c>
      <c r="O31" s="74">
        <f>IFERROR(IF(O$4="",0,IF($E31="kWh",VLOOKUP(O$4,'4. Billing Determinants'!$B$19:$O$41,4,0)/'4. Billing Determinants'!$E$41*$D31,IF($E31="kW",VLOOKUP(O$4,'4. Billing Determinants'!$B$19:$O$41,5,0)/'4. Billing Determinants'!$F$41*$D31,IF($E31="Non-RPP kWh",VLOOKUP(O$4,'4. Billing Determinants'!$B$19:$O$41,6,0)/'4. Billing Determinants'!$G$41*$D31,IF($E31="Distribution Rev.",VLOOKUP(O$4,'4. Billing Determinants'!$B$19:$O$41,8,0)/'4. Billing Determinants'!$I$41*$D31, VLOOKUP(O$4,'4. Billing Determinants'!$B$19:$O$41,3,0)/'4. Billing Determinants'!$D$41*$D31))))),0)</f>
        <v>0</v>
      </c>
      <c r="P31" s="74">
        <f>IFERROR(IF(P$4="",0,IF($E31="kWh",VLOOKUP(P$4,'4. Billing Determinants'!$B$19:$O$41,4,0)/'4. Billing Determinants'!$E$41*$D31,IF($E31="kW",VLOOKUP(P$4,'4. Billing Determinants'!$B$19:$O$41,5,0)/'4. Billing Determinants'!$F$41*$D31,IF($E31="Non-RPP kWh",VLOOKUP(P$4,'4. Billing Determinants'!$B$19:$O$41,6,0)/'4. Billing Determinants'!$G$41*$D31,IF($E31="Distribution Rev.",VLOOKUP(P$4,'4. Billing Determinants'!$B$19:$O$41,8,0)/'4. Billing Determinants'!$I$41*$D31, VLOOKUP(P$4,'4. Billing Determinants'!$B$19:$O$41,3,0)/'4. Billing Determinants'!$D$41*$D31))))),0)</f>
        <v>0</v>
      </c>
      <c r="Q31" s="74">
        <f>IFERROR(IF(Q$4="",0,IF($E31="kWh",VLOOKUP(Q$4,'4. Billing Determinants'!$B$19:$O$41,4,0)/'4. Billing Determinants'!$E$41*$D31,IF($E31="kW",VLOOKUP(Q$4,'4. Billing Determinants'!$B$19:$O$41,5,0)/'4. Billing Determinants'!$F$41*$D31,IF($E31="Non-RPP kWh",VLOOKUP(Q$4,'4. Billing Determinants'!$B$19:$O$41,6,0)/'4. Billing Determinants'!$G$41*$D31,IF($E31="Distribution Rev.",VLOOKUP(Q$4,'4. Billing Determinants'!$B$19:$O$41,8,0)/'4. Billing Determinants'!$I$41*$D31, VLOOKUP(Q$4,'4. Billing Determinants'!$B$19:$O$41,3,0)/'4. Billing Determinants'!$D$41*$D31))))),0)</f>
        <v>0</v>
      </c>
      <c r="R31" s="74">
        <f>IFERROR(IF(R$4="",0,IF($E31="kWh",VLOOKUP(R$4,'4. Billing Determinants'!$B$19:$O$41,4,0)/'4. Billing Determinants'!$E$41*$D31,IF($E31="kW",VLOOKUP(R$4,'4. Billing Determinants'!$B$19:$O$41,5,0)/'4. Billing Determinants'!$F$41*$D31,IF($E31="Non-RPP kWh",VLOOKUP(R$4,'4. Billing Determinants'!$B$19:$O$41,6,0)/'4. Billing Determinants'!$G$41*$D31,IF($E31="Distribution Rev.",VLOOKUP(R$4,'4. Billing Determinants'!$B$19:$O$41,8,0)/'4. Billing Determinants'!$I$41*$D31, VLOOKUP(R$4,'4. Billing Determinants'!$B$19:$O$41,3,0)/'4. Billing Determinants'!$D$41*$D31))))),0)</f>
        <v>0</v>
      </c>
      <c r="S31" s="74">
        <f>IFERROR(IF(S$4="",0,IF($E31="kWh",VLOOKUP(S$4,'4. Billing Determinants'!$B$19:$O$41,4,0)/'4. Billing Determinants'!$E$41*$D31,IF($E31="kW",VLOOKUP(S$4,'4. Billing Determinants'!$B$19:$O$41,5,0)/'4. Billing Determinants'!$F$41*$D31,IF($E31="Non-RPP kWh",VLOOKUP(S$4,'4. Billing Determinants'!$B$19:$O$41,6,0)/'4. Billing Determinants'!$G$41*$D31,IF($E31="Distribution Rev.",VLOOKUP(S$4,'4. Billing Determinants'!$B$19:$O$41,8,0)/'4. Billing Determinants'!$I$41*$D31, VLOOKUP(S$4,'4. Billing Determinants'!$B$19:$O$41,3,0)/'4. Billing Determinants'!$D$41*$D31))))),0)</f>
        <v>0</v>
      </c>
      <c r="T31" s="74">
        <f>IFERROR(IF(T$4="",0,IF($E31="kWh",VLOOKUP(T$4,'4. Billing Determinants'!$B$19:$O$41,4,0)/'4. Billing Determinants'!$E$41*$D31,IF($E31="kW",VLOOKUP(T$4,'4. Billing Determinants'!$B$19:$O$41,5,0)/'4. Billing Determinants'!$F$41*$D31,IF($E31="Non-RPP kWh",VLOOKUP(T$4,'4. Billing Determinants'!$B$19:$O$41,6,0)/'4. Billing Determinants'!$G$41*$D31,IF($E31="Distribution Rev.",VLOOKUP(T$4,'4. Billing Determinants'!$B$19:$O$41,8,0)/'4. Billing Determinants'!$I$41*$D31, VLOOKUP(T$4,'4. Billing Determinants'!$B$19:$O$41,3,0)/'4. Billing Determinants'!$D$41*$D31))))),0)</f>
        <v>0</v>
      </c>
      <c r="U31" s="74">
        <f>IFERROR(IF(U$4="",0,IF($E31="kWh",VLOOKUP(U$4,'4. Billing Determinants'!$B$19:$O$41,4,0)/'4. Billing Determinants'!$E$41*$D31,IF($E31="kW",VLOOKUP(U$4,'4. Billing Determinants'!$B$19:$O$41,5,0)/'4. Billing Determinants'!$F$41*$D31,IF($E31="Non-RPP kWh",VLOOKUP(U$4,'4. Billing Determinants'!$B$19:$O$41,6,0)/'4. Billing Determinants'!$G$41*$D31,IF($E31="Distribution Rev.",VLOOKUP(U$4,'4. Billing Determinants'!$B$19:$O$41,8,0)/'4. Billing Determinants'!$I$41*$D31, VLOOKUP(U$4,'4. Billing Determinants'!$B$19:$O$41,3,0)/'4. Billing Determinants'!$D$41*$D31))))),0)</f>
        <v>0</v>
      </c>
      <c r="V31" s="74">
        <f>IFERROR(IF(V$4="",0,IF($E31="kWh",VLOOKUP(V$4,'4. Billing Determinants'!$B$19:$O$41,4,0)/'4. Billing Determinants'!$E$41*$D31,IF($E31="kW",VLOOKUP(V$4,'4. Billing Determinants'!$B$19:$O$41,5,0)/'4. Billing Determinants'!$F$41*$D31,IF($E31="Non-RPP kWh",VLOOKUP(V$4,'4. Billing Determinants'!$B$19:$O$41,6,0)/'4. Billing Determinants'!$G$41*$D31,IF($E31="Distribution Rev.",VLOOKUP(V$4,'4. Billing Determinants'!$B$19:$O$41,8,0)/'4. Billing Determinants'!$I$41*$D31, VLOOKUP(V$4,'4. Billing Determinants'!$B$19:$O$41,3,0)/'4. Billing Determinants'!$D$41*$D31))))),0)</f>
        <v>0</v>
      </c>
      <c r="W31" s="74">
        <f>IFERROR(IF(W$4="",0,IF($E31="kWh",VLOOKUP(W$4,'4. Billing Determinants'!$B$19:$O$41,4,0)/'4. Billing Determinants'!$E$41*$D31,IF($E31="kW",VLOOKUP(W$4,'4. Billing Determinants'!$B$19:$O$41,5,0)/'4. Billing Determinants'!$F$41*$D31,IF($E31="Non-RPP kWh",VLOOKUP(W$4,'4. Billing Determinants'!$B$19:$O$41,6,0)/'4. Billing Determinants'!$G$41*$D31,IF($E31="Distribution Rev.",VLOOKUP(W$4,'4. Billing Determinants'!$B$19:$O$41,8,0)/'4. Billing Determinants'!$I$41*$D31, VLOOKUP(W$4,'4. Billing Determinants'!$B$19:$O$41,3,0)/'4. Billing Determinants'!$D$41*$D31))))),0)</f>
        <v>0</v>
      </c>
      <c r="X31" s="74">
        <f>IFERROR(IF(X$4="",0,IF($E31="kWh",VLOOKUP(X$4,'4. Billing Determinants'!$B$19:$O$41,4,0)/'4. Billing Determinants'!$E$41*$D31,IF($E31="kW",VLOOKUP(X$4,'4. Billing Determinants'!$B$19:$O$41,5,0)/'4. Billing Determinants'!$F$41*$D31,IF($E31="Non-RPP kWh",VLOOKUP(X$4,'4. Billing Determinants'!$B$19:$O$41,6,0)/'4. Billing Determinants'!$G$41*$D31,IF($E31="Distribution Rev.",VLOOKUP(X$4,'4. Billing Determinants'!$B$19:$O$41,8,0)/'4. Billing Determinants'!$I$41*$D31, VLOOKUP(X$4,'4. Billing Determinants'!$B$19:$O$41,3,0)/'4. Billing Determinants'!$D$41*$D31))))),0)</f>
        <v>0</v>
      </c>
      <c r="Y31" s="74">
        <f>IFERROR(IF(Y$4="",0,IF($E31="kWh",VLOOKUP(Y$4,'4. Billing Determinants'!$B$19:$O$41,4,0)/'4. Billing Determinants'!$E$41*$D31,IF($E31="kW",VLOOKUP(Y$4,'4. Billing Determinants'!$B$19:$O$41,5,0)/'4. Billing Determinants'!$F$41*$D31,IF($E31="Non-RPP kWh",VLOOKUP(Y$4,'4. Billing Determinants'!$B$19:$O$41,6,0)/'4. Billing Determinants'!$G$41*$D31,IF($E31="Distribution Rev.",VLOOKUP(Y$4,'4. Billing Determinants'!$B$19:$O$41,8,0)/'4. Billing Determinants'!$I$41*$D31, VLOOKUP(Y$4,'4. Billing Determinants'!$B$19:$O$41,3,0)/'4. Billing Determinants'!$D$41*$D31))))),0)</f>
        <v>0</v>
      </c>
    </row>
    <row r="32" spans="2:25">
      <c r="B32" s="72" t="s">
        <v>39</v>
      </c>
      <c r="C32" s="73">
        <v>1536</v>
      </c>
      <c r="D32" s="74">
        <f>'2. 2013 Continuity Schedule'!CP55</f>
        <v>0</v>
      </c>
      <c r="E32" s="143"/>
      <c r="F32" s="74">
        <f>IFERROR(IF(F$4="",0,IF($E32="kWh",VLOOKUP(F$4,'4. Billing Determinants'!$B$19:$O$41,4,0)/'4. Billing Determinants'!$E$41*$D32,IF($E32="kW",VLOOKUP(F$4,'4. Billing Determinants'!$B$19:$O$41,5,0)/'4. Billing Determinants'!$F$41*$D32,IF($E32="Non-RPP kWh",VLOOKUP(F$4,'4. Billing Determinants'!$B$19:$O$41,6,0)/'4. Billing Determinants'!$G$41*$D32,IF($E32="Distribution Rev.",VLOOKUP(F$4,'4. Billing Determinants'!$B$19:$O$41,8,0)/'4. Billing Determinants'!$I$41*$D32, VLOOKUP(F$4,'4. Billing Determinants'!$B$19:$O$41,3,0)/'4. Billing Determinants'!$D$41*$D32))))),0)</f>
        <v>0</v>
      </c>
      <c r="G32" s="74">
        <f>IFERROR(IF(G$4="",0,IF($E32="kWh",VLOOKUP(G$4,'4. Billing Determinants'!$B$19:$O$41,4,0)/'4. Billing Determinants'!$E$41*$D32,IF($E32="kW",VLOOKUP(G$4,'4. Billing Determinants'!$B$19:$O$41,5,0)/'4. Billing Determinants'!$F$41*$D32,IF($E32="Non-RPP kWh",VLOOKUP(G$4,'4. Billing Determinants'!$B$19:$O$41,6,0)/'4. Billing Determinants'!$G$41*$D32,IF($E32="Distribution Rev.",VLOOKUP(G$4,'4. Billing Determinants'!$B$19:$O$41,8,0)/'4. Billing Determinants'!$I$41*$D32, VLOOKUP(G$4,'4. Billing Determinants'!$B$19:$O$41,3,0)/'4. Billing Determinants'!$D$41*$D32))))),0)</f>
        <v>0</v>
      </c>
      <c r="H32" s="74">
        <f>IFERROR(IF(H$4="",0,IF($E32="kWh",VLOOKUP(H$4,'4. Billing Determinants'!$B$19:$O$41,4,0)/'4. Billing Determinants'!$E$41*$D32,IF($E32="kW",VLOOKUP(H$4,'4. Billing Determinants'!$B$19:$O$41,5,0)/'4. Billing Determinants'!$F$41*$D32,IF($E32="Non-RPP kWh",VLOOKUP(H$4,'4. Billing Determinants'!$B$19:$O$41,6,0)/'4. Billing Determinants'!$G$41*$D32,IF($E32="Distribution Rev.",VLOOKUP(H$4,'4. Billing Determinants'!$B$19:$O$41,8,0)/'4. Billing Determinants'!$I$41*$D32, VLOOKUP(H$4,'4. Billing Determinants'!$B$19:$O$41,3,0)/'4. Billing Determinants'!$D$41*$D32))))),0)</f>
        <v>0</v>
      </c>
      <c r="I32" s="74">
        <f>IFERROR(IF(I$4="",0,IF($E32="kWh",VLOOKUP(I$4,'4. Billing Determinants'!$B$19:$O$41,4,0)/'4. Billing Determinants'!$E$41*$D32,IF($E32="kW",VLOOKUP(I$4,'4. Billing Determinants'!$B$19:$O$41,5,0)/'4. Billing Determinants'!$F$41*$D32,IF($E32="Non-RPP kWh",VLOOKUP(I$4,'4. Billing Determinants'!$B$19:$O$41,6,0)/'4. Billing Determinants'!$G$41*$D32,IF($E32="Distribution Rev.",VLOOKUP(I$4,'4. Billing Determinants'!$B$19:$O$41,8,0)/'4. Billing Determinants'!$I$41*$D32, VLOOKUP(I$4,'4. Billing Determinants'!$B$19:$O$41,3,0)/'4. Billing Determinants'!$D$41*$D32))))),0)</f>
        <v>0</v>
      </c>
      <c r="J32" s="74">
        <f>IFERROR(IF(J$4="",0,IF($E32="kWh",VLOOKUP(J$4,'4. Billing Determinants'!$B$19:$O$41,4,0)/'4. Billing Determinants'!$E$41*$D32,IF($E32="kW",VLOOKUP(J$4,'4. Billing Determinants'!$B$19:$O$41,5,0)/'4. Billing Determinants'!$F$41*$D32,IF($E32="Non-RPP kWh",VLOOKUP(J$4,'4. Billing Determinants'!$B$19:$O$41,6,0)/'4. Billing Determinants'!$G$41*$D32,IF($E32="Distribution Rev.",VLOOKUP(J$4,'4. Billing Determinants'!$B$19:$O$41,8,0)/'4. Billing Determinants'!$I$41*$D32, VLOOKUP(J$4,'4. Billing Determinants'!$B$19:$O$41,3,0)/'4. Billing Determinants'!$D$41*$D32))))),0)</f>
        <v>0</v>
      </c>
      <c r="K32" s="74">
        <f>IFERROR(IF(K$4="",0,IF($E32="kWh",VLOOKUP(K$4,'4. Billing Determinants'!$B$19:$O$41,4,0)/'4. Billing Determinants'!$E$41*$D32,IF($E32="kW",VLOOKUP(K$4,'4. Billing Determinants'!$B$19:$O$41,5,0)/'4. Billing Determinants'!$F$41*$D32,IF($E32="Non-RPP kWh",VLOOKUP(K$4,'4. Billing Determinants'!$B$19:$O$41,6,0)/'4. Billing Determinants'!$G$41*$D32,IF($E32="Distribution Rev.",VLOOKUP(K$4,'4. Billing Determinants'!$B$19:$O$41,8,0)/'4. Billing Determinants'!$I$41*$D32, VLOOKUP(K$4,'4. Billing Determinants'!$B$19:$O$41,3,0)/'4. Billing Determinants'!$D$41*$D32))))),0)</f>
        <v>0</v>
      </c>
      <c r="L32" s="74">
        <f>IFERROR(IF(L$4="",0,IF($E32="kWh",VLOOKUP(L$4,'4. Billing Determinants'!$B$19:$O$41,4,0)/'4. Billing Determinants'!$E$41*$D32,IF($E32="kW",VLOOKUP(L$4,'4. Billing Determinants'!$B$19:$O$41,5,0)/'4. Billing Determinants'!$F$41*$D32,IF($E32="Non-RPP kWh",VLOOKUP(L$4,'4. Billing Determinants'!$B$19:$O$41,6,0)/'4. Billing Determinants'!$G$41*$D32,IF($E32="Distribution Rev.",VLOOKUP(L$4,'4. Billing Determinants'!$B$19:$O$41,8,0)/'4. Billing Determinants'!$I$41*$D32, VLOOKUP(L$4,'4. Billing Determinants'!$B$19:$O$41,3,0)/'4. Billing Determinants'!$D$41*$D32))))),0)</f>
        <v>0</v>
      </c>
      <c r="M32" s="74">
        <f>IFERROR(IF(M$4="",0,IF($E32="kWh",VLOOKUP(M$4,'4. Billing Determinants'!$B$19:$O$41,4,0)/'4. Billing Determinants'!$E$41*$D32,IF($E32="kW",VLOOKUP(M$4,'4. Billing Determinants'!$B$19:$O$41,5,0)/'4. Billing Determinants'!$F$41*$D32,IF($E32="Non-RPP kWh",VLOOKUP(M$4,'4. Billing Determinants'!$B$19:$O$41,6,0)/'4. Billing Determinants'!$G$41*$D32,IF($E32="Distribution Rev.",VLOOKUP(M$4,'4. Billing Determinants'!$B$19:$O$41,8,0)/'4. Billing Determinants'!$I$41*$D32, VLOOKUP(M$4,'4. Billing Determinants'!$B$19:$O$41,3,0)/'4. Billing Determinants'!$D$41*$D32))))),0)</f>
        <v>0</v>
      </c>
      <c r="N32" s="74">
        <f>IFERROR(IF(N$4="",0,IF($E32="kWh",VLOOKUP(N$4,'4. Billing Determinants'!$B$19:$O$41,4,0)/'4. Billing Determinants'!$E$41*$D32,IF($E32="kW",VLOOKUP(N$4,'4. Billing Determinants'!$B$19:$O$41,5,0)/'4. Billing Determinants'!$F$41*$D32,IF($E32="Non-RPP kWh",VLOOKUP(N$4,'4. Billing Determinants'!$B$19:$O$41,6,0)/'4. Billing Determinants'!$G$41*$D32,IF($E32="Distribution Rev.",VLOOKUP(N$4,'4. Billing Determinants'!$B$19:$O$41,8,0)/'4. Billing Determinants'!$I$41*$D32, VLOOKUP(N$4,'4. Billing Determinants'!$B$19:$O$41,3,0)/'4. Billing Determinants'!$D$41*$D32))))),0)</f>
        <v>0</v>
      </c>
      <c r="O32" s="74">
        <f>IFERROR(IF(O$4="",0,IF($E32="kWh",VLOOKUP(O$4,'4. Billing Determinants'!$B$19:$O$41,4,0)/'4. Billing Determinants'!$E$41*$D32,IF($E32="kW",VLOOKUP(O$4,'4. Billing Determinants'!$B$19:$O$41,5,0)/'4. Billing Determinants'!$F$41*$D32,IF($E32="Non-RPP kWh",VLOOKUP(O$4,'4. Billing Determinants'!$B$19:$O$41,6,0)/'4. Billing Determinants'!$G$41*$D32,IF($E32="Distribution Rev.",VLOOKUP(O$4,'4. Billing Determinants'!$B$19:$O$41,8,0)/'4. Billing Determinants'!$I$41*$D32, VLOOKUP(O$4,'4. Billing Determinants'!$B$19:$O$41,3,0)/'4. Billing Determinants'!$D$41*$D32))))),0)</f>
        <v>0</v>
      </c>
      <c r="P32" s="74">
        <f>IFERROR(IF(P$4="",0,IF($E32="kWh",VLOOKUP(P$4,'4. Billing Determinants'!$B$19:$O$41,4,0)/'4. Billing Determinants'!$E$41*$D32,IF($E32="kW",VLOOKUP(P$4,'4. Billing Determinants'!$B$19:$O$41,5,0)/'4. Billing Determinants'!$F$41*$D32,IF($E32="Non-RPP kWh",VLOOKUP(P$4,'4. Billing Determinants'!$B$19:$O$41,6,0)/'4. Billing Determinants'!$G$41*$D32,IF($E32="Distribution Rev.",VLOOKUP(P$4,'4. Billing Determinants'!$B$19:$O$41,8,0)/'4. Billing Determinants'!$I$41*$D32, VLOOKUP(P$4,'4. Billing Determinants'!$B$19:$O$41,3,0)/'4. Billing Determinants'!$D$41*$D32))))),0)</f>
        <v>0</v>
      </c>
      <c r="Q32" s="74">
        <f>IFERROR(IF(Q$4="",0,IF($E32="kWh",VLOOKUP(Q$4,'4. Billing Determinants'!$B$19:$O$41,4,0)/'4. Billing Determinants'!$E$41*$D32,IF($E32="kW",VLOOKUP(Q$4,'4. Billing Determinants'!$B$19:$O$41,5,0)/'4. Billing Determinants'!$F$41*$D32,IF($E32="Non-RPP kWh",VLOOKUP(Q$4,'4. Billing Determinants'!$B$19:$O$41,6,0)/'4. Billing Determinants'!$G$41*$D32,IF($E32="Distribution Rev.",VLOOKUP(Q$4,'4. Billing Determinants'!$B$19:$O$41,8,0)/'4. Billing Determinants'!$I$41*$D32, VLOOKUP(Q$4,'4. Billing Determinants'!$B$19:$O$41,3,0)/'4. Billing Determinants'!$D$41*$D32))))),0)</f>
        <v>0</v>
      </c>
      <c r="R32" s="74">
        <f>IFERROR(IF(R$4="",0,IF($E32="kWh",VLOOKUP(R$4,'4. Billing Determinants'!$B$19:$O$41,4,0)/'4. Billing Determinants'!$E$41*$D32,IF($E32="kW",VLOOKUP(R$4,'4. Billing Determinants'!$B$19:$O$41,5,0)/'4. Billing Determinants'!$F$41*$D32,IF($E32="Non-RPP kWh",VLOOKUP(R$4,'4. Billing Determinants'!$B$19:$O$41,6,0)/'4. Billing Determinants'!$G$41*$D32,IF($E32="Distribution Rev.",VLOOKUP(R$4,'4. Billing Determinants'!$B$19:$O$41,8,0)/'4. Billing Determinants'!$I$41*$D32, VLOOKUP(R$4,'4. Billing Determinants'!$B$19:$O$41,3,0)/'4. Billing Determinants'!$D$41*$D32))))),0)</f>
        <v>0</v>
      </c>
      <c r="S32" s="74">
        <f>IFERROR(IF(S$4="",0,IF($E32="kWh",VLOOKUP(S$4,'4. Billing Determinants'!$B$19:$O$41,4,0)/'4. Billing Determinants'!$E$41*$D32,IF($E32="kW",VLOOKUP(S$4,'4. Billing Determinants'!$B$19:$O$41,5,0)/'4. Billing Determinants'!$F$41*$D32,IF($E32="Non-RPP kWh",VLOOKUP(S$4,'4. Billing Determinants'!$B$19:$O$41,6,0)/'4. Billing Determinants'!$G$41*$D32,IF($E32="Distribution Rev.",VLOOKUP(S$4,'4. Billing Determinants'!$B$19:$O$41,8,0)/'4. Billing Determinants'!$I$41*$D32, VLOOKUP(S$4,'4. Billing Determinants'!$B$19:$O$41,3,0)/'4. Billing Determinants'!$D$41*$D32))))),0)</f>
        <v>0</v>
      </c>
      <c r="T32" s="74">
        <f>IFERROR(IF(T$4="",0,IF($E32="kWh",VLOOKUP(T$4,'4. Billing Determinants'!$B$19:$O$41,4,0)/'4. Billing Determinants'!$E$41*$D32,IF($E32="kW",VLOOKUP(T$4,'4. Billing Determinants'!$B$19:$O$41,5,0)/'4. Billing Determinants'!$F$41*$D32,IF($E32="Non-RPP kWh",VLOOKUP(T$4,'4. Billing Determinants'!$B$19:$O$41,6,0)/'4. Billing Determinants'!$G$41*$D32,IF($E32="Distribution Rev.",VLOOKUP(T$4,'4. Billing Determinants'!$B$19:$O$41,8,0)/'4. Billing Determinants'!$I$41*$D32, VLOOKUP(T$4,'4. Billing Determinants'!$B$19:$O$41,3,0)/'4. Billing Determinants'!$D$41*$D32))))),0)</f>
        <v>0</v>
      </c>
      <c r="U32" s="74">
        <f>IFERROR(IF(U$4="",0,IF($E32="kWh",VLOOKUP(U$4,'4. Billing Determinants'!$B$19:$O$41,4,0)/'4. Billing Determinants'!$E$41*$D32,IF($E32="kW",VLOOKUP(U$4,'4. Billing Determinants'!$B$19:$O$41,5,0)/'4. Billing Determinants'!$F$41*$D32,IF($E32="Non-RPP kWh",VLOOKUP(U$4,'4. Billing Determinants'!$B$19:$O$41,6,0)/'4. Billing Determinants'!$G$41*$D32,IF($E32="Distribution Rev.",VLOOKUP(U$4,'4. Billing Determinants'!$B$19:$O$41,8,0)/'4. Billing Determinants'!$I$41*$D32, VLOOKUP(U$4,'4. Billing Determinants'!$B$19:$O$41,3,0)/'4. Billing Determinants'!$D$41*$D32))))),0)</f>
        <v>0</v>
      </c>
      <c r="V32" s="74">
        <f>IFERROR(IF(V$4="",0,IF($E32="kWh",VLOOKUP(V$4,'4. Billing Determinants'!$B$19:$O$41,4,0)/'4. Billing Determinants'!$E$41*$D32,IF($E32="kW",VLOOKUP(V$4,'4. Billing Determinants'!$B$19:$O$41,5,0)/'4. Billing Determinants'!$F$41*$D32,IF($E32="Non-RPP kWh",VLOOKUP(V$4,'4. Billing Determinants'!$B$19:$O$41,6,0)/'4. Billing Determinants'!$G$41*$D32,IF($E32="Distribution Rev.",VLOOKUP(V$4,'4. Billing Determinants'!$B$19:$O$41,8,0)/'4. Billing Determinants'!$I$41*$D32, VLOOKUP(V$4,'4. Billing Determinants'!$B$19:$O$41,3,0)/'4. Billing Determinants'!$D$41*$D32))))),0)</f>
        <v>0</v>
      </c>
      <c r="W32" s="74">
        <f>IFERROR(IF(W$4="",0,IF($E32="kWh",VLOOKUP(W$4,'4. Billing Determinants'!$B$19:$O$41,4,0)/'4. Billing Determinants'!$E$41*$D32,IF($E32="kW",VLOOKUP(W$4,'4. Billing Determinants'!$B$19:$O$41,5,0)/'4. Billing Determinants'!$F$41*$D32,IF($E32="Non-RPP kWh",VLOOKUP(W$4,'4. Billing Determinants'!$B$19:$O$41,6,0)/'4. Billing Determinants'!$G$41*$D32,IF($E32="Distribution Rev.",VLOOKUP(W$4,'4. Billing Determinants'!$B$19:$O$41,8,0)/'4. Billing Determinants'!$I$41*$D32, VLOOKUP(W$4,'4. Billing Determinants'!$B$19:$O$41,3,0)/'4. Billing Determinants'!$D$41*$D32))))),0)</f>
        <v>0</v>
      </c>
      <c r="X32" s="74">
        <f>IFERROR(IF(X$4="",0,IF($E32="kWh",VLOOKUP(X$4,'4. Billing Determinants'!$B$19:$O$41,4,0)/'4. Billing Determinants'!$E$41*$D32,IF($E32="kW",VLOOKUP(X$4,'4. Billing Determinants'!$B$19:$O$41,5,0)/'4. Billing Determinants'!$F$41*$D32,IF($E32="Non-RPP kWh",VLOOKUP(X$4,'4. Billing Determinants'!$B$19:$O$41,6,0)/'4. Billing Determinants'!$G$41*$D32,IF($E32="Distribution Rev.",VLOOKUP(X$4,'4. Billing Determinants'!$B$19:$O$41,8,0)/'4. Billing Determinants'!$I$41*$D32, VLOOKUP(X$4,'4. Billing Determinants'!$B$19:$O$41,3,0)/'4. Billing Determinants'!$D$41*$D32))))),0)</f>
        <v>0</v>
      </c>
      <c r="Y32" s="74">
        <f>IFERROR(IF(Y$4="",0,IF($E32="kWh",VLOOKUP(Y$4,'4. Billing Determinants'!$B$19:$O$41,4,0)/'4. Billing Determinants'!$E$41*$D32,IF($E32="kW",VLOOKUP(Y$4,'4. Billing Determinants'!$B$19:$O$41,5,0)/'4. Billing Determinants'!$F$41*$D32,IF($E32="Non-RPP kWh",VLOOKUP(Y$4,'4. Billing Determinants'!$B$19:$O$41,6,0)/'4. Billing Determinants'!$G$41*$D32,IF($E32="Distribution Rev.",VLOOKUP(Y$4,'4. Billing Determinants'!$B$19:$O$41,8,0)/'4. Billing Determinants'!$I$41*$D32, VLOOKUP(Y$4,'4. Billing Determinants'!$B$19:$O$41,3,0)/'4. Billing Determinants'!$D$41*$D32))))),0)</f>
        <v>0</v>
      </c>
    </row>
    <row r="33" spans="1:25">
      <c r="B33" s="72" t="s">
        <v>5</v>
      </c>
      <c r="C33" s="73">
        <v>1548</v>
      </c>
      <c r="D33" s="74">
        <f>'2. 2013 Continuity Schedule'!CP56</f>
        <v>0</v>
      </c>
      <c r="E33" s="143"/>
      <c r="F33" s="74">
        <f>IFERROR(IF(F$4="",0,IF($E33="kWh",VLOOKUP(F$4,'4. Billing Determinants'!$B$19:$O$41,4,0)/'4. Billing Determinants'!$E$41*$D33,IF($E33="kW",VLOOKUP(F$4,'4. Billing Determinants'!$B$19:$O$41,5,0)/'4. Billing Determinants'!$F$41*$D33,IF($E33="Non-RPP kWh",VLOOKUP(F$4,'4. Billing Determinants'!$B$19:$O$41,6,0)/'4. Billing Determinants'!$G$41*$D33,IF($E33="Distribution Rev.",VLOOKUP(F$4,'4. Billing Determinants'!$B$19:$O$41,8,0)/'4. Billing Determinants'!$I$41*$D33, VLOOKUP(F$4,'4. Billing Determinants'!$B$19:$O$41,3,0)/'4. Billing Determinants'!$D$41*$D33))))),0)</f>
        <v>0</v>
      </c>
      <c r="G33" s="74">
        <f>IFERROR(IF(G$4="",0,IF($E33="kWh",VLOOKUP(G$4,'4. Billing Determinants'!$B$19:$O$41,4,0)/'4. Billing Determinants'!$E$41*$D33,IF($E33="kW",VLOOKUP(G$4,'4. Billing Determinants'!$B$19:$O$41,5,0)/'4. Billing Determinants'!$F$41*$D33,IF($E33="Non-RPP kWh",VLOOKUP(G$4,'4. Billing Determinants'!$B$19:$O$41,6,0)/'4. Billing Determinants'!$G$41*$D33,IF($E33="Distribution Rev.",VLOOKUP(G$4,'4. Billing Determinants'!$B$19:$O$41,8,0)/'4. Billing Determinants'!$I$41*$D33, VLOOKUP(G$4,'4. Billing Determinants'!$B$19:$O$41,3,0)/'4. Billing Determinants'!$D$41*$D33))))),0)</f>
        <v>0</v>
      </c>
      <c r="H33" s="74">
        <f>IFERROR(IF(H$4="",0,IF($E33="kWh",VLOOKUP(H$4,'4. Billing Determinants'!$B$19:$O$41,4,0)/'4. Billing Determinants'!$E$41*$D33,IF($E33="kW",VLOOKUP(H$4,'4. Billing Determinants'!$B$19:$O$41,5,0)/'4. Billing Determinants'!$F$41*$D33,IF($E33="Non-RPP kWh",VLOOKUP(H$4,'4. Billing Determinants'!$B$19:$O$41,6,0)/'4. Billing Determinants'!$G$41*$D33,IF($E33="Distribution Rev.",VLOOKUP(H$4,'4. Billing Determinants'!$B$19:$O$41,8,0)/'4. Billing Determinants'!$I$41*$D33, VLOOKUP(H$4,'4. Billing Determinants'!$B$19:$O$41,3,0)/'4. Billing Determinants'!$D$41*$D33))))),0)</f>
        <v>0</v>
      </c>
      <c r="I33" s="74">
        <f>IFERROR(IF(I$4="",0,IF($E33="kWh",VLOOKUP(I$4,'4. Billing Determinants'!$B$19:$O$41,4,0)/'4. Billing Determinants'!$E$41*$D33,IF($E33="kW",VLOOKUP(I$4,'4. Billing Determinants'!$B$19:$O$41,5,0)/'4. Billing Determinants'!$F$41*$D33,IF($E33="Non-RPP kWh",VLOOKUP(I$4,'4. Billing Determinants'!$B$19:$O$41,6,0)/'4. Billing Determinants'!$G$41*$D33,IF($E33="Distribution Rev.",VLOOKUP(I$4,'4. Billing Determinants'!$B$19:$O$41,8,0)/'4. Billing Determinants'!$I$41*$D33, VLOOKUP(I$4,'4. Billing Determinants'!$B$19:$O$41,3,0)/'4. Billing Determinants'!$D$41*$D33))))),0)</f>
        <v>0</v>
      </c>
      <c r="J33" s="74">
        <f>IFERROR(IF(J$4="",0,IF($E33="kWh",VLOOKUP(J$4,'4. Billing Determinants'!$B$19:$O$41,4,0)/'4. Billing Determinants'!$E$41*$D33,IF($E33="kW",VLOOKUP(J$4,'4. Billing Determinants'!$B$19:$O$41,5,0)/'4. Billing Determinants'!$F$41*$D33,IF($E33="Non-RPP kWh",VLOOKUP(J$4,'4. Billing Determinants'!$B$19:$O$41,6,0)/'4. Billing Determinants'!$G$41*$D33,IF($E33="Distribution Rev.",VLOOKUP(J$4,'4. Billing Determinants'!$B$19:$O$41,8,0)/'4. Billing Determinants'!$I$41*$D33, VLOOKUP(J$4,'4. Billing Determinants'!$B$19:$O$41,3,0)/'4. Billing Determinants'!$D$41*$D33))))),0)</f>
        <v>0</v>
      </c>
      <c r="K33" s="74">
        <f>IFERROR(IF(K$4="",0,IF($E33="kWh",VLOOKUP(K$4,'4. Billing Determinants'!$B$19:$O$41,4,0)/'4. Billing Determinants'!$E$41*$D33,IF($E33="kW",VLOOKUP(K$4,'4. Billing Determinants'!$B$19:$O$41,5,0)/'4. Billing Determinants'!$F$41*$D33,IF($E33="Non-RPP kWh",VLOOKUP(K$4,'4. Billing Determinants'!$B$19:$O$41,6,0)/'4. Billing Determinants'!$G$41*$D33,IF($E33="Distribution Rev.",VLOOKUP(K$4,'4. Billing Determinants'!$B$19:$O$41,8,0)/'4. Billing Determinants'!$I$41*$D33, VLOOKUP(K$4,'4. Billing Determinants'!$B$19:$O$41,3,0)/'4. Billing Determinants'!$D$41*$D33))))),0)</f>
        <v>0</v>
      </c>
      <c r="L33" s="74">
        <f>IFERROR(IF(L$4="",0,IF($E33="kWh",VLOOKUP(L$4,'4. Billing Determinants'!$B$19:$O$41,4,0)/'4. Billing Determinants'!$E$41*$D33,IF($E33="kW",VLOOKUP(L$4,'4. Billing Determinants'!$B$19:$O$41,5,0)/'4. Billing Determinants'!$F$41*$D33,IF($E33="Non-RPP kWh",VLOOKUP(L$4,'4. Billing Determinants'!$B$19:$O$41,6,0)/'4. Billing Determinants'!$G$41*$D33,IF($E33="Distribution Rev.",VLOOKUP(L$4,'4. Billing Determinants'!$B$19:$O$41,8,0)/'4. Billing Determinants'!$I$41*$D33, VLOOKUP(L$4,'4. Billing Determinants'!$B$19:$O$41,3,0)/'4. Billing Determinants'!$D$41*$D33))))),0)</f>
        <v>0</v>
      </c>
      <c r="M33" s="74">
        <f>IFERROR(IF(M$4="",0,IF($E33="kWh",VLOOKUP(M$4,'4. Billing Determinants'!$B$19:$O$41,4,0)/'4. Billing Determinants'!$E$41*$D33,IF($E33="kW",VLOOKUP(M$4,'4. Billing Determinants'!$B$19:$O$41,5,0)/'4. Billing Determinants'!$F$41*$D33,IF($E33="Non-RPP kWh",VLOOKUP(M$4,'4. Billing Determinants'!$B$19:$O$41,6,0)/'4. Billing Determinants'!$G$41*$D33,IF($E33="Distribution Rev.",VLOOKUP(M$4,'4. Billing Determinants'!$B$19:$O$41,8,0)/'4. Billing Determinants'!$I$41*$D33, VLOOKUP(M$4,'4. Billing Determinants'!$B$19:$O$41,3,0)/'4. Billing Determinants'!$D$41*$D33))))),0)</f>
        <v>0</v>
      </c>
      <c r="N33" s="74">
        <f>IFERROR(IF(N$4="",0,IF($E33="kWh",VLOOKUP(N$4,'4. Billing Determinants'!$B$19:$O$41,4,0)/'4. Billing Determinants'!$E$41*$D33,IF($E33="kW",VLOOKUP(N$4,'4. Billing Determinants'!$B$19:$O$41,5,0)/'4. Billing Determinants'!$F$41*$D33,IF($E33="Non-RPP kWh",VLOOKUP(N$4,'4. Billing Determinants'!$B$19:$O$41,6,0)/'4. Billing Determinants'!$G$41*$D33,IF($E33="Distribution Rev.",VLOOKUP(N$4,'4. Billing Determinants'!$B$19:$O$41,8,0)/'4. Billing Determinants'!$I$41*$D33, VLOOKUP(N$4,'4. Billing Determinants'!$B$19:$O$41,3,0)/'4. Billing Determinants'!$D$41*$D33))))),0)</f>
        <v>0</v>
      </c>
      <c r="O33" s="74">
        <f>IFERROR(IF(O$4="",0,IF($E33="kWh",VLOOKUP(O$4,'4. Billing Determinants'!$B$19:$O$41,4,0)/'4. Billing Determinants'!$E$41*$D33,IF($E33="kW",VLOOKUP(O$4,'4. Billing Determinants'!$B$19:$O$41,5,0)/'4. Billing Determinants'!$F$41*$D33,IF($E33="Non-RPP kWh",VLOOKUP(O$4,'4. Billing Determinants'!$B$19:$O$41,6,0)/'4. Billing Determinants'!$G$41*$D33,IF($E33="Distribution Rev.",VLOOKUP(O$4,'4. Billing Determinants'!$B$19:$O$41,8,0)/'4. Billing Determinants'!$I$41*$D33, VLOOKUP(O$4,'4. Billing Determinants'!$B$19:$O$41,3,0)/'4. Billing Determinants'!$D$41*$D33))))),0)</f>
        <v>0</v>
      </c>
      <c r="P33" s="74">
        <f>IFERROR(IF(P$4="",0,IF($E33="kWh",VLOOKUP(P$4,'4. Billing Determinants'!$B$19:$O$41,4,0)/'4. Billing Determinants'!$E$41*$D33,IF($E33="kW",VLOOKUP(P$4,'4. Billing Determinants'!$B$19:$O$41,5,0)/'4. Billing Determinants'!$F$41*$D33,IF($E33="Non-RPP kWh",VLOOKUP(P$4,'4. Billing Determinants'!$B$19:$O$41,6,0)/'4. Billing Determinants'!$G$41*$D33,IF($E33="Distribution Rev.",VLOOKUP(P$4,'4. Billing Determinants'!$B$19:$O$41,8,0)/'4. Billing Determinants'!$I$41*$D33, VLOOKUP(P$4,'4. Billing Determinants'!$B$19:$O$41,3,0)/'4. Billing Determinants'!$D$41*$D33))))),0)</f>
        <v>0</v>
      </c>
      <c r="Q33" s="74">
        <f>IFERROR(IF(Q$4="",0,IF($E33="kWh",VLOOKUP(Q$4,'4. Billing Determinants'!$B$19:$O$41,4,0)/'4. Billing Determinants'!$E$41*$D33,IF($E33="kW",VLOOKUP(Q$4,'4. Billing Determinants'!$B$19:$O$41,5,0)/'4. Billing Determinants'!$F$41*$D33,IF($E33="Non-RPP kWh",VLOOKUP(Q$4,'4. Billing Determinants'!$B$19:$O$41,6,0)/'4. Billing Determinants'!$G$41*$D33,IF($E33="Distribution Rev.",VLOOKUP(Q$4,'4. Billing Determinants'!$B$19:$O$41,8,0)/'4. Billing Determinants'!$I$41*$D33, VLOOKUP(Q$4,'4. Billing Determinants'!$B$19:$O$41,3,0)/'4. Billing Determinants'!$D$41*$D33))))),0)</f>
        <v>0</v>
      </c>
      <c r="R33" s="74">
        <f>IFERROR(IF(R$4="",0,IF($E33="kWh",VLOOKUP(R$4,'4. Billing Determinants'!$B$19:$O$41,4,0)/'4. Billing Determinants'!$E$41*$D33,IF($E33="kW",VLOOKUP(R$4,'4. Billing Determinants'!$B$19:$O$41,5,0)/'4. Billing Determinants'!$F$41*$D33,IF($E33="Non-RPP kWh",VLOOKUP(R$4,'4. Billing Determinants'!$B$19:$O$41,6,0)/'4. Billing Determinants'!$G$41*$D33,IF($E33="Distribution Rev.",VLOOKUP(R$4,'4. Billing Determinants'!$B$19:$O$41,8,0)/'4. Billing Determinants'!$I$41*$D33, VLOOKUP(R$4,'4. Billing Determinants'!$B$19:$O$41,3,0)/'4. Billing Determinants'!$D$41*$D33))))),0)</f>
        <v>0</v>
      </c>
      <c r="S33" s="74">
        <f>IFERROR(IF(S$4="",0,IF($E33="kWh",VLOOKUP(S$4,'4. Billing Determinants'!$B$19:$O$41,4,0)/'4. Billing Determinants'!$E$41*$D33,IF($E33="kW",VLOOKUP(S$4,'4. Billing Determinants'!$B$19:$O$41,5,0)/'4. Billing Determinants'!$F$41*$D33,IF($E33="Non-RPP kWh",VLOOKUP(S$4,'4. Billing Determinants'!$B$19:$O$41,6,0)/'4. Billing Determinants'!$G$41*$D33,IF($E33="Distribution Rev.",VLOOKUP(S$4,'4. Billing Determinants'!$B$19:$O$41,8,0)/'4. Billing Determinants'!$I$41*$D33, VLOOKUP(S$4,'4. Billing Determinants'!$B$19:$O$41,3,0)/'4. Billing Determinants'!$D$41*$D33))))),0)</f>
        <v>0</v>
      </c>
      <c r="T33" s="74">
        <f>IFERROR(IF(T$4="",0,IF($E33="kWh",VLOOKUP(T$4,'4. Billing Determinants'!$B$19:$O$41,4,0)/'4. Billing Determinants'!$E$41*$D33,IF($E33="kW",VLOOKUP(T$4,'4. Billing Determinants'!$B$19:$O$41,5,0)/'4. Billing Determinants'!$F$41*$D33,IF($E33="Non-RPP kWh",VLOOKUP(T$4,'4. Billing Determinants'!$B$19:$O$41,6,0)/'4. Billing Determinants'!$G$41*$D33,IF($E33="Distribution Rev.",VLOOKUP(T$4,'4. Billing Determinants'!$B$19:$O$41,8,0)/'4. Billing Determinants'!$I$41*$D33, VLOOKUP(T$4,'4. Billing Determinants'!$B$19:$O$41,3,0)/'4. Billing Determinants'!$D$41*$D33))))),0)</f>
        <v>0</v>
      </c>
      <c r="U33" s="74">
        <f>IFERROR(IF(U$4="",0,IF($E33="kWh",VLOOKUP(U$4,'4. Billing Determinants'!$B$19:$O$41,4,0)/'4. Billing Determinants'!$E$41*$D33,IF($E33="kW",VLOOKUP(U$4,'4. Billing Determinants'!$B$19:$O$41,5,0)/'4. Billing Determinants'!$F$41*$D33,IF($E33="Non-RPP kWh",VLOOKUP(U$4,'4. Billing Determinants'!$B$19:$O$41,6,0)/'4. Billing Determinants'!$G$41*$D33,IF($E33="Distribution Rev.",VLOOKUP(U$4,'4. Billing Determinants'!$B$19:$O$41,8,0)/'4. Billing Determinants'!$I$41*$D33, VLOOKUP(U$4,'4. Billing Determinants'!$B$19:$O$41,3,0)/'4. Billing Determinants'!$D$41*$D33))))),0)</f>
        <v>0</v>
      </c>
      <c r="V33" s="74">
        <f>IFERROR(IF(V$4="",0,IF($E33="kWh",VLOOKUP(V$4,'4. Billing Determinants'!$B$19:$O$41,4,0)/'4. Billing Determinants'!$E$41*$D33,IF($E33="kW",VLOOKUP(V$4,'4. Billing Determinants'!$B$19:$O$41,5,0)/'4. Billing Determinants'!$F$41*$D33,IF($E33="Non-RPP kWh",VLOOKUP(V$4,'4. Billing Determinants'!$B$19:$O$41,6,0)/'4. Billing Determinants'!$G$41*$D33,IF($E33="Distribution Rev.",VLOOKUP(V$4,'4. Billing Determinants'!$B$19:$O$41,8,0)/'4. Billing Determinants'!$I$41*$D33, VLOOKUP(V$4,'4. Billing Determinants'!$B$19:$O$41,3,0)/'4. Billing Determinants'!$D$41*$D33))))),0)</f>
        <v>0</v>
      </c>
      <c r="W33" s="74">
        <f>IFERROR(IF(W$4="",0,IF($E33="kWh",VLOOKUP(W$4,'4. Billing Determinants'!$B$19:$O$41,4,0)/'4. Billing Determinants'!$E$41*$D33,IF($E33="kW",VLOOKUP(W$4,'4. Billing Determinants'!$B$19:$O$41,5,0)/'4. Billing Determinants'!$F$41*$D33,IF($E33="Non-RPP kWh",VLOOKUP(W$4,'4. Billing Determinants'!$B$19:$O$41,6,0)/'4. Billing Determinants'!$G$41*$D33,IF($E33="Distribution Rev.",VLOOKUP(W$4,'4. Billing Determinants'!$B$19:$O$41,8,0)/'4. Billing Determinants'!$I$41*$D33, VLOOKUP(W$4,'4. Billing Determinants'!$B$19:$O$41,3,0)/'4. Billing Determinants'!$D$41*$D33))))),0)</f>
        <v>0</v>
      </c>
      <c r="X33" s="74">
        <f>IFERROR(IF(X$4="",0,IF($E33="kWh",VLOOKUP(X$4,'4. Billing Determinants'!$B$19:$O$41,4,0)/'4. Billing Determinants'!$E$41*$D33,IF($E33="kW",VLOOKUP(X$4,'4. Billing Determinants'!$B$19:$O$41,5,0)/'4. Billing Determinants'!$F$41*$D33,IF($E33="Non-RPP kWh",VLOOKUP(X$4,'4. Billing Determinants'!$B$19:$O$41,6,0)/'4. Billing Determinants'!$G$41*$D33,IF($E33="Distribution Rev.",VLOOKUP(X$4,'4. Billing Determinants'!$B$19:$O$41,8,0)/'4. Billing Determinants'!$I$41*$D33, VLOOKUP(X$4,'4. Billing Determinants'!$B$19:$O$41,3,0)/'4. Billing Determinants'!$D$41*$D33))))),0)</f>
        <v>0</v>
      </c>
      <c r="Y33" s="74">
        <f>IFERROR(IF(Y$4="",0,IF($E33="kWh",VLOOKUP(Y$4,'4. Billing Determinants'!$B$19:$O$41,4,0)/'4. Billing Determinants'!$E$41*$D33,IF($E33="kW",VLOOKUP(Y$4,'4. Billing Determinants'!$B$19:$O$41,5,0)/'4. Billing Determinants'!$F$41*$D33,IF($E33="Non-RPP kWh",VLOOKUP(Y$4,'4. Billing Determinants'!$B$19:$O$41,6,0)/'4. Billing Determinants'!$G$41*$D33,IF($E33="Distribution Rev.",VLOOKUP(Y$4,'4. Billing Determinants'!$B$19:$O$41,8,0)/'4. Billing Determinants'!$I$41*$D33, VLOOKUP(Y$4,'4. Billing Determinants'!$B$19:$O$41,3,0)/'4. Billing Determinants'!$D$41*$D33))))),0)</f>
        <v>0</v>
      </c>
    </row>
    <row r="34" spans="1:25">
      <c r="B34" s="72" t="s">
        <v>66</v>
      </c>
      <c r="C34" s="73">
        <v>1567</v>
      </c>
      <c r="D34" s="74">
        <f>'2. 2013 Continuity Schedule'!CP57</f>
        <v>0</v>
      </c>
      <c r="E34" s="143"/>
      <c r="F34" s="74">
        <f>IFERROR(IF(F$4="",0,IF($E34="kWh",VLOOKUP(F$4,'4. Billing Determinants'!$B$19:$O$41,4,0)/'4. Billing Determinants'!$E$41*$D34,IF($E34="kW",VLOOKUP(F$4,'4. Billing Determinants'!$B$19:$O$41,5,0)/'4. Billing Determinants'!$F$41*$D34,IF($E34="Non-RPP kWh",VLOOKUP(F$4,'4. Billing Determinants'!$B$19:$O$41,6,0)/'4. Billing Determinants'!$G$41*$D34,IF($E34="Distribution Rev.",VLOOKUP(F$4,'4. Billing Determinants'!$B$19:$O$41,8,0)/'4. Billing Determinants'!$I$41*$D34, VLOOKUP(F$4,'4. Billing Determinants'!$B$19:$O$41,3,0)/'4. Billing Determinants'!$D$41*$D34))))),0)</f>
        <v>0</v>
      </c>
      <c r="G34" s="74">
        <f>IFERROR(IF(G$4="",0,IF($E34="kWh",VLOOKUP(G$4,'4. Billing Determinants'!$B$19:$O$41,4,0)/'4. Billing Determinants'!$E$41*$D34,IF($E34="kW",VLOOKUP(G$4,'4. Billing Determinants'!$B$19:$O$41,5,0)/'4. Billing Determinants'!$F$41*$D34,IF($E34="Non-RPP kWh",VLOOKUP(G$4,'4. Billing Determinants'!$B$19:$O$41,6,0)/'4. Billing Determinants'!$G$41*$D34,IF($E34="Distribution Rev.",VLOOKUP(G$4,'4. Billing Determinants'!$B$19:$O$41,8,0)/'4. Billing Determinants'!$I$41*$D34, VLOOKUP(G$4,'4. Billing Determinants'!$B$19:$O$41,3,0)/'4. Billing Determinants'!$D$41*$D34))))),0)</f>
        <v>0</v>
      </c>
      <c r="H34" s="74">
        <f>IFERROR(IF(H$4="",0,IF($E34="kWh",VLOOKUP(H$4,'4. Billing Determinants'!$B$19:$O$41,4,0)/'4. Billing Determinants'!$E$41*$D34,IF($E34="kW",VLOOKUP(H$4,'4. Billing Determinants'!$B$19:$O$41,5,0)/'4. Billing Determinants'!$F$41*$D34,IF($E34="Non-RPP kWh",VLOOKUP(H$4,'4. Billing Determinants'!$B$19:$O$41,6,0)/'4. Billing Determinants'!$G$41*$D34,IF($E34="Distribution Rev.",VLOOKUP(H$4,'4. Billing Determinants'!$B$19:$O$41,8,0)/'4. Billing Determinants'!$I$41*$D34, VLOOKUP(H$4,'4. Billing Determinants'!$B$19:$O$41,3,0)/'4. Billing Determinants'!$D$41*$D34))))),0)</f>
        <v>0</v>
      </c>
      <c r="I34" s="74">
        <f>IFERROR(IF(I$4="",0,IF($E34="kWh",VLOOKUP(I$4,'4. Billing Determinants'!$B$19:$O$41,4,0)/'4. Billing Determinants'!$E$41*$D34,IF($E34="kW",VLOOKUP(I$4,'4. Billing Determinants'!$B$19:$O$41,5,0)/'4. Billing Determinants'!$F$41*$D34,IF($E34="Non-RPP kWh",VLOOKUP(I$4,'4. Billing Determinants'!$B$19:$O$41,6,0)/'4. Billing Determinants'!$G$41*$D34,IF($E34="Distribution Rev.",VLOOKUP(I$4,'4. Billing Determinants'!$B$19:$O$41,8,0)/'4. Billing Determinants'!$I$41*$D34, VLOOKUP(I$4,'4. Billing Determinants'!$B$19:$O$41,3,0)/'4. Billing Determinants'!$D$41*$D34))))),0)</f>
        <v>0</v>
      </c>
      <c r="J34" s="74">
        <f>IFERROR(IF(J$4="",0,IF($E34="kWh",VLOOKUP(J$4,'4. Billing Determinants'!$B$19:$O$41,4,0)/'4. Billing Determinants'!$E$41*$D34,IF($E34="kW",VLOOKUP(J$4,'4. Billing Determinants'!$B$19:$O$41,5,0)/'4. Billing Determinants'!$F$41*$D34,IF($E34="Non-RPP kWh",VLOOKUP(J$4,'4. Billing Determinants'!$B$19:$O$41,6,0)/'4. Billing Determinants'!$G$41*$D34,IF($E34="Distribution Rev.",VLOOKUP(J$4,'4. Billing Determinants'!$B$19:$O$41,8,0)/'4. Billing Determinants'!$I$41*$D34, VLOOKUP(J$4,'4. Billing Determinants'!$B$19:$O$41,3,0)/'4. Billing Determinants'!$D$41*$D34))))),0)</f>
        <v>0</v>
      </c>
      <c r="K34" s="74">
        <f>IFERROR(IF(K$4="",0,IF($E34="kWh",VLOOKUP(K$4,'4. Billing Determinants'!$B$19:$O$41,4,0)/'4. Billing Determinants'!$E$41*$D34,IF($E34="kW",VLOOKUP(K$4,'4. Billing Determinants'!$B$19:$O$41,5,0)/'4. Billing Determinants'!$F$41*$D34,IF($E34="Non-RPP kWh",VLOOKUP(K$4,'4. Billing Determinants'!$B$19:$O$41,6,0)/'4. Billing Determinants'!$G$41*$D34,IF($E34="Distribution Rev.",VLOOKUP(K$4,'4. Billing Determinants'!$B$19:$O$41,8,0)/'4. Billing Determinants'!$I$41*$D34, VLOOKUP(K$4,'4. Billing Determinants'!$B$19:$O$41,3,0)/'4. Billing Determinants'!$D$41*$D34))))),0)</f>
        <v>0</v>
      </c>
      <c r="L34" s="74">
        <f>IFERROR(IF(L$4="",0,IF($E34="kWh",VLOOKUP(L$4,'4. Billing Determinants'!$B$19:$O$41,4,0)/'4. Billing Determinants'!$E$41*$D34,IF($E34="kW",VLOOKUP(L$4,'4. Billing Determinants'!$B$19:$O$41,5,0)/'4. Billing Determinants'!$F$41*$D34,IF($E34="Non-RPP kWh",VLOOKUP(L$4,'4. Billing Determinants'!$B$19:$O$41,6,0)/'4. Billing Determinants'!$G$41*$D34,IF($E34="Distribution Rev.",VLOOKUP(L$4,'4. Billing Determinants'!$B$19:$O$41,8,0)/'4. Billing Determinants'!$I$41*$D34, VLOOKUP(L$4,'4. Billing Determinants'!$B$19:$O$41,3,0)/'4. Billing Determinants'!$D$41*$D34))))),0)</f>
        <v>0</v>
      </c>
      <c r="M34" s="74">
        <f>IFERROR(IF(M$4="",0,IF($E34="kWh",VLOOKUP(M$4,'4. Billing Determinants'!$B$19:$O$41,4,0)/'4. Billing Determinants'!$E$41*$D34,IF($E34="kW",VLOOKUP(M$4,'4. Billing Determinants'!$B$19:$O$41,5,0)/'4. Billing Determinants'!$F$41*$D34,IF($E34="Non-RPP kWh",VLOOKUP(M$4,'4. Billing Determinants'!$B$19:$O$41,6,0)/'4. Billing Determinants'!$G$41*$D34,IF($E34="Distribution Rev.",VLOOKUP(M$4,'4. Billing Determinants'!$B$19:$O$41,8,0)/'4. Billing Determinants'!$I$41*$D34, VLOOKUP(M$4,'4. Billing Determinants'!$B$19:$O$41,3,0)/'4. Billing Determinants'!$D$41*$D34))))),0)</f>
        <v>0</v>
      </c>
      <c r="N34" s="74">
        <f>IFERROR(IF(N$4="",0,IF($E34="kWh",VLOOKUP(N$4,'4. Billing Determinants'!$B$19:$O$41,4,0)/'4. Billing Determinants'!$E$41*$D34,IF($E34="kW",VLOOKUP(N$4,'4. Billing Determinants'!$B$19:$O$41,5,0)/'4. Billing Determinants'!$F$41*$D34,IF($E34="Non-RPP kWh",VLOOKUP(N$4,'4. Billing Determinants'!$B$19:$O$41,6,0)/'4. Billing Determinants'!$G$41*$D34,IF($E34="Distribution Rev.",VLOOKUP(N$4,'4. Billing Determinants'!$B$19:$O$41,8,0)/'4. Billing Determinants'!$I$41*$D34, VLOOKUP(N$4,'4. Billing Determinants'!$B$19:$O$41,3,0)/'4. Billing Determinants'!$D$41*$D34))))),0)</f>
        <v>0</v>
      </c>
      <c r="O34" s="74">
        <f>IFERROR(IF(O$4="",0,IF($E34="kWh",VLOOKUP(O$4,'4. Billing Determinants'!$B$19:$O$41,4,0)/'4. Billing Determinants'!$E$41*$D34,IF($E34="kW",VLOOKUP(O$4,'4. Billing Determinants'!$B$19:$O$41,5,0)/'4. Billing Determinants'!$F$41*$D34,IF($E34="Non-RPP kWh",VLOOKUP(O$4,'4. Billing Determinants'!$B$19:$O$41,6,0)/'4. Billing Determinants'!$G$41*$D34,IF($E34="Distribution Rev.",VLOOKUP(O$4,'4. Billing Determinants'!$B$19:$O$41,8,0)/'4. Billing Determinants'!$I$41*$D34, VLOOKUP(O$4,'4. Billing Determinants'!$B$19:$O$41,3,0)/'4. Billing Determinants'!$D$41*$D34))))),0)</f>
        <v>0</v>
      </c>
      <c r="P34" s="74">
        <f>IFERROR(IF(P$4="",0,IF($E34="kWh",VLOOKUP(P$4,'4. Billing Determinants'!$B$19:$O$41,4,0)/'4. Billing Determinants'!$E$41*$D34,IF($E34="kW",VLOOKUP(P$4,'4. Billing Determinants'!$B$19:$O$41,5,0)/'4. Billing Determinants'!$F$41*$D34,IF($E34="Non-RPP kWh",VLOOKUP(P$4,'4. Billing Determinants'!$B$19:$O$41,6,0)/'4. Billing Determinants'!$G$41*$D34,IF($E34="Distribution Rev.",VLOOKUP(P$4,'4. Billing Determinants'!$B$19:$O$41,8,0)/'4. Billing Determinants'!$I$41*$D34, VLOOKUP(P$4,'4. Billing Determinants'!$B$19:$O$41,3,0)/'4. Billing Determinants'!$D$41*$D34))))),0)</f>
        <v>0</v>
      </c>
      <c r="Q34" s="74">
        <f>IFERROR(IF(Q$4="",0,IF($E34="kWh",VLOOKUP(Q$4,'4. Billing Determinants'!$B$19:$O$41,4,0)/'4. Billing Determinants'!$E$41*$D34,IF($E34="kW",VLOOKUP(Q$4,'4. Billing Determinants'!$B$19:$O$41,5,0)/'4. Billing Determinants'!$F$41*$D34,IF($E34="Non-RPP kWh",VLOOKUP(Q$4,'4. Billing Determinants'!$B$19:$O$41,6,0)/'4. Billing Determinants'!$G$41*$D34,IF($E34="Distribution Rev.",VLOOKUP(Q$4,'4. Billing Determinants'!$B$19:$O$41,8,0)/'4. Billing Determinants'!$I$41*$D34, VLOOKUP(Q$4,'4. Billing Determinants'!$B$19:$O$41,3,0)/'4. Billing Determinants'!$D$41*$D34))))),0)</f>
        <v>0</v>
      </c>
      <c r="R34" s="74">
        <f>IFERROR(IF(R$4="",0,IF($E34="kWh",VLOOKUP(R$4,'4. Billing Determinants'!$B$19:$O$41,4,0)/'4. Billing Determinants'!$E$41*$D34,IF($E34="kW",VLOOKUP(R$4,'4. Billing Determinants'!$B$19:$O$41,5,0)/'4. Billing Determinants'!$F$41*$D34,IF($E34="Non-RPP kWh",VLOOKUP(R$4,'4. Billing Determinants'!$B$19:$O$41,6,0)/'4. Billing Determinants'!$G$41*$D34,IF($E34="Distribution Rev.",VLOOKUP(R$4,'4. Billing Determinants'!$B$19:$O$41,8,0)/'4. Billing Determinants'!$I$41*$D34, VLOOKUP(R$4,'4. Billing Determinants'!$B$19:$O$41,3,0)/'4. Billing Determinants'!$D$41*$D34))))),0)</f>
        <v>0</v>
      </c>
      <c r="S34" s="74">
        <f>IFERROR(IF(S$4="",0,IF($E34="kWh",VLOOKUP(S$4,'4. Billing Determinants'!$B$19:$O$41,4,0)/'4. Billing Determinants'!$E$41*$D34,IF($E34="kW",VLOOKUP(S$4,'4. Billing Determinants'!$B$19:$O$41,5,0)/'4. Billing Determinants'!$F$41*$D34,IF($E34="Non-RPP kWh",VLOOKUP(S$4,'4. Billing Determinants'!$B$19:$O$41,6,0)/'4. Billing Determinants'!$G$41*$D34,IF($E34="Distribution Rev.",VLOOKUP(S$4,'4. Billing Determinants'!$B$19:$O$41,8,0)/'4. Billing Determinants'!$I$41*$D34, VLOOKUP(S$4,'4. Billing Determinants'!$B$19:$O$41,3,0)/'4. Billing Determinants'!$D$41*$D34))))),0)</f>
        <v>0</v>
      </c>
      <c r="T34" s="74">
        <f>IFERROR(IF(T$4="",0,IF($E34="kWh",VLOOKUP(T$4,'4. Billing Determinants'!$B$19:$O$41,4,0)/'4. Billing Determinants'!$E$41*$D34,IF($E34="kW",VLOOKUP(T$4,'4. Billing Determinants'!$B$19:$O$41,5,0)/'4. Billing Determinants'!$F$41*$D34,IF($E34="Non-RPP kWh",VLOOKUP(T$4,'4. Billing Determinants'!$B$19:$O$41,6,0)/'4. Billing Determinants'!$G$41*$D34,IF($E34="Distribution Rev.",VLOOKUP(T$4,'4. Billing Determinants'!$B$19:$O$41,8,0)/'4. Billing Determinants'!$I$41*$D34, VLOOKUP(T$4,'4. Billing Determinants'!$B$19:$O$41,3,0)/'4. Billing Determinants'!$D$41*$D34))))),0)</f>
        <v>0</v>
      </c>
      <c r="U34" s="74">
        <f>IFERROR(IF(U$4="",0,IF($E34="kWh",VLOOKUP(U$4,'4. Billing Determinants'!$B$19:$O$41,4,0)/'4. Billing Determinants'!$E$41*$D34,IF($E34="kW",VLOOKUP(U$4,'4. Billing Determinants'!$B$19:$O$41,5,0)/'4. Billing Determinants'!$F$41*$D34,IF($E34="Non-RPP kWh",VLOOKUP(U$4,'4. Billing Determinants'!$B$19:$O$41,6,0)/'4. Billing Determinants'!$G$41*$D34,IF($E34="Distribution Rev.",VLOOKUP(U$4,'4. Billing Determinants'!$B$19:$O$41,8,0)/'4. Billing Determinants'!$I$41*$D34, VLOOKUP(U$4,'4. Billing Determinants'!$B$19:$O$41,3,0)/'4. Billing Determinants'!$D$41*$D34))))),0)</f>
        <v>0</v>
      </c>
      <c r="V34" s="74">
        <f>IFERROR(IF(V$4="",0,IF($E34="kWh",VLOOKUP(V$4,'4. Billing Determinants'!$B$19:$O$41,4,0)/'4. Billing Determinants'!$E$41*$D34,IF($E34="kW",VLOOKUP(V$4,'4. Billing Determinants'!$B$19:$O$41,5,0)/'4. Billing Determinants'!$F$41*$D34,IF($E34="Non-RPP kWh",VLOOKUP(V$4,'4. Billing Determinants'!$B$19:$O$41,6,0)/'4. Billing Determinants'!$G$41*$D34,IF($E34="Distribution Rev.",VLOOKUP(V$4,'4. Billing Determinants'!$B$19:$O$41,8,0)/'4. Billing Determinants'!$I$41*$D34, VLOOKUP(V$4,'4. Billing Determinants'!$B$19:$O$41,3,0)/'4. Billing Determinants'!$D$41*$D34))))),0)</f>
        <v>0</v>
      </c>
      <c r="W34" s="74">
        <f>IFERROR(IF(W$4="",0,IF($E34="kWh",VLOOKUP(W$4,'4. Billing Determinants'!$B$19:$O$41,4,0)/'4. Billing Determinants'!$E$41*$D34,IF($E34="kW",VLOOKUP(W$4,'4. Billing Determinants'!$B$19:$O$41,5,0)/'4. Billing Determinants'!$F$41*$D34,IF($E34="Non-RPP kWh",VLOOKUP(W$4,'4. Billing Determinants'!$B$19:$O$41,6,0)/'4. Billing Determinants'!$G$41*$D34,IF($E34="Distribution Rev.",VLOOKUP(W$4,'4. Billing Determinants'!$B$19:$O$41,8,0)/'4. Billing Determinants'!$I$41*$D34, VLOOKUP(W$4,'4. Billing Determinants'!$B$19:$O$41,3,0)/'4. Billing Determinants'!$D$41*$D34))))),0)</f>
        <v>0</v>
      </c>
      <c r="X34" s="74">
        <f>IFERROR(IF(X$4="",0,IF($E34="kWh",VLOOKUP(X$4,'4. Billing Determinants'!$B$19:$O$41,4,0)/'4. Billing Determinants'!$E$41*$D34,IF($E34="kW",VLOOKUP(X$4,'4. Billing Determinants'!$B$19:$O$41,5,0)/'4. Billing Determinants'!$F$41*$D34,IF($E34="Non-RPP kWh",VLOOKUP(X$4,'4. Billing Determinants'!$B$19:$O$41,6,0)/'4. Billing Determinants'!$G$41*$D34,IF($E34="Distribution Rev.",VLOOKUP(X$4,'4. Billing Determinants'!$B$19:$O$41,8,0)/'4. Billing Determinants'!$I$41*$D34, VLOOKUP(X$4,'4. Billing Determinants'!$B$19:$O$41,3,0)/'4. Billing Determinants'!$D$41*$D34))))),0)</f>
        <v>0</v>
      </c>
      <c r="Y34" s="74">
        <f>IFERROR(IF(Y$4="",0,IF($E34="kWh",VLOOKUP(Y$4,'4. Billing Determinants'!$B$19:$O$41,4,0)/'4. Billing Determinants'!$E$41*$D34,IF($E34="kW",VLOOKUP(Y$4,'4. Billing Determinants'!$B$19:$O$41,5,0)/'4. Billing Determinants'!$F$41*$D34,IF($E34="Non-RPP kWh",VLOOKUP(Y$4,'4. Billing Determinants'!$B$19:$O$41,6,0)/'4. Billing Determinants'!$G$41*$D34,IF($E34="Distribution Rev.",VLOOKUP(Y$4,'4. Billing Determinants'!$B$19:$O$41,8,0)/'4. Billing Determinants'!$I$41*$D34, VLOOKUP(Y$4,'4. Billing Determinants'!$B$19:$O$41,3,0)/'4. Billing Determinants'!$D$41*$D34))))),0)</f>
        <v>0</v>
      </c>
    </row>
    <row r="35" spans="1:25">
      <c r="B35" s="72" t="s">
        <v>18</v>
      </c>
      <c r="C35" s="73">
        <v>1572</v>
      </c>
      <c r="D35" s="74">
        <f>'2. 2013 Continuity Schedule'!CP58</f>
        <v>0</v>
      </c>
      <c r="E35" s="143"/>
      <c r="F35" s="74">
        <f>IFERROR(IF(F$4="",0,IF($E35="kWh",VLOOKUP(F$4,'4. Billing Determinants'!$B$19:$O$41,4,0)/'4. Billing Determinants'!$E$41*$D35,IF($E35="kW",VLOOKUP(F$4,'4. Billing Determinants'!$B$19:$O$41,5,0)/'4. Billing Determinants'!$F$41*$D35,IF($E35="Non-RPP kWh",VLOOKUP(F$4,'4. Billing Determinants'!$B$19:$O$41,6,0)/'4. Billing Determinants'!$G$41*$D35,IF($E35="Distribution Rev.",VLOOKUP(F$4,'4. Billing Determinants'!$B$19:$O$41,8,0)/'4. Billing Determinants'!$I$41*$D35, VLOOKUP(F$4,'4. Billing Determinants'!$B$19:$O$41,3,0)/'4. Billing Determinants'!$D$41*$D35))))),0)</f>
        <v>0</v>
      </c>
      <c r="G35" s="74">
        <f>IFERROR(IF(G$4="",0,IF($E35="kWh",VLOOKUP(G$4,'4. Billing Determinants'!$B$19:$O$41,4,0)/'4. Billing Determinants'!$E$41*$D35,IF($E35="kW",VLOOKUP(G$4,'4. Billing Determinants'!$B$19:$O$41,5,0)/'4. Billing Determinants'!$F$41*$D35,IF($E35="Non-RPP kWh",VLOOKUP(G$4,'4. Billing Determinants'!$B$19:$O$41,6,0)/'4. Billing Determinants'!$G$41*$D35,IF($E35="Distribution Rev.",VLOOKUP(G$4,'4. Billing Determinants'!$B$19:$O$41,8,0)/'4. Billing Determinants'!$I$41*$D35, VLOOKUP(G$4,'4. Billing Determinants'!$B$19:$O$41,3,0)/'4. Billing Determinants'!$D$41*$D35))))),0)</f>
        <v>0</v>
      </c>
      <c r="H35" s="74">
        <f>IFERROR(IF(H$4="",0,IF($E35="kWh",VLOOKUP(H$4,'4. Billing Determinants'!$B$19:$O$41,4,0)/'4. Billing Determinants'!$E$41*$D35,IF($E35="kW",VLOOKUP(H$4,'4. Billing Determinants'!$B$19:$O$41,5,0)/'4. Billing Determinants'!$F$41*$D35,IF($E35="Non-RPP kWh",VLOOKUP(H$4,'4. Billing Determinants'!$B$19:$O$41,6,0)/'4. Billing Determinants'!$G$41*$D35,IF($E35="Distribution Rev.",VLOOKUP(H$4,'4. Billing Determinants'!$B$19:$O$41,8,0)/'4. Billing Determinants'!$I$41*$D35, VLOOKUP(H$4,'4. Billing Determinants'!$B$19:$O$41,3,0)/'4. Billing Determinants'!$D$41*$D35))))),0)</f>
        <v>0</v>
      </c>
      <c r="I35" s="74">
        <f>IFERROR(IF(I$4="",0,IF($E35="kWh",VLOOKUP(I$4,'4. Billing Determinants'!$B$19:$O$41,4,0)/'4. Billing Determinants'!$E$41*$D35,IF($E35="kW",VLOOKUP(I$4,'4. Billing Determinants'!$B$19:$O$41,5,0)/'4. Billing Determinants'!$F$41*$D35,IF($E35="Non-RPP kWh",VLOOKUP(I$4,'4. Billing Determinants'!$B$19:$O$41,6,0)/'4. Billing Determinants'!$G$41*$D35,IF($E35="Distribution Rev.",VLOOKUP(I$4,'4. Billing Determinants'!$B$19:$O$41,8,0)/'4. Billing Determinants'!$I$41*$D35, VLOOKUP(I$4,'4. Billing Determinants'!$B$19:$O$41,3,0)/'4. Billing Determinants'!$D$41*$D35))))),0)</f>
        <v>0</v>
      </c>
      <c r="J35" s="74">
        <f>IFERROR(IF(J$4="",0,IF($E35="kWh",VLOOKUP(J$4,'4. Billing Determinants'!$B$19:$O$41,4,0)/'4. Billing Determinants'!$E$41*$D35,IF($E35="kW",VLOOKUP(J$4,'4. Billing Determinants'!$B$19:$O$41,5,0)/'4. Billing Determinants'!$F$41*$D35,IF($E35="Non-RPP kWh",VLOOKUP(J$4,'4. Billing Determinants'!$B$19:$O$41,6,0)/'4. Billing Determinants'!$G$41*$D35,IF($E35="Distribution Rev.",VLOOKUP(J$4,'4. Billing Determinants'!$B$19:$O$41,8,0)/'4. Billing Determinants'!$I$41*$D35, VLOOKUP(J$4,'4. Billing Determinants'!$B$19:$O$41,3,0)/'4. Billing Determinants'!$D$41*$D35))))),0)</f>
        <v>0</v>
      </c>
      <c r="K35" s="74">
        <f>IFERROR(IF(K$4="",0,IF($E35="kWh",VLOOKUP(K$4,'4. Billing Determinants'!$B$19:$O$41,4,0)/'4. Billing Determinants'!$E$41*$D35,IF($E35="kW",VLOOKUP(K$4,'4. Billing Determinants'!$B$19:$O$41,5,0)/'4. Billing Determinants'!$F$41*$D35,IF($E35="Non-RPP kWh",VLOOKUP(K$4,'4. Billing Determinants'!$B$19:$O$41,6,0)/'4. Billing Determinants'!$G$41*$D35,IF($E35="Distribution Rev.",VLOOKUP(K$4,'4. Billing Determinants'!$B$19:$O$41,8,0)/'4. Billing Determinants'!$I$41*$D35, VLOOKUP(K$4,'4. Billing Determinants'!$B$19:$O$41,3,0)/'4. Billing Determinants'!$D$41*$D35))))),0)</f>
        <v>0</v>
      </c>
      <c r="L35" s="74">
        <f>IFERROR(IF(L$4="",0,IF($E35="kWh",VLOOKUP(L$4,'4. Billing Determinants'!$B$19:$O$41,4,0)/'4. Billing Determinants'!$E$41*$D35,IF($E35="kW",VLOOKUP(L$4,'4. Billing Determinants'!$B$19:$O$41,5,0)/'4. Billing Determinants'!$F$41*$D35,IF($E35="Non-RPP kWh",VLOOKUP(L$4,'4. Billing Determinants'!$B$19:$O$41,6,0)/'4. Billing Determinants'!$G$41*$D35,IF($E35="Distribution Rev.",VLOOKUP(L$4,'4. Billing Determinants'!$B$19:$O$41,8,0)/'4. Billing Determinants'!$I$41*$D35, VLOOKUP(L$4,'4. Billing Determinants'!$B$19:$O$41,3,0)/'4. Billing Determinants'!$D$41*$D35))))),0)</f>
        <v>0</v>
      </c>
      <c r="M35" s="74">
        <f>IFERROR(IF(M$4="",0,IF($E35="kWh",VLOOKUP(M$4,'4. Billing Determinants'!$B$19:$O$41,4,0)/'4. Billing Determinants'!$E$41*$D35,IF($E35="kW",VLOOKUP(M$4,'4. Billing Determinants'!$B$19:$O$41,5,0)/'4. Billing Determinants'!$F$41*$D35,IF($E35="Non-RPP kWh",VLOOKUP(M$4,'4. Billing Determinants'!$B$19:$O$41,6,0)/'4. Billing Determinants'!$G$41*$D35,IF($E35="Distribution Rev.",VLOOKUP(M$4,'4. Billing Determinants'!$B$19:$O$41,8,0)/'4. Billing Determinants'!$I$41*$D35, VLOOKUP(M$4,'4. Billing Determinants'!$B$19:$O$41,3,0)/'4. Billing Determinants'!$D$41*$D35))))),0)</f>
        <v>0</v>
      </c>
      <c r="N35" s="74">
        <f>IFERROR(IF(N$4="",0,IF($E35="kWh",VLOOKUP(N$4,'4. Billing Determinants'!$B$19:$O$41,4,0)/'4. Billing Determinants'!$E$41*$D35,IF($E35="kW",VLOOKUP(N$4,'4. Billing Determinants'!$B$19:$O$41,5,0)/'4. Billing Determinants'!$F$41*$D35,IF($E35="Non-RPP kWh",VLOOKUP(N$4,'4. Billing Determinants'!$B$19:$O$41,6,0)/'4. Billing Determinants'!$G$41*$D35,IF($E35="Distribution Rev.",VLOOKUP(N$4,'4. Billing Determinants'!$B$19:$O$41,8,0)/'4. Billing Determinants'!$I$41*$D35, VLOOKUP(N$4,'4. Billing Determinants'!$B$19:$O$41,3,0)/'4. Billing Determinants'!$D$41*$D35))))),0)</f>
        <v>0</v>
      </c>
      <c r="O35" s="74">
        <f>IFERROR(IF(O$4="",0,IF($E35="kWh",VLOOKUP(O$4,'4. Billing Determinants'!$B$19:$O$41,4,0)/'4. Billing Determinants'!$E$41*$D35,IF($E35="kW",VLOOKUP(O$4,'4. Billing Determinants'!$B$19:$O$41,5,0)/'4. Billing Determinants'!$F$41*$D35,IF($E35="Non-RPP kWh",VLOOKUP(O$4,'4. Billing Determinants'!$B$19:$O$41,6,0)/'4. Billing Determinants'!$G$41*$D35,IF($E35="Distribution Rev.",VLOOKUP(O$4,'4. Billing Determinants'!$B$19:$O$41,8,0)/'4. Billing Determinants'!$I$41*$D35, VLOOKUP(O$4,'4. Billing Determinants'!$B$19:$O$41,3,0)/'4. Billing Determinants'!$D$41*$D35))))),0)</f>
        <v>0</v>
      </c>
      <c r="P35" s="74">
        <f>IFERROR(IF(P$4="",0,IF($E35="kWh",VLOOKUP(P$4,'4. Billing Determinants'!$B$19:$O$41,4,0)/'4. Billing Determinants'!$E$41*$D35,IF($E35="kW",VLOOKUP(P$4,'4. Billing Determinants'!$B$19:$O$41,5,0)/'4. Billing Determinants'!$F$41*$D35,IF($E35="Non-RPP kWh",VLOOKUP(P$4,'4. Billing Determinants'!$B$19:$O$41,6,0)/'4. Billing Determinants'!$G$41*$D35,IF($E35="Distribution Rev.",VLOOKUP(P$4,'4. Billing Determinants'!$B$19:$O$41,8,0)/'4. Billing Determinants'!$I$41*$D35, VLOOKUP(P$4,'4. Billing Determinants'!$B$19:$O$41,3,0)/'4. Billing Determinants'!$D$41*$D35))))),0)</f>
        <v>0</v>
      </c>
      <c r="Q35" s="74">
        <f>IFERROR(IF(Q$4="",0,IF($E35="kWh",VLOOKUP(Q$4,'4. Billing Determinants'!$B$19:$O$41,4,0)/'4. Billing Determinants'!$E$41*$D35,IF($E35="kW",VLOOKUP(Q$4,'4. Billing Determinants'!$B$19:$O$41,5,0)/'4. Billing Determinants'!$F$41*$D35,IF($E35="Non-RPP kWh",VLOOKUP(Q$4,'4. Billing Determinants'!$B$19:$O$41,6,0)/'4. Billing Determinants'!$G$41*$D35,IF($E35="Distribution Rev.",VLOOKUP(Q$4,'4. Billing Determinants'!$B$19:$O$41,8,0)/'4. Billing Determinants'!$I$41*$D35, VLOOKUP(Q$4,'4. Billing Determinants'!$B$19:$O$41,3,0)/'4. Billing Determinants'!$D$41*$D35))))),0)</f>
        <v>0</v>
      </c>
      <c r="R35" s="74">
        <f>IFERROR(IF(R$4="",0,IF($E35="kWh",VLOOKUP(R$4,'4. Billing Determinants'!$B$19:$O$41,4,0)/'4. Billing Determinants'!$E$41*$D35,IF($E35="kW",VLOOKUP(R$4,'4. Billing Determinants'!$B$19:$O$41,5,0)/'4. Billing Determinants'!$F$41*$D35,IF($E35="Non-RPP kWh",VLOOKUP(R$4,'4. Billing Determinants'!$B$19:$O$41,6,0)/'4. Billing Determinants'!$G$41*$D35,IF($E35="Distribution Rev.",VLOOKUP(R$4,'4. Billing Determinants'!$B$19:$O$41,8,0)/'4. Billing Determinants'!$I$41*$D35, VLOOKUP(R$4,'4. Billing Determinants'!$B$19:$O$41,3,0)/'4. Billing Determinants'!$D$41*$D35))))),0)</f>
        <v>0</v>
      </c>
      <c r="S35" s="74">
        <f>IFERROR(IF(S$4="",0,IF($E35="kWh",VLOOKUP(S$4,'4. Billing Determinants'!$B$19:$O$41,4,0)/'4. Billing Determinants'!$E$41*$D35,IF($E35="kW",VLOOKUP(S$4,'4. Billing Determinants'!$B$19:$O$41,5,0)/'4. Billing Determinants'!$F$41*$D35,IF($E35="Non-RPP kWh",VLOOKUP(S$4,'4. Billing Determinants'!$B$19:$O$41,6,0)/'4. Billing Determinants'!$G$41*$D35,IF($E35="Distribution Rev.",VLOOKUP(S$4,'4. Billing Determinants'!$B$19:$O$41,8,0)/'4. Billing Determinants'!$I$41*$D35, VLOOKUP(S$4,'4. Billing Determinants'!$B$19:$O$41,3,0)/'4. Billing Determinants'!$D$41*$D35))))),0)</f>
        <v>0</v>
      </c>
      <c r="T35" s="74">
        <f>IFERROR(IF(T$4="",0,IF($E35="kWh",VLOOKUP(T$4,'4. Billing Determinants'!$B$19:$O$41,4,0)/'4. Billing Determinants'!$E$41*$D35,IF($E35="kW",VLOOKUP(T$4,'4. Billing Determinants'!$B$19:$O$41,5,0)/'4. Billing Determinants'!$F$41*$D35,IF($E35="Non-RPP kWh",VLOOKUP(T$4,'4. Billing Determinants'!$B$19:$O$41,6,0)/'4. Billing Determinants'!$G$41*$D35,IF($E35="Distribution Rev.",VLOOKUP(T$4,'4. Billing Determinants'!$B$19:$O$41,8,0)/'4. Billing Determinants'!$I$41*$D35, VLOOKUP(T$4,'4. Billing Determinants'!$B$19:$O$41,3,0)/'4. Billing Determinants'!$D$41*$D35))))),0)</f>
        <v>0</v>
      </c>
      <c r="U35" s="74">
        <f>IFERROR(IF(U$4="",0,IF($E35="kWh",VLOOKUP(U$4,'4. Billing Determinants'!$B$19:$O$41,4,0)/'4. Billing Determinants'!$E$41*$D35,IF($E35="kW",VLOOKUP(U$4,'4. Billing Determinants'!$B$19:$O$41,5,0)/'4. Billing Determinants'!$F$41*$D35,IF($E35="Non-RPP kWh",VLOOKUP(U$4,'4. Billing Determinants'!$B$19:$O$41,6,0)/'4. Billing Determinants'!$G$41*$D35,IF($E35="Distribution Rev.",VLOOKUP(U$4,'4. Billing Determinants'!$B$19:$O$41,8,0)/'4. Billing Determinants'!$I$41*$D35, VLOOKUP(U$4,'4. Billing Determinants'!$B$19:$O$41,3,0)/'4. Billing Determinants'!$D$41*$D35))))),0)</f>
        <v>0</v>
      </c>
      <c r="V35" s="74">
        <f>IFERROR(IF(V$4="",0,IF($E35="kWh",VLOOKUP(V$4,'4. Billing Determinants'!$B$19:$O$41,4,0)/'4. Billing Determinants'!$E$41*$D35,IF($E35="kW",VLOOKUP(V$4,'4. Billing Determinants'!$B$19:$O$41,5,0)/'4. Billing Determinants'!$F$41*$D35,IF($E35="Non-RPP kWh",VLOOKUP(V$4,'4. Billing Determinants'!$B$19:$O$41,6,0)/'4. Billing Determinants'!$G$41*$D35,IF($E35="Distribution Rev.",VLOOKUP(V$4,'4. Billing Determinants'!$B$19:$O$41,8,0)/'4. Billing Determinants'!$I$41*$D35, VLOOKUP(V$4,'4. Billing Determinants'!$B$19:$O$41,3,0)/'4. Billing Determinants'!$D$41*$D35))))),0)</f>
        <v>0</v>
      </c>
      <c r="W35" s="74">
        <f>IFERROR(IF(W$4="",0,IF($E35="kWh",VLOOKUP(W$4,'4. Billing Determinants'!$B$19:$O$41,4,0)/'4. Billing Determinants'!$E$41*$D35,IF($E35="kW",VLOOKUP(W$4,'4. Billing Determinants'!$B$19:$O$41,5,0)/'4. Billing Determinants'!$F$41*$D35,IF($E35="Non-RPP kWh",VLOOKUP(W$4,'4. Billing Determinants'!$B$19:$O$41,6,0)/'4. Billing Determinants'!$G$41*$D35,IF($E35="Distribution Rev.",VLOOKUP(W$4,'4. Billing Determinants'!$B$19:$O$41,8,0)/'4. Billing Determinants'!$I$41*$D35, VLOOKUP(W$4,'4. Billing Determinants'!$B$19:$O$41,3,0)/'4. Billing Determinants'!$D$41*$D35))))),0)</f>
        <v>0</v>
      </c>
      <c r="X35" s="74">
        <f>IFERROR(IF(X$4="",0,IF($E35="kWh",VLOOKUP(X$4,'4. Billing Determinants'!$B$19:$O$41,4,0)/'4. Billing Determinants'!$E$41*$D35,IF($E35="kW",VLOOKUP(X$4,'4. Billing Determinants'!$B$19:$O$41,5,0)/'4. Billing Determinants'!$F$41*$D35,IF($E35="Non-RPP kWh",VLOOKUP(X$4,'4. Billing Determinants'!$B$19:$O$41,6,0)/'4. Billing Determinants'!$G$41*$D35,IF($E35="Distribution Rev.",VLOOKUP(X$4,'4. Billing Determinants'!$B$19:$O$41,8,0)/'4. Billing Determinants'!$I$41*$D35, VLOOKUP(X$4,'4. Billing Determinants'!$B$19:$O$41,3,0)/'4. Billing Determinants'!$D$41*$D35))))),0)</f>
        <v>0</v>
      </c>
      <c r="Y35" s="74">
        <f>IFERROR(IF(Y$4="",0,IF($E35="kWh",VLOOKUP(Y$4,'4. Billing Determinants'!$B$19:$O$41,4,0)/'4. Billing Determinants'!$E$41*$D35,IF($E35="kW",VLOOKUP(Y$4,'4. Billing Determinants'!$B$19:$O$41,5,0)/'4. Billing Determinants'!$F$41*$D35,IF($E35="Non-RPP kWh",VLOOKUP(Y$4,'4. Billing Determinants'!$B$19:$O$41,6,0)/'4. Billing Determinants'!$G$41*$D35,IF($E35="Distribution Rev.",VLOOKUP(Y$4,'4. Billing Determinants'!$B$19:$O$41,8,0)/'4. Billing Determinants'!$I$41*$D35, VLOOKUP(Y$4,'4. Billing Determinants'!$B$19:$O$41,3,0)/'4. Billing Determinants'!$D$41*$D35))))),0)</f>
        <v>0</v>
      </c>
    </row>
    <row r="36" spans="1:25">
      <c r="B36" s="72" t="s">
        <v>6</v>
      </c>
      <c r="C36" s="73">
        <v>1574</v>
      </c>
      <c r="D36" s="74">
        <f>'2. 2013 Continuity Schedule'!CP59</f>
        <v>0</v>
      </c>
      <c r="E36" s="143"/>
      <c r="F36" s="74">
        <f>IFERROR(IF(F$4="",0,IF($E36="kWh",VLOOKUP(F$4,'4. Billing Determinants'!$B$19:$O$41,4,0)/'4. Billing Determinants'!$E$41*$D36,IF($E36="kW",VLOOKUP(F$4,'4. Billing Determinants'!$B$19:$O$41,5,0)/'4. Billing Determinants'!$F$41*$D36,IF($E36="Non-RPP kWh",VLOOKUP(F$4,'4. Billing Determinants'!$B$19:$O$41,6,0)/'4. Billing Determinants'!$G$41*$D36,IF($E36="Distribution Rev.",VLOOKUP(F$4,'4. Billing Determinants'!$B$19:$O$41,8,0)/'4. Billing Determinants'!$I$41*$D36, VLOOKUP(F$4,'4. Billing Determinants'!$B$19:$O$41,3,0)/'4. Billing Determinants'!$D$41*$D36))))),0)</f>
        <v>0</v>
      </c>
      <c r="G36" s="74">
        <f>IFERROR(IF(G$4="",0,IF($E36="kWh",VLOOKUP(G$4,'4. Billing Determinants'!$B$19:$O$41,4,0)/'4. Billing Determinants'!$E$41*$D36,IF($E36="kW",VLOOKUP(G$4,'4. Billing Determinants'!$B$19:$O$41,5,0)/'4. Billing Determinants'!$F$41*$D36,IF($E36="Non-RPP kWh",VLOOKUP(G$4,'4. Billing Determinants'!$B$19:$O$41,6,0)/'4. Billing Determinants'!$G$41*$D36,IF($E36="Distribution Rev.",VLOOKUP(G$4,'4. Billing Determinants'!$B$19:$O$41,8,0)/'4. Billing Determinants'!$I$41*$D36, VLOOKUP(G$4,'4. Billing Determinants'!$B$19:$O$41,3,0)/'4. Billing Determinants'!$D$41*$D36))))),0)</f>
        <v>0</v>
      </c>
      <c r="H36" s="74">
        <f>IFERROR(IF(H$4="",0,IF($E36="kWh",VLOOKUP(H$4,'4. Billing Determinants'!$B$19:$O$41,4,0)/'4. Billing Determinants'!$E$41*$D36,IF($E36="kW",VLOOKUP(H$4,'4. Billing Determinants'!$B$19:$O$41,5,0)/'4. Billing Determinants'!$F$41*$D36,IF($E36="Non-RPP kWh",VLOOKUP(H$4,'4. Billing Determinants'!$B$19:$O$41,6,0)/'4. Billing Determinants'!$G$41*$D36,IF($E36="Distribution Rev.",VLOOKUP(H$4,'4. Billing Determinants'!$B$19:$O$41,8,0)/'4. Billing Determinants'!$I$41*$D36, VLOOKUP(H$4,'4. Billing Determinants'!$B$19:$O$41,3,0)/'4. Billing Determinants'!$D$41*$D36))))),0)</f>
        <v>0</v>
      </c>
      <c r="I36" s="74">
        <f>IFERROR(IF(I$4="",0,IF($E36="kWh",VLOOKUP(I$4,'4. Billing Determinants'!$B$19:$O$41,4,0)/'4. Billing Determinants'!$E$41*$D36,IF($E36="kW",VLOOKUP(I$4,'4. Billing Determinants'!$B$19:$O$41,5,0)/'4. Billing Determinants'!$F$41*$D36,IF($E36="Non-RPP kWh",VLOOKUP(I$4,'4. Billing Determinants'!$B$19:$O$41,6,0)/'4. Billing Determinants'!$G$41*$D36,IF($E36="Distribution Rev.",VLOOKUP(I$4,'4. Billing Determinants'!$B$19:$O$41,8,0)/'4. Billing Determinants'!$I$41*$D36, VLOOKUP(I$4,'4. Billing Determinants'!$B$19:$O$41,3,0)/'4. Billing Determinants'!$D$41*$D36))))),0)</f>
        <v>0</v>
      </c>
      <c r="J36" s="74">
        <f>IFERROR(IF(J$4="",0,IF($E36="kWh",VLOOKUP(J$4,'4. Billing Determinants'!$B$19:$O$41,4,0)/'4. Billing Determinants'!$E$41*$D36,IF($E36="kW",VLOOKUP(J$4,'4. Billing Determinants'!$B$19:$O$41,5,0)/'4. Billing Determinants'!$F$41*$D36,IF($E36="Non-RPP kWh",VLOOKUP(J$4,'4. Billing Determinants'!$B$19:$O$41,6,0)/'4. Billing Determinants'!$G$41*$D36,IF($E36="Distribution Rev.",VLOOKUP(J$4,'4. Billing Determinants'!$B$19:$O$41,8,0)/'4. Billing Determinants'!$I$41*$D36, VLOOKUP(J$4,'4. Billing Determinants'!$B$19:$O$41,3,0)/'4. Billing Determinants'!$D$41*$D36))))),0)</f>
        <v>0</v>
      </c>
      <c r="K36" s="74">
        <f>IFERROR(IF(K$4="",0,IF($E36="kWh",VLOOKUP(K$4,'4. Billing Determinants'!$B$19:$O$41,4,0)/'4. Billing Determinants'!$E$41*$D36,IF($E36="kW",VLOOKUP(K$4,'4. Billing Determinants'!$B$19:$O$41,5,0)/'4. Billing Determinants'!$F$41*$D36,IF($E36="Non-RPP kWh",VLOOKUP(K$4,'4. Billing Determinants'!$B$19:$O$41,6,0)/'4. Billing Determinants'!$G$41*$D36,IF($E36="Distribution Rev.",VLOOKUP(K$4,'4. Billing Determinants'!$B$19:$O$41,8,0)/'4. Billing Determinants'!$I$41*$D36, VLOOKUP(K$4,'4. Billing Determinants'!$B$19:$O$41,3,0)/'4. Billing Determinants'!$D$41*$D36))))),0)</f>
        <v>0</v>
      </c>
      <c r="L36" s="74">
        <f>IFERROR(IF(L$4="",0,IF($E36="kWh",VLOOKUP(L$4,'4. Billing Determinants'!$B$19:$O$41,4,0)/'4. Billing Determinants'!$E$41*$D36,IF($E36="kW",VLOOKUP(L$4,'4. Billing Determinants'!$B$19:$O$41,5,0)/'4. Billing Determinants'!$F$41*$D36,IF($E36="Non-RPP kWh",VLOOKUP(L$4,'4. Billing Determinants'!$B$19:$O$41,6,0)/'4. Billing Determinants'!$G$41*$D36,IF($E36="Distribution Rev.",VLOOKUP(L$4,'4. Billing Determinants'!$B$19:$O$41,8,0)/'4. Billing Determinants'!$I$41*$D36, VLOOKUP(L$4,'4. Billing Determinants'!$B$19:$O$41,3,0)/'4. Billing Determinants'!$D$41*$D36))))),0)</f>
        <v>0</v>
      </c>
      <c r="M36" s="74">
        <f>IFERROR(IF(M$4="",0,IF($E36="kWh",VLOOKUP(M$4,'4. Billing Determinants'!$B$19:$O$41,4,0)/'4. Billing Determinants'!$E$41*$D36,IF($E36="kW",VLOOKUP(M$4,'4. Billing Determinants'!$B$19:$O$41,5,0)/'4. Billing Determinants'!$F$41*$D36,IF($E36="Non-RPP kWh",VLOOKUP(M$4,'4. Billing Determinants'!$B$19:$O$41,6,0)/'4. Billing Determinants'!$G$41*$D36,IF($E36="Distribution Rev.",VLOOKUP(M$4,'4. Billing Determinants'!$B$19:$O$41,8,0)/'4. Billing Determinants'!$I$41*$D36, VLOOKUP(M$4,'4. Billing Determinants'!$B$19:$O$41,3,0)/'4. Billing Determinants'!$D$41*$D36))))),0)</f>
        <v>0</v>
      </c>
      <c r="N36" s="74">
        <f>IFERROR(IF(N$4="",0,IF($E36="kWh",VLOOKUP(N$4,'4. Billing Determinants'!$B$19:$O$41,4,0)/'4. Billing Determinants'!$E$41*$D36,IF($E36="kW",VLOOKUP(N$4,'4. Billing Determinants'!$B$19:$O$41,5,0)/'4. Billing Determinants'!$F$41*$D36,IF($E36="Non-RPP kWh",VLOOKUP(N$4,'4. Billing Determinants'!$B$19:$O$41,6,0)/'4. Billing Determinants'!$G$41*$D36,IF($E36="Distribution Rev.",VLOOKUP(N$4,'4. Billing Determinants'!$B$19:$O$41,8,0)/'4. Billing Determinants'!$I$41*$D36, VLOOKUP(N$4,'4. Billing Determinants'!$B$19:$O$41,3,0)/'4. Billing Determinants'!$D$41*$D36))))),0)</f>
        <v>0</v>
      </c>
      <c r="O36" s="74">
        <f>IFERROR(IF(O$4="",0,IF($E36="kWh",VLOOKUP(O$4,'4. Billing Determinants'!$B$19:$O$41,4,0)/'4. Billing Determinants'!$E$41*$D36,IF($E36="kW",VLOOKUP(O$4,'4. Billing Determinants'!$B$19:$O$41,5,0)/'4. Billing Determinants'!$F$41*$D36,IF($E36="Non-RPP kWh",VLOOKUP(O$4,'4. Billing Determinants'!$B$19:$O$41,6,0)/'4. Billing Determinants'!$G$41*$D36,IF($E36="Distribution Rev.",VLOOKUP(O$4,'4. Billing Determinants'!$B$19:$O$41,8,0)/'4. Billing Determinants'!$I$41*$D36, VLOOKUP(O$4,'4. Billing Determinants'!$B$19:$O$41,3,0)/'4. Billing Determinants'!$D$41*$D36))))),0)</f>
        <v>0</v>
      </c>
      <c r="P36" s="74">
        <f>IFERROR(IF(P$4="",0,IF($E36="kWh",VLOOKUP(P$4,'4. Billing Determinants'!$B$19:$O$41,4,0)/'4. Billing Determinants'!$E$41*$D36,IF($E36="kW",VLOOKUP(P$4,'4. Billing Determinants'!$B$19:$O$41,5,0)/'4. Billing Determinants'!$F$41*$D36,IF($E36="Non-RPP kWh",VLOOKUP(P$4,'4. Billing Determinants'!$B$19:$O$41,6,0)/'4. Billing Determinants'!$G$41*$D36,IF($E36="Distribution Rev.",VLOOKUP(P$4,'4. Billing Determinants'!$B$19:$O$41,8,0)/'4. Billing Determinants'!$I$41*$D36, VLOOKUP(P$4,'4. Billing Determinants'!$B$19:$O$41,3,0)/'4. Billing Determinants'!$D$41*$D36))))),0)</f>
        <v>0</v>
      </c>
      <c r="Q36" s="74">
        <f>IFERROR(IF(Q$4="",0,IF($E36="kWh",VLOOKUP(Q$4,'4. Billing Determinants'!$B$19:$O$41,4,0)/'4. Billing Determinants'!$E$41*$D36,IF($E36="kW",VLOOKUP(Q$4,'4. Billing Determinants'!$B$19:$O$41,5,0)/'4. Billing Determinants'!$F$41*$D36,IF($E36="Non-RPP kWh",VLOOKUP(Q$4,'4. Billing Determinants'!$B$19:$O$41,6,0)/'4. Billing Determinants'!$G$41*$D36,IF($E36="Distribution Rev.",VLOOKUP(Q$4,'4. Billing Determinants'!$B$19:$O$41,8,0)/'4. Billing Determinants'!$I$41*$D36, VLOOKUP(Q$4,'4. Billing Determinants'!$B$19:$O$41,3,0)/'4. Billing Determinants'!$D$41*$D36))))),0)</f>
        <v>0</v>
      </c>
      <c r="R36" s="74">
        <f>IFERROR(IF(R$4="",0,IF($E36="kWh",VLOOKUP(R$4,'4. Billing Determinants'!$B$19:$O$41,4,0)/'4. Billing Determinants'!$E$41*$D36,IF($E36="kW",VLOOKUP(R$4,'4. Billing Determinants'!$B$19:$O$41,5,0)/'4. Billing Determinants'!$F$41*$D36,IF($E36="Non-RPP kWh",VLOOKUP(R$4,'4. Billing Determinants'!$B$19:$O$41,6,0)/'4. Billing Determinants'!$G$41*$D36,IF($E36="Distribution Rev.",VLOOKUP(R$4,'4. Billing Determinants'!$B$19:$O$41,8,0)/'4. Billing Determinants'!$I$41*$D36, VLOOKUP(R$4,'4. Billing Determinants'!$B$19:$O$41,3,0)/'4. Billing Determinants'!$D$41*$D36))))),0)</f>
        <v>0</v>
      </c>
      <c r="S36" s="74">
        <f>IFERROR(IF(S$4="",0,IF($E36="kWh",VLOOKUP(S$4,'4. Billing Determinants'!$B$19:$O$41,4,0)/'4. Billing Determinants'!$E$41*$D36,IF($E36="kW",VLOOKUP(S$4,'4. Billing Determinants'!$B$19:$O$41,5,0)/'4. Billing Determinants'!$F$41*$D36,IF($E36="Non-RPP kWh",VLOOKUP(S$4,'4. Billing Determinants'!$B$19:$O$41,6,0)/'4. Billing Determinants'!$G$41*$D36,IF($E36="Distribution Rev.",VLOOKUP(S$4,'4. Billing Determinants'!$B$19:$O$41,8,0)/'4. Billing Determinants'!$I$41*$D36, VLOOKUP(S$4,'4. Billing Determinants'!$B$19:$O$41,3,0)/'4. Billing Determinants'!$D$41*$D36))))),0)</f>
        <v>0</v>
      </c>
      <c r="T36" s="74">
        <f>IFERROR(IF(T$4="",0,IF($E36="kWh",VLOOKUP(T$4,'4. Billing Determinants'!$B$19:$O$41,4,0)/'4. Billing Determinants'!$E$41*$D36,IF($E36="kW",VLOOKUP(T$4,'4. Billing Determinants'!$B$19:$O$41,5,0)/'4. Billing Determinants'!$F$41*$D36,IF($E36="Non-RPP kWh",VLOOKUP(T$4,'4. Billing Determinants'!$B$19:$O$41,6,0)/'4. Billing Determinants'!$G$41*$D36,IF($E36="Distribution Rev.",VLOOKUP(T$4,'4. Billing Determinants'!$B$19:$O$41,8,0)/'4. Billing Determinants'!$I$41*$D36, VLOOKUP(T$4,'4. Billing Determinants'!$B$19:$O$41,3,0)/'4. Billing Determinants'!$D$41*$D36))))),0)</f>
        <v>0</v>
      </c>
      <c r="U36" s="74">
        <f>IFERROR(IF(U$4="",0,IF($E36="kWh",VLOOKUP(U$4,'4. Billing Determinants'!$B$19:$O$41,4,0)/'4. Billing Determinants'!$E$41*$D36,IF($E36="kW",VLOOKUP(U$4,'4. Billing Determinants'!$B$19:$O$41,5,0)/'4. Billing Determinants'!$F$41*$D36,IF($E36="Non-RPP kWh",VLOOKUP(U$4,'4. Billing Determinants'!$B$19:$O$41,6,0)/'4. Billing Determinants'!$G$41*$D36,IF($E36="Distribution Rev.",VLOOKUP(U$4,'4. Billing Determinants'!$B$19:$O$41,8,0)/'4. Billing Determinants'!$I$41*$D36, VLOOKUP(U$4,'4. Billing Determinants'!$B$19:$O$41,3,0)/'4. Billing Determinants'!$D$41*$D36))))),0)</f>
        <v>0</v>
      </c>
      <c r="V36" s="74">
        <f>IFERROR(IF(V$4="",0,IF($E36="kWh",VLOOKUP(V$4,'4. Billing Determinants'!$B$19:$O$41,4,0)/'4. Billing Determinants'!$E$41*$D36,IF($E36="kW",VLOOKUP(V$4,'4. Billing Determinants'!$B$19:$O$41,5,0)/'4. Billing Determinants'!$F$41*$D36,IF($E36="Non-RPP kWh",VLOOKUP(V$4,'4. Billing Determinants'!$B$19:$O$41,6,0)/'4. Billing Determinants'!$G$41*$D36,IF($E36="Distribution Rev.",VLOOKUP(V$4,'4. Billing Determinants'!$B$19:$O$41,8,0)/'4. Billing Determinants'!$I$41*$D36, VLOOKUP(V$4,'4. Billing Determinants'!$B$19:$O$41,3,0)/'4. Billing Determinants'!$D$41*$D36))))),0)</f>
        <v>0</v>
      </c>
      <c r="W36" s="74">
        <f>IFERROR(IF(W$4="",0,IF($E36="kWh",VLOOKUP(W$4,'4. Billing Determinants'!$B$19:$O$41,4,0)/'4. Billing Determinants'!$E$41*$D36,IF($E36="kW",VLOOKUP(W$4,'4. Billing Determinants'!$B$19:$O$41,5,0)/'4. Billing Determinants'!$F$41*$D36,IF($E36="Non-RPP kWh",VLOOKUP(W$4,'4. Billing Determinants'!$B$19:$O$41,6,0)/'4. Billing Determinants'!$G$41*$D36,IF($E36="Distribution Rev.",VLOOKUP(W$4,'4. Billing Determinants'!$B$19:$O$41,8,0)/'4. Billing Determinants'!$I$41*$D36, VLOOKUP(W$4,'4. Billing Determinants'!$B$19:$O$41,3,0)/'4. Billing Determinants'!$D$41*$D36))))),0)</f>
        <v>0</v>
      </c>
      <c r="X36" s="74">
        <f>IFERROR(IF(X$4="",0,IF($E36="kWh",VLOOKUP(X$4,'4. Billing Determinants'!$B$19:$O$41,4,0)/'4. Billing Determinants'!$E$41*$D36,IF($E36="kW",VLOOKUP(X$4,'4. Billing Determinants'!$B$19:$O$41,5,0)/'4. Billing Determinants'!$F$41*$D36,IF($E36="Non-RPP kWh",VLOOKUP(X$4,'4. Billing Determinants'!$B$19:$O$41,6,0)/'4. Billing Determinants'!$G$41*$D36,IF($E36="Distribution Rev.",VLOOKUP(X$4,'4. Billing Determinants'!$B$19:$O$41,8,0)/'4. Billing Determinants'!$I$41*$D36, VLOOKUP(X$4,'4. Billing Determinants'!$B$19:$O$41,3,0)/'4. Billing Determinants'!$D$41*$D36))))),0)</f>
        <v>0</v>
      </c>
      <c r="Y36" s="74">
        <f>IFERROR(IF(Y$4="",0,IF($E36="kWh",VLOOKUP(Y$4,'4. Billing Determinants'!$B$19:$O$41,4,0)/'4. Billing Determinants'!$E$41*$D36,IF($E36="kW",VLOOKUP(Y$4,'4. Billing Determinants'!$B$19:$O$41,5,0)/'4. Billing Determinants'!$F$41*$D36,IF($E36="Non-RPP kWh",VLOOKUP(Y$4,'4. Billing Determinants'!$B$19:$O$41,6,0)/'4. Billing Determinants'!$G$41*$D36,IF($E36="Distribution Rev.",VLOOKUP(Y$4,'4. Billing Determinants'!$B$19:$O$41,8,0)/'4. Billing Determinants'!$I$41*$D36, VLOOKUP(Y$4,'4. Billing Determinants'!$B$19:$O$41,3,0)/'4. Billing Determinants'!$D$41*$D36))))),0)</f>
        <v>0</v>
      </c>
    </row>
    <row r="37" spans="1:25">
      <c r="B37" s="75" t="s">
        <v>63</v>
      </c>
      <c r="C37" s="73">
        <v>1582</v>
      </c>
      <c r="D37" s="74">
        <f>'2. 2013 Continuity Schedule'!CP60</f>
        <v>6890.7199999999993</v>
      </c>
      <c r="E37" s="143" t="s">
        <v>306</v>
      </c>
      <c r="F37" s="74">
        <f>IFERROR(IF(F$4="",0,IF($E37="kWh",VLOOKUP(F$4,'4. Billing Determinants'!$B$19:$O$41,4,0)/'4. Billing Determinants'!$E$41*$D37,IF($E37="kW",VLOOKUP(F$4,'4. Billing Determinants'!$B$19:$O$41,5,0)/'4. Billing Determinants'!$F$41*$D37,IF($E37="Non-RPP kWh",VLOOKUP(F$4,'4. Billing Determinants'!$B$19:$O$41,6,0)/'4. Billing Determinants'!$G$41*$D37,IF($E37="Distribution Rev.",VLOOKUP(F$4,'4. Billing Determinants'!$B$19:$O$41,8,0)/'4. Billing Determinants'!$I$41*$D37, VLOOKUP(F$4,'4. Billing Determinants'!$B$19:$O$41,3,0)/'4. Billing Determinants'!$D$41*$D37))))),0)</f>
        <v>3328.1953082450736</v>
      </c>
      <c r="G37" s="74">
        <f>IFERROR(IF(G$4="",0,IF($E37="kWh",VLOOKUP(G$4,'4. Billing Determinants'!$B$19:$O$41,4,0)/'4. Billing Determinants'!$E$41*$D37,IF($E37="kW",VLOOKUP(G$4,'4. Billing Determinants'!$B$19:$O$41,5,0)/'4. Billing Determinants'!$F$41*$D37,IF($E37="Non-RPP kWh",VLOOKUP(G$4,'4. Billing Determinants'!$B$19:$O$41,6,0)/'4. Billing Determinants'!$G$41*$D37,IF($E37="Distribution Rev.",VLOOKUP(G$4,'4. Billing Determinants'!$B$19:$O$41,8,0)/'4. Billing Determinants'!$I$41*$D37, VLOOKUP(G$4,'4. Billing Determinants'!$B$19:$O$41,3,0)/'4. Billing Determinants'!$D$41*$D37))))),0)</f>
        <v>1200.5423433458425</v>
      </c>
      <c r="H37" s="74">
        <f>IFERROR(IF(H$4="",0,IF($E37="kWh",VLOOKUP(H$4,'4. Billing Determinants'!$B$19:$O$41,4,0)/'4. Billing Determinants'!$E$41*$D37,IF($E37="kW",VLOOKUP(H$4,'4. Billing Determinants'!$B$19:$O$41,5,0)/'4. Billing Determinants'!$F$41*$D37,IF($E37="Non-RPP kWh",VLOOKUP(H$4,'4. Billing Determinants'!$B$19:$O$41,6,0)/'4. Billing Determinants'!$G$41*$D37,IF($E37="Distribution Rev.",VLOOKUP(H$4,'4. Billing Determinants'!$B$19:$O$41,8,0)/'4. Billing Determinants'!$I$41*$D37, VLOOKUP(H$4,'4. Billing Determinants'!$B$19:$O$41,3,0)/'4. Billing Determinants'!$D$41*$D37))))),0)</f>
        <v>2325.3517198215541</v>
      </c>
      <c r="I37" s="74">
        <f>IFERROR(IF(I$4="",0,IF($E37="kWh",VLOOKUP(I$4,'4. Billing Determinants'!$B$19:$O$41,4,0)/'4. Billing Determinants'!$E$41*$D37,IF($E37="kW",VLOOKUP(I$4,'4. Billing Determinants'!$B$19:$O$41,5,0)/'4. Billing Determinants'!$F$41*$D37,IF($E37="Non-RPP kWh",VLOOKUP(I$4,'4. Billing Determinants'!$B$19:$O$41,6,0)/'4. Billing Determinants'!$G$41*$D37,IF($E37="Distribution Rev.",VLOOKUP(I$4,'4. Billing Determinants'!$B$19:$O$41,8,0)/'4. Billing Determinants'!$I$41*$D37, VLOOKUP(I$4,'4. Billing Determinants'!$B$19:$O$41,3,0)/'4. Billing Determinants'!$D$41*$D37))))),0)</f>
        <v>4.2803719844853783</v>
      </c>
      <c r="J37" s="74">
        <f>IFERROR(IF(J$4="",0,IF($E37="kWh",VLOOKUP(J$4,'4. Billing Determinants'!$B$19:$O$41,4,0)/'4. Billing Determinants'!$E$41*$D37,IF($E37="kW",VLOOKUP(J$4,'4. Billing Determinants'!$B$19:$O$41,5,0)/'4. Billing Determinants'!$F$41*$D37,IF($E37="Non-RPP kWh",VLOOKUP(J$4,'4. Billing Determinants'!$B$19:$O$41,6,0)/'4. Billing Determinants'!$G$41*$D37,IF($E37="Distribution Rev.",VLOOKUP(J$4,'4. Billing Determinants'!$B$19:$O$41,8,0)/'4. Billing Determinants'!$I$41*$D37, VLOOKUP(J$4,'4. Billing Determinants'!$B$19:$O$41,3,0)/'4. Billing Determinants'!$D$41*$D37))))),0)</f>
        <v>32.350256603043256</v>
      </c>
      <c r="K37" s="74">
        <f>IFERROR(IF(K$4="",0,IF($E37="kWh",VLOOKUP(K$4,'4. Billing Determinants'!$B$19:$O$41,4,0)/'4. Billing Determinants'!$E$41*$D37,IF($E37="kW",VLOOKUP(K$4,'4. Billing Determinants'!$B$19:$O$41,5,0)/'4. Billing Determinants'!$F$41*$D37,IF($E37="Non-RPP kWh",VLOOKUP(K$4,'4. Billing Determinants'!$B$19:$O$41,6,0)/'4. Billing Determinants'!$G$41*$D37,IF($E37="Distribution Rev.",VLOOKUP(K$4,'4. Billing Determinants'!$B$19:$O$41,8,0)/'4. Billing Determinants'!$I$41*$D37, VLOOKUP(K$4,'4. Billing Determinants'!$B$19:$O$41,3,0)/'4. Billing Determinants'!$D$41*$D37))))),0)</f>
        <v>0</v>
      </c>
      <c r="L37" s="74">
        <f>IFERROR(IF(L$4="",0,IF($E37="kWh",VLOOKUP(L$4,'4. Billing Determinants'!$B$19:$O$41,4,0)/'4. Billing Determinants'!$E$41*$D37,IF($E37="kW",VLOOKUP(L$4,'4. Billing Determinants'!$B$19:$O$41,5,0)/'4. Billing Determinants'!$F$41*$D37,IF($E37="Non-RPP kWh",VLOOKUP(L$4,'4. Billing Determinants'!$B$19:$O$41,6,0)/'4. Billing Determinants'!$G$41*$D37,IF($E37="Distribution Rev.",VLOOKUP(L$4,'4. Billing Determinants'!$B$19:$O$41,8,0)/'4. Billing Determinants'!$I$41*$D37, VLOOKUP(L$4,'4. Billing Determinants'!$B$19:$O$41,3,0)/'4. Billing Determinants'!$D$41*$D37))))),0)</f>
        <v>0</v>
      </c>
      <c r="M37" s="74">
        <f>IFERROR(IF(M$4="",0,IF($E37="kWh",VLOOKUP(M$4,'4. Billing Determinants'!$B$19:$O$41,4,0)/'4. Billing Determinants'!$E$41*$D37,IF($E37="kW",VLOOKUP(M$4,'4. Billing Determinants'!$B$19:$O$41,5,0)/'4. Billing Determinants'!$F$41*$D37,IF($E37="Non-RPP kWh",VLOOKUP(M$4,'4. Billing Determinants'!$B$19:$O$41,6,0)/'4. Billing Determinants'!$G$41*$D37,IF($E37="Distribution Rev.",VLOOKUP(M$4,'4. Billing Determinants'!$B$19:$O$41,8,0)/'4. Billing Determinants'!$I$41*$D37, VLOOKUP(M$4,'4. Billing Determinants'!$B$19:$O$41,3,0)/'4. Billing Determinants'!$D$41*$D37))))),0)</f>
        <v>0</v>
      </c>
      <c r="N37" s="74">
        <f>IFERROR(IF(N$4="",0,IF($E37="kWh",VLOOKUP(N$4,'4. Billing Determinants'!$B$19:$O$41,4,0)/'4. Billing Determinants'!$E$41*$D37,IF($E37="kW",VLOOKUP(N$4,'4. Billing Determinants'!$B$19:$O$41,5,0)/'4. Billing Determinants'!$F$41*$D37,IF($E37="Non-RPP kWh",VLOOKUP(N$4,'4. Billing Determinants'!$B$19:$O$41,6,0)/'4. Billing Determinants'!$G$41*$D37,IF($E37="Distribution Rev.",VLOOKUP(N$4,'4. Billing Determinants'!$B$19:$O$41,8,0)/'4. Billing Determinants'!$I$41*$D37, VLOOKUP(N$4,'4. Billing Determinants'!$B$19:$O$41,3,0)/'4. Billing Determinants'!$D$41*$D37))))),0)</f>
        <v>0</v>
      </c>
      <c r="O37" s="74">
        <f>IFERROR(IF(O$4="",0,IF($E37="kWh",VLOOKUP(O$4,'4. Billing Determinants'!$B$19:$O$41,4,0)/'4. Billing Determinants'!$E$41*$D37,IF($E37="kW",VLOOKUP(O$4,'4. Billing Determinants'!$B$19:$O$41,5,0)/'4. Billing Determinants'!$F$41*$D37,IF($E37="Non-RPP kWh",VLOOKUP(O$4,'4. Billing Determinants'!$B$19:$O$41,6,0)/'4. Billing Determinants'!$G$41*$D37,IF($E37="Distribution Rev.",VLOOKUP(O$4,'4. Billing Determinants'!$B$19:$O$41,8,0)/'4. Billing Determinants'!$I$41*$D37, VLOOKUP(O$4,'4. Billing Determinants'!$B$19:$O$41,3,0)/'4. Billing Determinants'!$D$41*$D37))))),0)</f>
        <v>0</v>
      </c>
      <c r="P37" s="74">
        <f>IFERROR(IF(P$4="",0,IF($E37="kWh",VLOOKUP(P$4,'4. Billing Determinants'!$B$19:$O$41,4,0)/'4. Billing Determinants'!$E$41*$D37,IF($E37="kW",VLOOKUP(P$4,'4. Billing Determinants'!$B$19:$O$41,5,0)/'4. Billing Determinants'!$F$41*$D37,IF($E37="Non-RPP kWh",VLOOKUP(P$4,'4. Billing Determinants'!$B$19:$O$41,6,0)/'4. Billing Determinants'!$G$41*$D37,IF($E37="Distribution Rev.",VLOOKUP(P$4,'4. Billing Determinants'!$B$19:$O$41,8,0)/'4. Billing Determinants'!$I$41*$D37, VLOOKUP(P$4,'4. Billing Determinants'!$B$19:$O$41,3,0)/'4. Billing Determinants'!$D$41*$D37))))),0)</f>
        <v>0</v>
      </c>
      <c r="Q37" s="74">
        <f>IFERROR(IF(Q$4="",0,IF($E37="kWh",VLOOKUP(Q$4,'4. Billing Determinants'!$B$19:$O$41,4,0)/'4. Billing Determinants'!$E$41*$D37,IF($E37="kW",VLOOKUP(Q$4,'4. Billing Determinants'!$B$19:$O$41,5,0)/'4. Billing Determinants'!$F$41*$D37,IF($E37="Non-RPP kWh",VLOOKUP(Q$4,'4. Billing Determinants'!$B$19:$O$41,6,0)/'4. Billing Determinants'!$G$41*$D37,IF($E37="Distribution Rev.",VLOOKUP(Q$4,'4. Billing Determinants'!$B$19:$O$41,8,0)/'4. Billing Determinants'!$I$41*$D37, VLOOKUP(Q$4,'4. Billing Determinants'!$B$19:$O$41,3,0)/'4. Billing Determinants'!$D$41*$D37))))),0)</f>
        <v>0</v>
      </c>
      <c r="R37" s="74">
        <f>IFERROR(IF(R$4="",0,IF($E37="kWh",VLOOKUP(R$4,'4. Billing Determinants'!$B$19:$O$41,4,0)/'4. Billing Determinants'!$E$41*$D37,IF($E37="kW",VLOOKUP(R$4,'4. Billing Determinants'!$B$19:$O$41,5,0)/'4. Billing Determinants'!$F$41*$D37,IF($E37="Non-RPP kWh",VLOOKUP(R$4,'4. Billing Determinants'!$B$19:$O$41,6,0)/'4. Billing Determinants'!$G$41*$D37,IF($E37="Distribution Rev.",VLOOKUP(R$4,'4. Billing Determinants'!$B$19:$O$41,8,0)/'4. Billing Determinants'!$I$41*$D37, VLOOKUP(R$4,'4. Billing Determinants'!$B$19:$O$41,3,0)/'4. Billing Determinants'!$D$41*$D37))))),0)</f>
        <v>0</v>
      </c>
      <c r="S37" s="74">
        <f>IFERROR(IF(S$4="",0,IF($E37="kWh",VLOOKUP(S$4,'4. Billing Determinants'!$B$19:$O$41,4,0)/'4. Billing Determinants'!$E$41*$D37,IF($E37="kW",VLOOKUP(S$4,'4. Billing Determinants'!$B$19:$O$41,5,0)/'4. Billing Determinants'!$F$41*$D37,IF($E37="Non-RPP kWh",VLOOKUP(S$4,'4. Billing Determinants'!$B$19:$O$41,6,0)/'4. Billing Determinants'!$G$41*$D37,IF($E37="Distribution Rev.",VLOOKUP(S$4,'4. Billing Determinants'!$B$19:$O$41,8,0)/'4. Billing Determinants'!$I$41*$D37, VLOOKUP(S$4,'4. Billing Determinants'!$B$19:$O$41,3,0)/'4. Billing Determinants'!$D$41*$D37))))),0)</f>
        <v>0</v>
      </c>
      <c r="T37" s="74">
        <f>IFERROR(IF(T$4="",0,IF($E37="kWh",VLOOKUP(T$4,'4. Billing Determinants'!$B$19:$O$41,4,0)/'4. Billing Determinants'!$E$41*$D37,IF($E37="kW",VLOOKUP(T$4,'4. Billing Determinants'!$B$19:$O$41,5,0)/'4. Billing Determinants'!$F$41*$D37,IF($E37="Non-RPP kWh",VLOOKUP(T$4,'4. Billing Determinants'!$B$19:$O$41,6,0)/'4. Billing Determinants'!$G$41*$D37,IF($E37="Distribution Rev.",VLOOKUP(T$4,'4. Billing Determinants'!$B$19:$O$41,8,0)/'4. Billing Determinants'!$I$41*$D37, VLOOKUP(T$4,'4. Billing Determinants'!$B$19:$O$41,3,0)/'4. Billing Determinants'!$D$41*$D37))))),0)</f>
        <v>0</v>
      </c>
      <c r="U37" s="74">
        <f>IFERROR(IF(U$4="",0,IF($E37="kWh",VLOOKUP(U$4,'4. Billing Determinants'!$B$19:$O$41,4,0)/'4. Billing Determinants'!$E$41*$D37,IF($E37="kW",VLOOKUP(U$4,'4. Billing Determinants'!$B$19:$O$41,5,0)/'4. Billing Determinants'!$F$41*$D37,IF($E37="Non-RPP kWh",VLOOKUP(U$4,'4. Billing Determinants'!$B$19:$O$41,6,0)/'4. Billing Determinants'!$G$41*$D37,IF($E37="Distribution Rev.",VLOOKUP(U$4,'4. Billing Determinants'!$B$19:$O$41,8,0)/'4. Billing Determinants'!$I$41*$D37, VLOOKUP(U$4,'4. Billing Determinants'!$B$19:$O$41,3,0)/'4. Billing Determinants'!$D$41*$D37))))),0)</f>
        <v>0</v>
      </c>
      <c r="V37" s="74">
        <f>IFERROR(IF(V$4="",0,IF($E37="kWh",VLOOKUP(V$4,'4. Billing Determinants'!$B$19:$O$41,4,0)/'4. Billing Determinants'!$E$41*$D37,IF($E37="kW",VLOOKUP(V$4,'4. Billing Determinants'!$B$19:$O$41,5,0)/'4. Billing Determinants'!$F$41*$D37,IF($E37="Non-RPP kWh",VLOOKUP(V$4,'4. Billing Determinants'!$B$19:$O$41,6,0)/'4. Billing Determinants'!$G$41*$D37,IF($E37="Distribution Rev.",VLOOKUP(V$4,'4. Billing Determinants'!$B$19:$O$41,8,0)/'4. Billing Determinants'!$I$41*$D37, VLOOKUP(V$4,'4. Billing Determinants'!$B$19:$O$41,3,0)/'4. Billing Determinants'!$D$41*$D37))))),0)</f>
        <v>0</v>
      </c>
      <c r="W37" s="74">
        <f>IFERROR(IF(W$4="",0,IF($E37="kWh",VLOOKUP(W$4,'4. Billing Determinants'!$B$19:$O$41,4,0)/'4. Billing Determinants'!$E$41*$D37,IF($E37="kW",VLOOKUP(W$4,'4. Billing Determinants'!$B$19:$O$41,5,0)/'4. Billing Determinants'!$F$41*$D37,IF($E37="Non-RPP kWh",VLOOKUP(W$4,'4. Billing Determinants'!$B$19:$O$41,6,0)/'4. Billing Determinants'!$G$41*$D37,IF($E37="Distribution Rev.",VLOOKUP(W$4,'4. Billing Determinants'!$B$19:$O$41,8,0)/'4. Billing Determinants'!$I$41*$D37, VLOOKUP(W$4,'4. Billing Determinants'!$B$19:$O$41,3,0)/'4. Billing Determinants'!$D$41*$D37))))),0)</f>
        <v>0</v>
      </c>
      <c r="X37" s="74">
        <f>IFERROR(IF(X$4="",0,IF($E37="kWh",VLOOKUP(X$4,'4. Billing Determinants'!$B$19:$O$41,4,0)/'4. Billing Determinants'!$E$41*$D37,IF($E37="kW",VLOOKUP(X$4,'4. Billing Determinants'!$B$19:$O$41,5,0)/'4. Billing Determinants'!$F$41*$D37,IF($E37="Non-RPP kWh",VLOOKUP(X$4,'4. Billing Determinants'!$B$19:$O$41,6,0)/'4. Billing Determinants'!$G$41*$D37,IF($E37="Distribution Rev.",VLOOKUP(X$4,'4. Billing Determinants'!$B$19:$O$41,8,0)/'4. Billing Determinants'!$I$41*$D37, VLOOKUP(X$4,'4. Billing Determinants'!$B$19:$O$41,3,0)/'4. Billing Determinants'!$D$41*$D37))))),0)</f>
        <v>0</v>
      </c>
      <c r="Y37" s="74">
        <f>IFERROR(IF(Y$4="",0,IF($E37="kWh",VLOOKUP(Y$4,'4. Billing Determinants'!$B$19:$O$41,4,0)/'4. Billing Determinants'!$E$41*$D37,IF($E37="kW",VLOOKUP(Y$4,'4. Billing Determinants'!$B$19:$O$41,5,0)/'4. Billing Determinants'!$F$41*$D37,IF($E37="Non-RPP kWh",VLOOKUP(Y$4,'4. Billing Determinants'!$B$19:$O$41,6,0)/'4. Billing Determinants'!$G$41*$D37,IF($E37="Distribution Rev.",VLOOKUP(Y$4,'4. Billing Determinants'!$B$19:$O$41,8,0)/'4. Billing Determinants'!$I$41*$D37, VLOOKUP(Y$4,'4. Billing Determinants'!$B$19:$O$41,3,0)/'4. Billing Determinants'!$D$41*$D37))))),0)</f>
        <v>0</v>
      </c>
    </row>
    <row r="38" spans="1:25">
      <c r="B38" s="72" t="s">
        <v>7</v>
      </c>
      <c r="C38" s="73">
        <v>2425</v>
      </c>
      <c r="D38" s="74">
        <f>'2. 2013 Continuity Schedule'!CP61</f>
        <v>-6271.96</v>
      </c>
      <c r="E38" s="143"/>
      <c r="F38" s="74">
        <f>IFERROR(IF(F$4="",0,IF($E38="kWh",VLOOKUP(F$4,'4. Billing Determinants'!$B$19:$O$41,4,0)/'4. Billing Determinants'!$E$41*$D38,IF($E38="kW",VLOOKUP(F$4,'4. Billing Determinants'!$B$19:$O$41,5,0)/'4. Billing Determinants'!$F$41*$D38,IF($E38="Non-RPP kWh",VLOOKUP(F$4,'4. Billing Determinants'!$B$19:$O$41,6,0)/'4. Billing Determinants'!$G$41*$D38,IF($E38="Distribution Rev.",VLOOKUP(F$4,'4. Billing Determinants'!$B$19:$O$41,8,0)/'4. Billing Determinants'!$I$41*$D38, VLOOKUP(F$4,'4. Billing Determinants'!$B$19:$O$41,3,0)/'4. Billing Determinants'!$D$41*$D38))))),0)</f>
        <v>-4340.5023979806474</v>
      </c>
      <c r="G38" s="74">
        <f>IFERROR(IF(G$4="",0,IF($E38="kWh",VLOOKUP(G$4,'4. Billing Determinants'!$B$19:$O$41,4,0)/'4. Billing Determinants'!$E$41*$D38,IF($E38="kW",VLOOKUP(G$4,'4. Billing Determinants'!$B$19:$O$41,5,0)/'4. Billing Determinants'!$F$41*$D38,IF($E38="Non-RPP kWh",VLOOKUP(G$4,'4. Billing Determinants'!$B$19:$O$41,6,0)/'4. Billing Determinants'!$G$41*$D38,IF($E38="Distribution Rev.",VLOOKUP(G$4,'4. Billing Determinants'!$B$19:$O$41,8,0)/'4. Billing Determinants'!$I$41*$D38, VLOOKUP(G$4,'4. Billing Determinants'!$B$19:$O$41,3,0)/'4. Billing Determinants'!$D$41*$D38))))),0)</f>
        <v>-534.3171644930585</v>
      </c>
      <c r="H38" s="74">
        <f>IFERROR(IF(H$4="",0,IF($E38="kWh",VLOOKUP(H$4,'4. Billing Determinants'!$B$19:$O$41,4,0)/'4. Billing Determinants'!$E$41*$D38,IF($E38="kW",VLOOKUP(H$4,'4. Billing Determinants'!$B$19:$O$41,5,0)/'4. Billing Determinants'!$F$41*$D38,IF($E38="Non-RPP kWh",VLOOKUP(H$4,'4. Billing Determinants'!$B$19:$O$41,6,0)/'4. Billing Determinants'!$G$41*$D38,IF($E38="Distribution Rev.",VLOOKUP(H$4,'4. Billing Determinants'!$B$19:$O$41,8,0)/'4. Billing Determinants'!$I$41*$D38, VLOOKUP(H$4,'4. Billing Determinants'!$B$19:$O$41,3,0)/'4. Billing Determinants'!$D$41*$D38))))),0)</f>
        <v>-62.007177114009259</v>
      </c>
      <c r="I38" s="74">
        <f>IFERROR(IF(I$4="",0,IF($E38="kWh",VLOOKUP(I$4,'4. Billing Determinants'!$B$19:$O$41,4,0)/'4. Billing Determinants'!$E$41*$D38,IF($E38="kW",VLOOKUP(I$4,'4. Billing Determinants'!$B$19:$O$41,5,0)/'4. Billing Determinants'!$F$41*$D38,IF($E38="Non-RPP kWh",VLOOKUP(I$4,'4. Billing Determinants'!$B$19:$O$41,6,0)/'4. Billing Determinants'!$G$41*$D38,IF($E38="Distribution Rev.",VLOOKUP(I$4,'4. Billing Determinants'!$B$19:$O$41,8,0)/'4. Billing Determinants'!$I$41*$D38, VLOOKUP(I$4,'4. Billing Determinants'!$B$19:$O$41,3,0)/'4. Billing Determinants'!$D$41*$D38))))),0)</f>
        <v>-7.9158098443416067</v>
      </c>
      <c r="J38" s="74">
        <f>IFERROR(IF(J$4="",0,IF($E38="kWh",VLOOKUP(J$4,'4. Billing Determinants'!$B$19:$O$41,4,0)/'4. Billing Determinants'!$E$41*$D38,IF($E38="kW",VLOOKUP(J$4,'4. Billing Determinants'!$B$19:$O$41,5,0)/'4. Billing Determinants'!$F$41*$D38,IF($E38="Non-RPP kWh",VLOOKUP(J$4,'4. Billing Determinants'!$B$19:$O$41,6,0)/'4. Billing Determinants'!$G$41*$D38,IF($E38="Distribution Rev.",VLOOKUP(J$4,'4. Billing Determinants'!$B$19:$O$41,8,0)/'4. Billing Determinants'!$I$41*$D38, VLOOKUP(J$4,'4. Billing Determinants'!$B$19:$O$41,3,0)/'4. Billing Determinants'!$D$41*$D38))))),0)</f>
        <v>-1327.2174505679429</v>
      </c>
      <c r="K38" s="74">
        <f>IFERROR(IF(K$4="",0,IF($E38="kWh",VLOOKUP(K$4,'4. Billing Determinants'!$B$19:$O$41,4,0)/'4. Billing Determinants'!$E$41*$D38,IF($E38="kW",VLOOKUP(K$4,'4. Billing Determinants'!$B$19:$O$41,5,0)/'4. Billing Determinants'!$F$41*$D38,IF($E38="Non-RPP kWh",VLOOKUP(K$4,'4. Billing Determinants'!$B$19:$O$41,6,0)/'4. Billing Determinants'!$G$41*$D38,IF($E38="Distribution Rev.",VLOOKUP(K$4,'4. Billing Determinants'!$B$19:$O$41,8,0)/'4. Billing Determinants'!$I$41*$D38, VLOOKUP(K$4,'4. Billing Determinants'!$B$19:$O$41,3,0)/'4. Billing Determinants'!$D$41*$D38))))),0)</f>
        <v>0</v>
      </c>
      <c r="L38" s="74">
        <f>IFERROR(IF(L$4="",0,IF($E38="kWh",VLOOKUP(L$4,'4. Billing Determinants'!$B$19:$O$41,4,0)/'4. Billing Determinants'!$E$41*$D38,IF($E38="kW",VLOOKUP(L$4,'4. Billing Determinants'!$B$19:$O$41,5,0)/'4. Billing Determinants'!$F$41*$D38,IF($E38="Non-RPP kWh",VLOOKUP(L$4,'4. Billing Determinants'!$B$19:$O$41,6,0)/'4. Billing Determinants'!$G$41*$D38,IF($E38="Distribution Rev.",VLOOKUP(L$4,'4. Billing Determinants'!$B$19:$O$41,8,0)/'4. Billing Determinants'!$I$41*$D38, VLOOKUP(L$4,'4. Billing Determinants'!$B$19:$O$41,3,0)/'4. Billing Determinants'!$D$41*$D38))))),0)</f>
        <v>0</v>
      </c>
      <c r="M38" s="74">
        <f>IFERROR(IF(M$4="",0,IF($E38="kWh",VLOOKUP(M$4,'4. Billing Determinants'!$B$19:$O$41,4,0)/'4. Billing Determinants'!$E$41*$D38,IF($E38="kW",VLOOKUP(M$4,'4. Billing Determinants'!$B$19:$O$41,5,0)/'4. Billing Determinants'!$F$41*$D38,IF($E38="Non-RPP kWh",VLOOKUP(M$4,'4. Billing Determinants'!$B$19:$O$41,6,0)/'4. Billing Determinants'!$G$41*$D38,IF($E38="Distribution Rev.",VLOOKUP(M$4,'4. Billing Determinants'!$B$19:$O$41,8,0)/'4. Billing Determinants'!$I$41*$D38, VLOOKUP(M$4,'4. Billing Determinants'!$B$19:$O$41,3,0)/'4. Billing Determinants'!$D$41*$D38))))),0)</f>
        <v>0</v>
      </c>
      <c r="N38" s="74">
        <f>IFERROR(IF(N$4="",0,IF($E38="kWh",VLOOKUP(N$4,'4. Billing Determinants'!$B$19:$O$41,4,0)/'4. Billing Determinants'!$E$41*$D38,IF($E38="kW",VLOOKUP(N$4,'4. Billing Determinants'!$B$19:$O$41,5,0)/'4. Billing Determinants'!$F$41*$D38,IF($E38="Non-RPP kWh",VLOOKUP(N$4,'4. Billing Determinants'!$B$19:$O$41,6,0)/'4. Billing Determinants'!$G$41*$D38,IF($E38="Distribution Rev.",VLOOKUP(N$4,'4. Billing Determinants'!$B$19:$O$41,8,0)/'4. Billing Determinants'!$I$41*$D38, VLOOKUP(N$4,'4. Billing Determinants'!$B$19:$O$41,3,0)/'4. Billing Determinants'!$D$41*$D38))))),0)</f>
        <v>0</v>
      </c>
      <c r="O38" s="74">
        <f>IFERROR(IF(O$4="",0,IF($E38="kWh",VLOOKUP(O$4,'4. Billing Determinants'!$B$19:$O$41,4,0)/'4. Billing Determinants'!$E$41*$D38,IF($E38="kW",VLOOKUP(O$4,'4. Billing Determinants'!$B$19:$O$41,5,0)/'4. Billing Determinants'!$F$41*$D38,IF($E38="Non-RPP kWh",VLOOKUP(O$4,'4. Billing Determinants'!$B$19:$O$41,6,0)/'4. Billing Determinants'!$G$41*$D38,IF($E38="Distribution Rev.",VLOOKUP(O$4,'4. Billing Determinants'!$B$19:$O$41,8,0)/'4. Billing Determinants'!$I$41*$D38, VLOOKUP(O$4,'4. Billing Determinants'!$B$19:$O$41,3,0)/'4. Billing Determinants'!$D$41*$D38))))),0)</f>
        <v>0</v>
      </c>
      <c r="P38" s="74">
        <f>IFERROR(IF(P$4="",0,IF($E38="kWh",VLOOKUP(P$4,'4. Billing Determinants'!$B$19:$O$41,4,0)/'4. Billing Determinants'!$E$41*$D38,IF($E38="kW",VLOOKUP(P$4,'4. Billing Determinants'!$B$19:$O$41,5,0)/'4. Billing Determinants'!$F$41*$D38,IF($E38="Non-RPP kWh",VLOOKUP(P$4,'4. Billing Determinants'!$B$19:$O$41,6,0)/'4. Billing Determinants'!$G$41*$D38,IF($E38="Distribution Rev.",VLOOKUP(P$4,'4. Billing Determinants'!$B$19:$O$41,8,0)/'4. Billing Determinants'!$I$41*$D38, VLOOKUP(P$4,'4. Billing Determinants'!$B$19:$O$41,3,0)/'4. Billing Determinants'!$D$41*$D38))))),0)</f>
        <v>0</v>
      </c>
      <c r="Q38" s="74">
        <f>IFERROR(IF(Q$4="",0,IF($E38="kWh",VLOOKUP(Q$4,'4. Billing Determinants'!$B$19:$O$41,4,0)/'4. Billing Determinants'!$E$41*$D38,IF($E38="kW",VLOOKUP(Q$4,'4. Billing Determinants'!$B$19:$O$41,5,0)/'4. Billing Determinants'!$F$41*$D38,IF($E38="Non-RPP kWh",VLOOKUP(Q$4,'4. Billing Determinants'!$B$19:$O$41,6,0)/'4. Billing Determinants'!$G$41*$D38,IF($E38="Distribution Rev.",VLOOKUP(Q$4,'4. Billing Determinants'!$B$19:$O$41,8,0)/'4. Billing Determinants'!$I$41*$D38, VLOOKUP(Q$4,'4. Billing Determinants'!$B$19:$O$41,3,0)/'4. Billing Determinants'!$D$41*$D38))))),0)</f>
        <v>0</v>
      </c>
      <c r="R38" s="74">
        <f>IFERROR(IF(R$4="",0,IF($E38="kWh",VLOOKUP(R$4,'4. Billing Determinants'!$B$19:$O$41,4,0)/'4. Billing Determinants'!$E$41*$D38,IF($E38="kW",VLOOKUP(R$4,'4. Billing Determinants'!$B$19:$O$41,5,0)/'4. Billing Determinants'!$F$41*$D38,IF($E38="Non-RPP kWh",VLOOKUP(R$4,'4. Billing Determinants'!$B$19:$O$41,6,0)/'4. Billing Determinants'!$G$41*$D38,IF($E38="Distribution Rev.",VLOOKUP(R$4,'4. Billing Determinants'!$B$19:$O$41,8,0)/'4. Billing Determinants'!$I$41*$D38, VLOOKUP(R$4,'4. Billing Determinants'!$B$19:$O$41,3,0)/'4. Billing Determinants'!$D$41*$D38))))),0)</f>
        <v>0</v>
      </c>
      <c r="S38" s="74">
        <f>IFERROR(IF(S$4="",0,IF($E38="kWh",VLOOKUP(S$4,'4. Billing Determinants'!$B$19:$O$41,4,0)/'4. Billing Determinants'!$E$41*$D38,IF($E38="kW",VLOOKUP(S$4,'4. Billing Determinants'!$B$19:$O$41,5,0)/'4. Billing Determinants'!$F$41*$D38,IF($E38="Non-RPP kWh",VLOOKUP(S$4,'4. Billing Determinants'!$B$19:$O$41,6,0)/'4. Billing Determinants'!$G$41*$D38,IF($E38="Distribution Rev.",VLOOKUP(S$4,'4. Billing Determinants'!$B$19:$O$41,8,0)/'4. Billing Determinants'!$I$41*$D38, VLOOKUP(S$4,'4. Billing Determinants'!$B$19:$O$41,3,0)/'4. Billing Determinants'!$D$41*$D38))))),0)</f>
        <v>0</v>
      </c>
      <c r="T38" s="74">
        <f>IFERROR(IF(T$4="",0,IF($E38="kWh",VLOOKUP(T$4,'4. Billing Determinants'!$B$19:$O$41,4,0)/'4. Billing Determinants'!$E$41*$D38,IF($E38="kW",VLOOKUP(T$4,'4. Billing Determinants'!$B$19:$O$41,5,0)/'4. Billing Determinants'!$F$41*$D38,IF($E38="Non-RPP kWh",VLOOKUP(T$4,'4. Billing Determinants'!$B$19:$O$41,6,0)/'4. Billing Determinants'!$G$41*$D38,IF($E38="Distribution Rev.",VLOOKUP(T$4,'4. Billing Determinants'!$B$19:$O$41,8,0)/'4. Billing Determinants'!$I$41*$D38, VLOOKUP(T$4,'4. Billing Determinants'!$B$19:$O$41,3,0)/'4. Billing Determinants'!$D$41*$D38))))),0)</f>
        <v>0</v>
      </c>
      <c r="U38" s="74">
        <f>IFERROR(IF(U$4="",0,IF($E38="kWh",VLOOKUP(U$4,'4. Billing Determinants'!$B$19:$O$41,4,0)/'4. Billing Determinants'!$E$41*$D38,IF($E38="kW",VLOOKUP(U$4,'4. Billing Determinants'!$B$19:$O$41,5,0)/'4. Billing Determinants'!$F$41*$D38,IF($E38="Non-RPP kWh",VLOOKUP(U$4,'4. Billing Determinants'!$B$19:$O$41,6,0)/'4. Billing Determinants'!$G$41*$D38,IF($E38="Distribution Rev.",VLOOKUP(U$4,'4. Billing Determinants'!$B$19:$O$41,8,0)/'4. Billing Determinants'!$I$41*$D38, VLOOKUP(U$4,'4. Billing Determinants'!$B$19:$O$41,3,0)/'4. Billing Determinants'!$D$41*$D38))))),0)</f>
        <v>0</v>
      </c>
      <c r="V38" s="74">
        <f>IFERROR(IF(V$4="",0,IF($E38="kWh",VLOOKUP(V$4,'4. Billing Determinants'!$B$19:$O$41,4,0)/'4. Billing Determinants'!$E$41*$D38,IF($E38="kW",VLOOKUP(V$4,'4. Billing Determinants'!$B$19:$O$41,5,0)/'4. Billing Determinants'!$F$41*$D38,IF($E38="Non-RPP kWh",VLOOKUP(V$4,'4. Billing Determinants'!$B$19:$O$41,6,0)/'4. Billing Determinants'!$G$41*$D38,IF($E38="Distribution Rev.",VLOOKUP(V$4,'4. Billing Determinants'!$B$19:$O$41,8,0)/'4. Billing Determinants'!$I$41*$D38, VLOOKUP(V$4,'4. Billing Determinants'!$B$19:$O$41,3,0)/'4. Billing Determinants'!$D$41*$D38))))),0)</f>
        <v>0</v>
      </c>
      <c r="W38" s="74">
        <f>IFERROR(IF(W$4="",0,IF($E38="kWh",VLOOKUP(W$4,'4. Billing Determinants'!$B$19:$O$41,4,0)/'4. Billing Determinants'!$E$41*$D38,IF($E38="kW",VLOOKUP(W$4,'4. Billing Determinants'!$B$19:$O$41,5,0)/'4. Billing Determinants'!$F$41*$D38,IF($E38="Non-RPP kWh",VLOOKUP(W$4,'4. Billing Determinants'!$B$19:$O$41,6,0)/'4. Billing Determinants'!$G$41*$D38,IF($E38="Distribution Rev.",VLOOKUP(W$4,'4. Billing Determinants'!$B$19:$O$41,8,0)/'4. Billing Determinants'!$I$41*$D38, VLOOKUP(W$4,'4. Billing Determinants'!$B$19:$O$41,3,0)/'4. Billing Determinants'!$D$41*$D38))))),0)</f>
        <v>0</v>
      </c>
      <c r="X38" s="74">
        <f>IFERROR(IF(X$4="",0,IF($E38="kWh",VLOOKUP(X$4,'4. Billing Determinants'!$B$19:$O$41,4,0)/'4. Billing Determinants'!$E$41*$D38,IF($E38="kW",VLOOKUP(X$4,'4. Billing Determinants'!$B$19:$O$41,5,0)/'4. Billing Determinants'!$F$41*$D38,IF($E38="Non-RPP kWh",VLOOKUP(X$4,'4. Billing Determinants'!$B$19:$O$41,6,0)/'4. Billing Determinants'!$G$41*$D38,IF($E38="Distribution Rev.",VLOOKUP(X$4,'4. Billing Determinants'!$B$19:$O$41,8,0)/'4. Billing Determinants'!$I$41*$D38, VLOOKUP(X$4,'4. Billing Determinants'!$B$19:$O$41,3,0)/'4. Billing Determinants'!$D$41*$D38))))),0)</f>
        <v>0</v>
      </c>
      <c r="Y38" s="74">
        <f>IFERROR(IF(Y$4="",0,IF($E38="kWh",VLOOKUP(Y$4,'4. Billing Determinants'!$B$19:$O$41,4,0)/'4. Billing Determinants'!$E$41*$D38,IF($E38="kW",VLOOKUP(Y$4,'4. Billing Determinants'!$B$19:$O$41,5,0)/'4. Billing Determinants'!$F$41*$D38,IF($E38="Non-RPP kWh",VLOOKUP(Y$4,'4. Billing Determinants'!$B$19:$O$41,6,0)/'4. Billing Determinants'!$G$41*$D38,IF($E38="Distribution Rev.",VLOOKUP(Y$4,'4. Billing Determinants'!$B$19:$O$41,8,0)/'4. Billing Determinants'!$I$41*$D38, VLOOKUP(Y$4,'4. Billing Determinants'!$B$19:$O$41,3,0)/'4. Billing Determinants'!$D$41*$D38))))),0)</f>
        <v>0</v>
      </c>
    </row>
    <row r="39" spans="1:25" s="60" customFormat="1">
      <c r="A39" s="59"/>
      <c r="B39" s="92" t="s">
        <v>156</v>
      </c>
      <c r="C39" s="94"/>
      <c r="D39" s="93">
        <f>SUM(D18:D38)</f>
        <v>48131.340000000004</v>
      </c>
      <c r="E39" s="94"/>
      <c r="F39" s="93">
        <f>SUM(F18:F38)</f>
        <v>21936.174867039401</v>
      </c>
      <c r="G39" s="93">
        <f t="shared" ref="G39:Y39" si="1">SUM(G18:G38)</f>
        <v>8944.1244713921733</v>
      </c>
      <c r="H39" s="93">
        <f t="shared" si="1"/>
        <v>18296.909252964735</v>
      </c>
      <c r="I39" s="93">
        <f t="shared" si="1"/>
        <v>25.878574767335895</v>
      </c>
      <c r="J39" s="93">
        <f t="shared" si="1"/>
        <v>-1071.7471661636466</v>
      </c>
      <c r="K39" s="93">
        <f t="shared" si="1"/>
        <v>0</v>
      </c>
      <c r="L39" s="93">
        <f t="shared" si="1"/>
        <v>0</v>
      </c>
      <c r="M39" s="93">
        <f t="shared" si="1"/>
        <v>0</v>
      </c>
      <c r="N39" s="93">
        <f t="shared" si="1"/>
        <v>0</v>
      </c>
      <c r="O39" s="93">
        <f t="shared" si="1"/>
        <v>0</v>
      </c>
      <c r="P39" s="93">
        <f t="shared" si="1"/>
        <v>0</v>
      </c>
      <c r="Q39" s="93">
        <f t="shared" si="1"/>
        <v>0</v>
      </c>
      <c r="R39" s="93">
        <f t="shared" si="1"/>
        <v>0</v>
      </c>
      <c r="S39" s="93">
        <f t="shared" si="1"/>
        <v>0</v>
      </c>
      <c r="T39" s="93">
        <f t="shared" si="1"/>
        <v>0</v>
      </c>
      <c r="U39" s="93">
        <f t="shared" si="1"/>
        <v>0</v>
      </c>
      <c r="V39" s="93">
        <f t="shared" si="1"/>
        <v>0</v>
      </c>
      <c r="W39" s="93">
        <f t="shared" si="1"/>
        <v>0</v>
      </c>
      <c r="X39" s="93">
        <f t="shared" si="1"/>
        <v>0</v>
      </c>
      <c r="Y39" s="93">
        <f t="shared" si="1"/>
        <v>0</v>
      </c>
    </row>
    <row r="40" spans="1:25" s="80" customFormat="1">
      <c r="B40" s="81"/>
      <c r="C40" s="82"/>
      <c r="D40" s="83"/>
      <c r="E40" s="88"/>
      <c r="F40" s="83"/>
      <c r="G40" s="83"/>
      <c r="H40" s="83"/>
      <c r="I40" s="83"/>
      <c r="J40" s="83"/>
      <c r="K40" s="83"/>
      <c r="L40" s="83"/>
      <c r="M40" s="83"/>
      <c r="N40" s="83"/>
      <c r="O40" s="83"/>
      <c r="P40" s="83"/>
      <c r="Q40" s="83"/>
      <c r="R40" s="83"/>
      <c r="S40" s="83"/>
      <c r="T40" s="83"/>
      <c r="U40" s="83"/>
      <c r="V40" s="83"/>
      <c r="W40" s="83"/>
      <c r="X40" s="83"/>
      <c r="Y40" s="83"/>
    </row>
    <row r="41" spans="1:25">
      <c r="B41" s="89" t="s">
        <v>16</v>
      </c>
      <c r="C41" s="87">
        <v>1562</v>
      </c>
      <c r="D41" s="74">
        <f>'2. 2013 Continuity Schedule'!CP65</f>
        <v>0</v>
      </c>
      <c r="E41" s="143"/>
      <c r="F41" s="74">
        <f>IFERROR(IF(F$4="",0,IF($E41="kWh",VLOOKUP(F$4,'4. Billing Determinants'!$B$19:$O$41,4,0)/'4. Billing Determinants'!$E$41*$D41,IF($E41="kW",VLOOKUP(F$4,'4. Billing Determinants'!$B$19:$O$41,5,0)/'4. Billing Determinants'!$F$41*$D41,IF($E41="Non-RPP kWh",VLOOKUP(F$4,'4. Billing Determinants'!$B$19:$O$41,6,0)/'4. Billing Determinants'!$G$41*$D41,IF($E41="Distribution Rev.",VLOOKUP(F$4,'4. Billing Determinants'!$B$19:$O$41,8,0)/'4. Billing Determinants'!$I$41*$D41, VLOOKUP(F$4,'4. Billing Determinants'!$B$19:$O$41,3,0)/'4. Billing Determinants'!$D$41*$D41))))),0)</f>
        <v>0</v>
      </c>
      <c r="G41" s="74">
        <f>IFERROR(IF(G$4="",0,IF($E41="kWh",VLOOKUP(G$4,'4. Billing Determinants'!$B$19:$O$41,4,0)/'4. Billing Determinants'!$E$41*$D41,IF($E41="kW",VLOOKUP(G$4,'4. Billing Determinants'!$B$19:$O$41,5,0)/'4. Billing Determinants'!$F$41*$D41,IF($E41="Non-RPP kWh",VLOOKUP(G$4,'4. Billing Determinants'!$B$19:$O$41,6,0)/'4. Billing Determinants'!$G$41*$D41,IF($E41="Distribution Rev.",VLOOKUP(G$4,'4. Billing Determinants'!$B$19:$O$41,8,0)/'4. Billing Determinants'!$I$41*$D41, VLOOKUP(G$4,'4. Billing Determinants'!$B$19:$O$41,3,0)/'4. Billing Determinants'!$D$41*$D41))))),0)</f>
        <v>0</v>
      </c>
      <c r="H41" s="74">
        <f>IFERROR(IF(H$4="",0,IF($E41="kWh",VLOOKUP(H$4,'4. Billing Determinants'!$B$19:$O$41,4,0)/'4. Billing Determinants'!$E$41*$D41,IF($E41="kW",VLOOKUP(H$4,'4. Billing Determinants'!$B$19:$O$41,5,0)/'4. Billing Determinants'!$F$41*$D41,IF($E41="Non-RPP kWh",VLOOKUP(H$4,'4. Billing Determinants'!$B$19:$O$41,6,0)/'4. Billing Determinants'!$G$41*$D41,IF($E41="Distribution Rev.",VLOOKUP(H$4,'4. Billing Determinants'!$B$19:$O$41,8,0)/'4. Billing Determinants'!$I$41*$D41, VLOOKUP(H$4,'4. Billing Determinants'!$B$19:$O$41,3,0)/'4. Billing Determinants'!$D$41*$D41))))),0)</f>
        <v>0</v>
      </c>
      <c r="I41" s="74">
        <f>IFERROR(IF(I$4="",0,IF($E41="kWh",VLOOKUP(I$4,'4. Billing Determinants'!$B$19:$O$41,4,0)/'4. Billing Determinants'!$E$41*$D41,IF($E41="kW",VLOOKUP(I$4,'4. Billing Determinants'!$B$19:$O$41,5,0)/'4. Billing Determinants'!$F$41*$D41,IF($E41="Non-RPP kWh",VLOOKUP(I$4,'4. Billing Determinants'!$B$19:$O$41,6,0)/'4. Billing Determinants'!$G$41*$D41,IF($E41="Distribution Rev.",VLOOKUP(I$4,'4. Billing Determinants'!$B$19:$O$41,8,0)/'4. Billing Determinants'!$I$41*$D41, VLOOKUP(I$4,'4. Billing Determinants'!$B$19:$O$41,3,0)/'4. Billing Determinants'!$D$41*$D41))))),0)</f>
        <v>0</v>
      </c>
      <c r="J41" s="74">
        <f>IFERROR(IF(J$4="",0,IF($E41="kWh",VLOOKUP(J$4,'4. Billing Determinants'!$B$19:$O$41,4,0)/'4. Billing Determinants'!$E$41*$D41,IF($E41="kW",VLOOKUP(J$4,'4. Billing Determinants'!$B$19:$O$41,5,0)/'4. Billing Determinants'!$F$41*$D41,IF($E41="Non-RPP kWh",VLOOKUP(J$4,'4. Billing Determinants'!$B$19:$O$41,6,0)/'4. Billing Determinants'!$G$41*$D41,IF($E41="Distribution Rev.",VLOOKUP(J$4,'4. Billing Determinants'!$B$19:$O$41,8,0)/'4. Billing Determinants'!$I$41*$D41, VLOOKUP(J$4,'4. Billing Determinants'!$B$19:$O$41,3,0)/'4. Billing Determinants'!$D$41*$D41))))),0)</f>
        <v>0</v>
      </c>
      <c r="K41" s="74">
        <f>IFERROR(IF(K$4="",0,IF($E41="kWh",VLOOKUP(K$4,'4. Billing Determinants'!$B$19:$O$41,4,0)/'4. Billing Determinants'!$E$41*$D41,IF($E41="kW",VLOOKUP(K$4,'4. Billing Determinants'!$B$19:$O$41,5,0)/'4. Billing Determinants'!$F$41*$D41,IF($E41="Non-RPP kWh",VLOOKUP(K$4,'4. Billing Determinants'!$B$19:$O$41,6,0)/'4. Billing Determinants'!$G$41*$D41,IF($E41="Distribution Rev.",VLOOKUP(K$4,'4. Billing Determinants'!$B$19:$O$41,8,0)/'4. Billing Determinants'!$I$41*$D41, VLOOKUP(K$4,'4. Billing Determinants'!$B$19:$O$41,3,0)/'4. Billing Determinants'!$D$41*$D41))))),0)</f>
        <v>0</v>
      </c>
      <c r="L41" s="74">
        <f>IFERROR(IF(L$4="",0,IF($E41="kWh",VLOOKUP(L$4,'4. Billing Determinants'!$B$19:$O$41,4,0)/'4. Billing Determinants'!$E$41*$D41,IF($E41="kW",VLOOKUP(L$4,'4. Billing Determinants'!$B$19:$O$41,5,0)/'4. Billing Determinants'!$F$41*$D41,IF($E41="Non-RPP kWh",VLOOKUP(L$4,'4. Billing Determinants'!$B$19:$O$41,6,0)/'4. Billing Determinants'!$G$41*$D41,IF($E41="Distribution Rev.",VLOOKUP(L$4,'4. Billing Determinants'!$B$19:$O$41,8,0)/'4. Billing Determinants'!$I$41*$D41, VLOOKUP(L$4,'4. Billing Determinants'!$B$19:$O$41,3,0)/'4. Billing Determinants'!$D$41*$D41))))),0)</f>
        <v>0</v>
      </c>
      <c r="M41" s="74">
        <f>IFERROR(IF(M$4="",0,IF($E41="kWh",VLOOKUP(M$4,'4. Billing Determinants'!$B$19:$O$41,4,0)/'4. Billing Determinants'!$E$41*$D41,IF($E41="kW",VLOOKUP(M$4,'4. Billing Determinants'!$B$19:$O$41,5,0)/'4. Billing Determinants'!$F$41*$D41,IF($E41="Non-RPP kWh",VLOOKUP(M$4,'4. Billing Determinants'!$B$19:$O$41,6,0)/'4. Billing Determinants'!$G$41*$D41,IF($E41="Distribution Rev.",VLOOKUP(M$4,'4. Billing Determinants'!$B$19:$O$41,8,0)/'4. Billing Determinants'!$I$41*$D41, VLOOKUP(M$4,'4. Billing Determinants'!$B$19:$O$41,3,0)/'4. Billing Determinants'!$D$41*$D41))))),0)</f>
        <v>0</v>
      </c>
      <c r="N41" s="74">
        <f>IFERROR(IF(N$4="",0,IF($E41="kWh",VLOOKUP(N$4,'4. Billing Determinants'!$B$19:$O$41,4,0)/'4. Billing Determinants'!$E$41*$D41,IF($E41="kW",VLOOKUP(N$4,'4. Billing Determinants'!$B$19:$O$41,5,0)/'4. Billing Determinants'!$F$41*$D41,IF($E41="Non-RPP kWh",VLOOKUP(N$4,'4. Billing Determinants'!$B$19:$O$41,6,0)/'4. Billing Determinants'!$G$41*$D41,IF($E41="Distribution Rev.",VLOOKUP(N$4,'4. Billing Determinants'!$B$19:$O$41,8,0)/'4. Billing Determinants'!$I$41*$D41, VLOOKUP(N$4,'4. Billing Determinants'!$B$19:$O$41,3,0)/'4. Billing Determinants'!$D$41*$D41))))),0)</f>
        <v>0</v>
      </c>
      <c r="O41" s="74">
        <f>IFERROR(IF(O$4="",0,IF($E41="kWh",VLOOKUP(O$4,'4. Billing Determinants'!$B$19:$O$41,4,0)/'4. Billing Determinants'!$E$41*$D41,IF($E41="kW",VLOOKUP(O$4,'4. Billing Determinants'!$B$19:$O$41,5,0)/'4. Billing Determinants'!$F$41*$D41,IF($E41="Non-RPP kWh",VLOOKUP(O$4,'4. Billing Determinants'!$B$19:$O$41,6,0)/'4. Billing Determinants'!$G$41*$D41,IF($E41="Distribution Rev.",VLOOKUP(O$4,'4. Billing Determinants'!$B$19:$O$41,8,0)/'4. Billing Determinants'!$I$41*$D41, VLOOKUP(O$4,'4. Billing Determinants'!$B$19:$O$41,3,0)/'4. Billing Determinants'!$D$41*$D41))))),0)</f>
        <v>0</v>
      </c>
      <c r="P41" s="74">
        <f>IFERROR(IF(P$4="",0,IF($E41="kWh",VLOOKUP(P$4,'4. Billing Determinants'!$B$19:$O$41,4,0)/'4. Billing Determinants'!$E$41*$D41,IF($E41="kW",VLOOKUP(P$4,'4. Billing Determinants'!$B$19:$O$41,5,0)/'4. Billing Determinants'!$F$41*$D41,IF($E41="Non-RPP kWh",VLOOKUP(P$4,'4. Billing Determinants'!$B$19:$O$41,6,0)/'4. Billing Determinants'!$G$41*$D41,IF($E41="Distribution Rev.",VLOOKUP(P$4,'4. Billing Determinants'!$B$19:$O$41,8,0)/'4. Billing Determinants'!$I$41*$D41, VLOOKUP(P$4,'4. Billing Determinants'!$B$19:$O$41,3,0)/'4. Billing Determinants'!$D$41*$D41))))),0)</f>
        <v>0</v>
      </c>
      <c r="Q41" s="74">
        <f>IFERROR(IF(Q$4="",0,IF($E41="kWh",VLOOKUP(Q$4,'4. Billing Determinants'!$B$19:$O$41,4,0)/'4. Billing Determinants'!$E$41*$D41,IF($E41="kW",VLOOKUP(Q$4,'4. Billing Determinants'!$B$19:$O$41,5,0)/'4. Billing Determinants'!$F$41*$D41,IF($E41="Non-RPP kWh",VLOOKUP(Q$4,'4. Billing Determinants'!$B$19:$O$41,6,0)/'4. Billing Determinants'!$G$41*$D41,IF($E41="Distribution Rev.",VLOOKUP(Q$4,'4. Billing Determinants'!$B$19:$O$41,8,0)/'4. Billing Determinants'!$I$41*$D41, VLOOKUP(Q$4,'4. Billing Determinants'!$B$19:$O$41,3,0)/'4. Billing Determinants'!$D$41*$D41))))),0)</f>
        <v>0</v>
      </c>
      <c r="R41" s="74">
        <f>IFERROR(IF(R$4="",0,IF($E41="kWh",VLOOKUP(R$4,'4. Billing Determinants'!$B$19:$O$41,4,0)/'4. Billing Determinants'!$E$41*$D41,IF($E41="kW",VLOOKUP(R$4,'4. Billing Determinants'!$B$19:$O$41,5,0)/'4. Billing Determinants'!$F$41*$D41,IF($E41="Non-RPP kWh",VLOOKUP(R$4,'4. Billing Determinants'!$B$19:$O$41,6,0)/'4. Billing Determinants'!$G$41*$D41,IF($E41="Distribution Rev.",VLOOKUP(R$4,'4. Billing Determinants'!$B$19:$O$41,8,0)/'4. Billing Determinants'!$I$41*$D41, VLOOKUP(R$4,'4. Billing Determinants'!$B$19:$O$41,3,0)/'4. Billing Determinants'!$D$41*$D41))))),0)</f>
        <v>0</v>
      </c>
      <c r="S41" s="74">
        <f>IFERROR(IF(S$4="",0,IF($E41="kWh",VLOOKUP(S$4,'4. Billing Determinants'!$B$19:$O$41,4,0)/'4. Billing Determinants'!$E$41*$D41,IF($E41="kW",VLOOKUP(S$4,'4. Billing Determinants'!$B$19:$O$41,5,0)/'4. Billing Determinants'!$F$41*$D41,IF($E41="Non-RPP kWh",VLOOKUP(S$4,'4. Billing Determinants'!$B$19:$O$41,6,0)/'4. Billing Determinants'!$G$41*$D41,IF($E41="Distribution Rev.",VLOOKUP(S$4,'4. Billing Determinants'!$B$19:$O$41,8,0)/'4. Billing Determinants'!$I$41*$D41, VLOOKUP(S$4,'4. Billing Determinants'!$B$19:$O$41,3,0)/'4. Billing Determinants'!$D$41*$D41))))),0)</f>
        <v>0</v>
      </c>
      <c r="T41" s="74">
        <f>IFERROR(IF(T$4="",0,IF($E41="kWh",VLOOKUP(T$4,'4. Billing Determinants'!$B$19:$O$41,4,0)/'4. Billing Determinants'!$E$41*$D41,IF($E41="kW",VLOOKUP(T$4,'4. Billing Determinants'!$B$19:$O$41,5,0)/'4. Billing Determinants'!$F$41*$D41,IF($E41="Non-RPP kWh",VLOOKUP(T$4,'4. Billing Determinants'!$B$19:$O$41,6,0)/'4. Billing Determinants'!$G$41*$D41,IF($E41="Distribution Rev.",VLOOKUP(T$4,'4. Billing Determinants'!$B$19:$O$41,8,0)/'4. Billing Determinants'!$I$41*$D41, VLOOKUP(T$4,'4. Billing Determinants'!$B$19:$O$41,3,0)/'4. Billing Determinants'!$D$41*$D41))))),0)</f>
        <v>0</v>
      </c>
      <c r="U41" s="74">
        <f>IFERROR(IF(U$4="",0,IF($E41="kWh",VLOOKUP(U$4,'4. Billing Determinants'!$B$19:$O$41,4,0)/'4. Billing Determinants'!$E$41*$D41,IF($E41="kW",VLOOKUP(U$4,'4. Billing Determinants'!$B$19:$O$41,5,0)/'4. Billing Determinants'!$F$41*$D41,IF($E41="Non-RPP kWh",VLOOKUP(U$4,'4. Billing Determinants'!$B$19:$O$41,6,0)/'4. Billing Determinants'!$G$41*$D41,IF($E41="Distribution Rev.",VLOOKUP(U$4,'4. Billing Determinants'!$B$19:$O$41,8,0)/'4. Billing Determinants'!$I$41*$D41, VLOOKUP(U$4,'4. Billing Determinants'!$B$19:$O$41,3,0)/'4. Billing Determinants'!$D$41*$D41))))),0)</f>
        <v>0</v>
      </c>
      <c r="V41" s="74">
        <f>IFERROR(IF(V$4="",0,IF($E41="kWh",VLOOKUP(V$4,'4. Billing Determinants'!$B$19:$O$41,4,0)/'4. Billing Determinants'!$E$41*$D41,IF($E41="kW",VLOOKUP(V$4,'4. Billing Determinants'!$B$19:$O$41,5,0)/'4. Billing Determinants'!$F$41*$D41,IF($E41="Non-RPP kWh",VLOOKUP(V$4,'4. Billing Determinants'!$B$19:$O$41,6,0)/'4. Billing Determinants'!$G$41*$D41,IF($E41="Distribution Rev.",VLOOKUP(V$4,'4. Billing Determinants'!$B$19:$O$41,8,0)/'4. Billing Determinants'!$I$41*$D41, VLOOKUP(V$4,'4. Billing Determinants'!$B$19:$O$41,3,0)/'4. Billing Determinants'!$D$41*$D41))))),0)</f>
        <v>0</v>
      </c>
      <c r="W41" s="74">
        <f>IFERROR(IF(W$4="",0,IF($E41="kWh",VLOOKUP(W$4,'4. Billing Determinants'!$B$19:$O$41,4,0)/'4. Billing Determinants'!$E$41*$D41,IF($E41="kW",VLOOKUP(W$4,'4. Billing Determinants'!$B$19:$O$41,5,0)/'4. Billing Determinants'!$F$41*$D41,IF($E41="Non-RPP kWh",VLOOKUP(W$4,'4. Billing Determinants'!$B$19:$O$41,6,0)/'4. Billing Determinants'!$G$41*$D41,IF($E41="Distribution Rev.",VLOOKUP(W$4,'4. Billing Determinants'!$B$19:$O$41,8,0)/'4. Billing Determinants'!$I$41*$D41, VLOOKUP(W$4,'4. Billing Determinants'!$B$19:$O$41,3,0)/'4. Billing Determinants'!$D$41*$D41))))),0)</f>
        <v>0</v>
      </c>
      <c r="X41" s="74">
        <f>IFERROR(IF(X$4="",0,IF($E41="kWh",VLOOKUP(X$4,'4. Billing Determinants'!$B$19:$O$41,4,0)/'4. Billing Determinants'!$E$41*$D41,IF($E41="kW",VLOOKUP(X$4,'4. Billing Determinants'!$B$19:$O$41,5,0)/'4. Billing Determinants'!$F$41*$D41,IF($E41="Non-RPP kWh",VLOOKUP(X$4,'4. Billing Determinants'!$B$19:$O$41,6,0)/'4. Billing Determinants'!$G$41*$D41,IF($E41="Distribution Rev.",VLOOKUP(X$4,'4. Billing Determinants'!$B$19:$O$41,8,0)/'4. Billing Determinants'!$I$41*$D41, VLOOKUP(X$4,'4. Billing Determinants'!$B$19:$O$41,3,0)/'4. Billing Determinants'!$D$41*$D41))))),0)</f>
        <v>0</v>
      </c>
      <c r="Y41" s="74">
        <f>IFERROR(IF(Y$4="",0,IF($E41="kWh",VLOOKUP(Y$4,'4. Billing Determinants'!$B$19:$O$41,4,0)/'4. Billing Determinants'!$E$41*$D41,IF($E41="kW",VLOOKUP(Y$4,'4. Billing Determinants'!$B$19:$O$41,5,0)/'4. Billing Determinants'!$F$41*$D41,IF($E41="Non-RPP kWh",VLOOKUP(Y$4,'4. Billing Determinants'!$B$19:$O$41,6,0)/'4. Billing Determinants'!$G$41*$D41,IF($E41="Distribution Rev.",VLOOKUP(Y$4,'4. Billing Determinants'!$B$19:$O$41,8,0)/'4. Billing Determinants'!$I$41*$D41, VLOOKUP(Y$4,'4. Billing Determinants'!$B$19:$O$41,3,0)/'4. Billing Determinants'!$D$41*$D41))))),0)</f>
        <v>0</v>
      </c>
    </row>
    <row r="42" spans="1:25" ht="25.5">
      <c r="B42" s="90" t="s">
        <v>159</v>
      </c>
      <c r="C42" s="87">
        <v>1592</v>
      </c>
      <c r="D42" s="74">
        <f>'2. 2013 Continuity Schedule'!CP66</f>
        <v>0</v>
      </c>
      <c r="E42" s="143"/>
      <c r="F42" s="74">
        <f>IFERROR(IF(F$4="",0,IF($E42="kWh",VLOOKUP(F$4,'4. Billing Determinants'!$B$19:$O$41,4,0)/'4. Billing Determinants'!$E$41*$D42,IF($E42="kW",VLOOKUP(F$4,'4. Billing Determinants'!$B$19:$O$41,5,0)/'4. Billing Determinants'!$F$41*$D42,IF($E42="Non-RPP kWh",VLOOKUP(F$4,'4. Billing Determinants'!$B$19:$O$41,6,0)/'4. Billing Determinants'!$G$41*$D42,IF($E42="Distribution Rev.",VLOOKUP(F$4,'4. Billing Determinants'!$B$19:$O$41,8,0)/'4. Billing Determinants'!$I$41*$D42, VLOOKUP(F$4,'4. Billing Determinants'!$B$19:$O$41,3,0)/'4. Billing Determinants'!$D$41*$D42))))),0)</f>
        <v>0</v>
      </c>
      <c r="G42" s="74">
        <f>IFERROR(IF(G$4="",0,IF($E42="kWh",VLOOKUP(G$4,'4. Billing Determinants'!$B$19:$O$41,4,0)/'4. Billing Determinants'!$E$41*$D42,IF($E42="kW",VLOOKUP(G$4,'4. Billing Determinants'!$B$19:$O$41,5,0)/'4. Billing Determinants'!$F$41*$D42,IF($E42="Non-RPP kWh",VLOOKUP(G$4,'4. Billing Determinants'!$B$19:$O$41,6,0)/'4. Billing Determinants'!$G$41*$D42,IF($E42="Distribution Rev.",VLOOKUP(G$4,'4. Billing Determinants'!$B$19:$O$41,8,0)/'4. Billing Determinants'!$I$41*$D42, VLOOKUP(G$4,'4. Billing Determinants'!$B$19:$O$41,3,0)/'4. Billing Determinants'!$D$41*$D42))))),0)</f>
        <v>0</v>
      </c>
      <c r="H42" s="74">
        <f>IFERROR(IF(H$4="",0,IF($E42="kWh",VLOOKUP(H$4,'4. Billing Determinants'!$B$19:$O$41,4,0)/'4. Billing Determinants'!$E$41*$D42,IF($E42="kW",VLOOKUP(H$4,'4. Billing Determinants'!$B$19:$O$41,5,0)/'4. Billing Determinants'!$F$41*$D42,IF($E42="Non-RPP kWh",VLOOKUP(H$4,'4. Billing Determinants'!$B$19:$O$41,6,0)/'4. Billing Determinants'!$G$41*$D42,IF($E42="Distribution Rev.",VLOOKUP(H$4,'4. Billing Determinants'!$B$19:$O$41,8,0)/'4. Billing Determinants'!$I$41*$D42, VLOOKUP(H$4,'4. Billing Determinants'!$B$19:$O$41,3,0)/'4. Billing Determinants'!$D$41*$D42))))),0)</f>
        <v>0</v>
      </c>
      <c r="I42" s="74">
        <f>IFERROR(IF(I$4="",0,IF($E42="kWh",VLOOKUP(I$4,'4. Billing Determinants'!$B$19:$O$41,4,0)/'4. Billing Determinants'!$E$41*$D42,IF($E42="kW",VLOOKUP(I$4,'4. Billing Determinants'!$B$19:$O$41,5,0)/'4. Billing Determinants'!$F$41*$D42,IF($E42="Non-RPP kWh",VLOOKUP(I$4,'4. Billing Determinants'!$B$19:$O$41,6,0)/'4. Billing Determinants'!$G$41*$D42,IF($E42="Distribution Rev.",VLOOKUP(I$4,'4. Billing Determinants'!$B$19:$O$41,8,0)/'4. Billing Determinants'!$I$41*$D42, VLOOKUP(I$4,'4. Billing Determinants'!$B$19:$O$41,3,0)/'4. Billing Determinants'!$D$41*$D42))))),0)</f>
        <v>0</v>
      </c>
      <c r="J42" s="74">
        <f>IFERROR(IF(J$4="",0,IF($E42="kWh",VLOOKUP(J$4,'4. Billing Determinants'!$B$19:$O$41,4,0)/'4. Billing Determinants'!$E$41*$D42,IF($E42="kW",VLOOKUP(J$4,'4. Billing Determinants'!$B$19:$O$41,5,0)/'4. Billing Determinants'!$F$41*$D42,IF($E42="Non-RPP kWh",VLOOKUP(J$4,'4. Billing Determinants'!$B$19:$O$41,6,0)/'4. Billing Determinants'!$G$41*$D42,IF($E42="Distribution Rev.",VLOOKUP(J$4,'4. Billing Determinants'!$B$19:$O$41,8,0)/'4. Billing Determinants'!$I$41*$D42, VLOOKUP(J$4,'4. Billing Determinants'!$B$19:$O$41,3,0)/'4. Billing Determinants'!$D$41*$D42))))),0)</f>
        <v>0</v>
      </c>
      <c r="K42" s="74">
        <f>IFERROR(IF(K$4="",0,IF($E42="kWh",VLOOKUP(K$4,'4. Billing Determinants'!$B$19:$O$41,4,0)/'4. Billing Determinants'!$E$41*$D42,IF($E42="kW",VLOOKUP(K$4,'4. Billing Determinants'!$B$19:$O$41,5,0)/'4. Billing Determinants'!$F$41*$D42,IF($E42="Non-RPP kWh",VLOOKUP(K$4,'4. Billing Determinants'!$B$19:$O$41,6,0)/'4. Billing Determinants'!$G$41*$D42,IF($E42="Distribution Rev.",VLOOKUP(K$4,'4. Billing Determinants'!$B$19:$O$41,8,0)/'4. Billing Determinants'!$I$41*$D42, VLOOKUP(K$4,'4. Billing Determinants'!$B$19:$O$41,3,0)/'4. Billing Determinants'!$D$41*$D42))))),0)</f>
        <v>0</v>
      </c>
      <c r="L42" s="74">
        <f>IFERROR(IF(L$4="",0,IF($E42="kWh",VLOOKUP(L$4,'4. Billing Determinants'!$B$19:$O$41,4,0)/'4. Billing Determinants'!$E$41*$D42,IF($E42="kW",VLOOKUP(L$4,'4. Billing Determinants'!$B$19:$O$41,5,0)/'4. Billing Determinants'!$F$41*$D42,IF($E42="Non-RPP kWh",VLOOKUP(L$4,'4. Billing Determinants'!$B$19:$O$41,6,0)/'4. Billing Determinants'!$G$41*$D42,IF($E42="Distribution Rev.",VLOOKUP(L$4,'4. Billing Determinants'!$B$19:$O$41,8,0)/'4. Billing Determinants'!$I$41*$D42, VLOOKUP(L$4,'4. Billing Determinants'!$B$19:$O$41,3,0)/'4. Billing Determinants'!$D$41*$D42))))),0)</f>
        <v>0</v>
      </c>
      <c r="M42" s="74">
        <f>IFERROR(IF(M$4="",0,IF($E42="kWh",VLOOKUP(M$4,'4. Billing Determinants'!$B$19:$O$41,4,0)/'4. Billing Determinants'!$E$41*$D42,IF($E42="kW",VLOOKUP(M$4,'4. Billing Determinants'!$B$19:$O$41,5,0)/'4. Billing Determinants'!$F$41*$D42,IF($E42="Non-RPP kWh",VLOOKUP(M$4,'4. Billing Determinants'!$B$19:$O$41,6,0)/'4. Billing Determinants'!$G$41*$D42,IF($E42="Distribution Rev.",VLOOKUP(M$4,'4. Billing Determinants'!$B$19:$O$41,8,0)/'4. Billing Determinants'!$I$41*$D42, VLOOKUP(M$4,'4. Billing Determinants'!$B$19:$O$41,3,0)/'4. Billing Determinants'!$D$41*$D42))))),0)</f>
        <v>0</v>
      </c>
      <c r="N42" s="74">
        <f>IFERROR(IF(N$4="",0,IF($E42="kWh",VLOOKUP(N$4,'4. Billing Determinants'!$B$19:$O$41,4,0)/'4. Billing Determinants'!$E$41*$D42,IF($E42="kW",VLOOKUP(N$4,'4. Billing Determinants'!$B$19:$O$41,5,0)/'4. Billing Determinants'!$F$41*$D42,IF($E42="Non-RPP kWh",VLOOKUP(N$4,'4. Billing Determinants'!$B$19:$O$41,6,0)/'4. Billing Determinants'!$G$41*$D42,IF($E42="Distribution Rev.",VLOOKUP(N$4,'4. Billing Determinants'!$B$19:$O$41,8,0)/'4. Billing Determinants'!$I$41*$D42, VLOOKUP(N$4,'4. Billing Determinants'!$B$19:$O$41,3,0)/'4. Billing Determinants'!$D$41*$D42))))),0)</f>
        <v>0</v>
      </c>
      <c r="O42" s="74">
        <f>IFERROR(IF(O$4="",0,IF($E42="kWh",VLOOKUP(O$4,'4. Billing Determinants'!$B$19:$O$41,4,0)/'4. Billing Determinants'!$E$41*$D42,IF($E42="kW",VLOOKUP(O$4,'4. Billing Determinants'!$B$19:$O$41,5,0)/'4. Billing Determinants'!$F$41*$D42,IF($E42="Non-RPP kWh",VLOOKUP(O$4,'4. Billing Determinants'!$B$19:$O$41,6,0)/'4. Billing Determinants'!$G$41*$D42,IF($E42="Distribution Rev.",VLOOKUP(O$4,'4. Billing Determinants'!$B$19:$O$41,8,0)/'4. Billing Determinants'!$I$41*$D42, VLOOKUP(O$4,'4. Billing Determinants'!$B$19:$O$41,3,0)/'4. Billing Determinants'!$D$41*$D42))))),0)</f>
        <v>0</v>
      </c>
      <c r="P42" s="74">
        <f>IFERROR(IF(P$4="",0,IF($E42="kWh",VLOOKUP(P$4,'4. Billing Determinants'!$B$19:$O$41,4,0)/'4. Billing Determinants'!$E$41*$D42,IF($E42="kW",VLOOKUP(P$4,'4. Billing Determinants'!$B$19:$O$41,5,0)/'4. Billing Determinants'!$F$41*$D42,IF($E42="Non-RPP kWh",VLOOKUP(P$4,'4. Billing Determinants'!$B$19:$O$41,6,0)/'4. Billing Determinants'!$G$41*$D42,IF($E42="Distribution Rev.",VLOOKUP(P$4,'4. Billing Determinants'!$B$19:$O$41,8,0)/'4. Billing Determinants'!$I$41*$D42, VLOOKUP(P$4,'4. Billing Determinants'!$B$19:$O$41,3,0)/'4. Billing Determinants'!$D$41*$D42))))),0)</f>
        <v>0</v>
      </c>
      <c r="Q42" s="74">
        <f>IFERROR(IF(Q$4="",0,IF($E42="kWh",VLOOKUP(Q$4,'4. Billing Determinants'!$B$19:$O$41,4,0)/'4. Billing Determinants'!$E$41*$D42,IF($E42="kW",VLOOKUP(Q$4,'4. Billing Determinants'!$B$19:$O$41,5,0)/'4. Billing Determinants'!$F$41*$D42,IF($E42="Non-RPP kWh",VLOOKUP(Q$4,'4. Billing Determinants'!$B$19:$O$41,6,0)/'4. Billing Determinants'!$G$41*$D42,IF($E42="Distribution Rev.",VLOOKUP(Q$4,'4. Billing Determinants'!$B$19:$O$41,8,0)/'4. Billing Determinants'!$I$41*$D42, VLOOKUP(Q$4,'4. Billing Determinants'!$B$19:$O$41,3,0)/'4. Billing Determinants'!$D$41*$D42))))),0)</f>
        <v>0</v>
      </c>
      <c r="R42" s="74">
        <f>IFERROR(IF(R$4="",0,IF($E42="kWh",VLOOKUP(R$4,'4. Billing Determinants'!$B$19:$O$41,4,0)/'4. Billing Determinants'!$E$41*$D42,IF($E42="kW",VLOOKUP(R$4,'4. Billing Determinants'!$B$19:$O$41,5,0)/'4. Billing Determinants'!$F$41*$D42,IF($E42="Non-RPP kWh",VLOOKUP(R$4,'4. Billing Determinants'!$B$19:$O$41,6,0)/'4. Billing Determinants'!$G$41*$D42,IF($E42="Distribution Rev.",VLOOKUP(R$4,'4. Billing Determinants'!$B$19:$O$41,8,0)/'4. Billing Determinants'!$I$41*$D42, VLOOKUP(R$4,'4. Billing Determinants'!$B$19:$O$41,3,0)/'4. Billing Determinants'!$D$41*$D42))))),0)</f>
        <v>0</v>
      </c>
      <c r="S42" s="74">
        <f>IFERROR(IF(S$4="",0,IF($E42="kWh",VLOOKUP(S$4,'4. Billing Determinants'!$B$19:$O$41,4,0)/'4. Billing Determinants'!$E$41*$D42,IF($E42="kW",VLOOKUP(S$4,'4. Billing Determinants'!$B$19:$O$41,5,0)/'4. Billing Determinants'!$F$41*$D42,IF($E42="Non-RPP kWh",VLOOKUP(S$4,'4. Billing Determinants'!$B$19:$O$41,6,0)/'4. Billing Determinants'!$G$41*$D42,IF($E42="Distribution Rev.",VLOOKUP(S$4,'4. Billing Determinants'!$B$19:$O$41,8,0)/'4. Billing Determinants'!$I$41*$D42, VLOOKUP(S$4,'4. Billing Determinants'!$B$19:$O$41,3,0)/'4. Billing Determinants'!$D$41*$D42))))),0)</f>
        <v>0</v>
      </c>
      <c r="T42" s="74">
        <f>IFERROR(IF(T$4="",0,IF($E42="kWh",VLOOKUP(T$4,'4. Billing Determinants'!$B$19:$O$41,4,0)/'4. Billing Determinants'!$E$41*$D42,IF($E42="kW",VLOOKUP(T$4,'4. Billing Determinants'!$B$19:$O$41,5,0)/'4. Billing Determinants'!$F$41*$D42,IF($E42="Non-RPP kWh",VLOOKUP(T$4,'4. Billing Determinants'!$B$19:$O$41,6,0)/'4. Billing Determinants'!$G$41*$D42,IF($E42="Distribution Rev.",VLOOKUP(T$4,'4. Billing Determinants'!$B$19:$O$41,8,0)/'4. Billing Determinants'!$I$41*$D42, VLOOKUP(T$4,'4. Billing Determinants'!$B$19:$O$41,3,0)/'4. Billing Determinants'!$D$41*$D42))))),0)</f>
        <v>0</v>
      </c>
      <c r="U42" s="74">
        <f>IFERROR(IF(U$4="",0,IF($E42="kWh",VLOOKUP(U$4,'4. Billing Determinants'!$B$19:$O$41,4,0)/'4. Billing Determinants'!$E$41*$D42,IF($E42="kW",VLOOKUP(U$4,'4. Billing Determinants'!$B$19:$O$41,5,0)/'4. Billing Determinants'!$F$41*$D42,IF($E42="Non-RPP kWh",VLOOKUP(U$4,'4. Billing Determinants'!$B$19:$O$41,6,0)/'4. Billing Determinants'!$G$41*$D42,IF($E42="Distribution Rev.",VLOOKUP(U$4,'4. Billing Determinants'!$B$19:$O$41,8,0)/'4. Billing Determinants'!$I$41*$D42, VLOOKUP(U$4,'4. Billing Determinants'!$B$19:$O$41,3,0)/'4. Billing Determinants'!$D$41*$D42))))),0)</f>
        <v>0</v>
      </c>
      <c r="V42" s="74">
        <f>IFERROR(IF(V$4="",0,IF($E42="kWh",VLOOKUP(V$4,'4. Billing Determinants'!$B$19:$O$41,4,0)/'4. Billing Determinants'!$E$41*$D42,IF($E42="kW",VLOOKUP(V$4,'4. Billing Determinants'!$B$19:$O$41,5,0)/'4. Billing Determinants'!$F$41*$D42,IF($E42="Non-RPP kWh",VLOOKUP(V$4,'4. Billing Determinants'!$B$19:$O$41,6,0)/'4. Billing Determinants'!$G$41*$D42,IF($E42="Distribution Rev.",VLOOKUP(V$4,'4. Billing Determinants'!$B$19:$O$41,8,0)/'4. Billing Determinants'!$I$41*$D42, VLOOKUP(V$4,'4. Billing Determinants'!$B$19:$O$41,3,0)/'4. Billing Determinants'!$D$41*$D42))))),0)</f>
        <v>0</v>
      </c>
      <c r="W42" s="74">
        <f>IFERROR(IF(W$4="",0,IF($E42="kWh",VLOOKUP(W$4,'4. Billing Determinants'!$B$19:$O$41,4,0)/'4. Billing Determinants'!$E$41*$D42,IF($E42="kW",VLOOKUP(W$4,'4. Billing Determinants'!$B$19:$O$41,5,0)/'4. Billing Determinants'!$F$41*$D42,IF($E42="Non-RPP kWh",VLOOKUP(W$4,'4. Billing Determinants'!$B$19:$O$41,6,0)/'4. Billing Determinants'!$G$41*$D42,IF($E42="Distribution Rev.",VLOOKUP(W$4,'4. Billing Determinants'!$B$19:$O$41,8,0)/'4. Billing Determinants'!$I$41*$D42, VLOOKUP(W$4,'4. Billing Determinants'!$B$19:$O$41,3,0)/'4. Billing Determinants'!$D$41*$D42))))),0)</f>
        <v>0</v>
      </c>
      <c r="X42" s="74">
        <f>IFERROR(IF(X$4="",0,IF($E42="kWh",VLOOKUP(X$4,'4. Billing Determinants'!$B$19:$O$41,4,0)/'4. Billing Determinants'!$E$41*$D42,IF($E42="kW",VLOOKUP(X$4,'4. Billing Determinants'!$B$19:$O$41,5,0)/'4. Billing Determinants'!$F$41*$D42,IF($E42="Non-RPP kWh",VLOOKUP(X$4,'4. Billing Determinants'!$B$19:$O$41,6,0)/'4. Billing Determinants'!$G$41*$D42,IF($E42="Distribution Rev.",VLOOKUP(X$4,'4. Billing Determinants'!$B$19:$O$41,8,0)/'4. Billing Determinants'!$I$41*$D42, VLOOKUP(X$4,'4. Billing Determinants'!$B$19:$O$41,3,0)/'4. Billing Determinants'!$D$41*$D42))))),0)</f>
        <v>0</v>
      </c>
      <c r="Y42" s="74">
        <f>IFERROR(IF(Y$4="",0,IF($E42="kWh",VLOOKUP(Y$4,'4. Billing Determinants'!$B$19:$O$41,4,0)/'4. Billing Determinants'!$E$41*$D42,IF($E42="kW",VLOOKUP(Y$4,'4. Billing Determinants'!$B$19:$O$41,5,0)/'4. Billing Determinants'!$F$41*$D42,IF($E42="Non-RPP kWh",VLOOKUP(Y$4,'4. Billing Determinants'!$B$19:$O$41,6,0)/'4. Billing Determinants'!$G$41*$D42,IF($E42="Distribution Rev.",VLOOKUP(Y$4,'4. Billing Determinants'!$B$19:$O$41,8,0)/'4. Billing Determinants'!$I$41*$D42, VLOOKUP(Y$4,'4. Billing Determinants'!$B$19:$O$41,3,0)/'4. Billing Determinants'!$D$41*$D42))))),0)</f>
        <v>0</v>
      </c>
    </row>
    <row r="43" spans="1:25" ht="25.5">
      <c r="B43" s="90" t="s">
        <v>154</v>
      </c>
      <c r="C43" s="87">
        <v>1592</v>
      </c>
      <c r="D43" s="74">
        <f>'2. 2013 Continuity Schedule'!CP67</f>
        <v>0</v>
      </c>
      <c r="E43" s="143"/>
      <c r="F43" s="74">
        <f>IFERROR(IF(F$4="",0,IF($E43="kWh",VLOOKUP(F$4,'4. Billing Determinants'!$B$19:$O$41,4,0)/'4. Billing Determinants'!$E$41*$D43,IF($E43="kW",VLOOKUP(F$4,'4. Billing Determinants'!$B$19:$O$41,5,0)/'4. Billing Determinants'!$F$41*$D43,IF($E43="Non-RPP kWh",VLOOKUP(F$4,'4. Billing Determinants'!$B$19:$O$41,6,0)/'4. Billing Determinants'!$G$41*$D43,IF($E43="Distribution Rev.",VLOOKUP(F$4,'4. Billing Determinants'!$B$19:$O$41,8,0)/'4. Billing Determinants'!$I$41*$D43, VLOOKUP(F$4,'4. Billing Determinants'!$B$19:$O$41,3,0)/'4. Billing Determinants'!$D$41*$D43))))),0)</f>
        <v>0</v>
      </c>
      <c r="G43" s="74">
        <f>IFERROR(IF(G$4="",0,IF($E43="kWh",VLOOKUP(G$4,'4. Billing Determinants'!$B$19:$O$41,4,0)/'4. Billing Determinants'!$E$41*$D43,IF($E43="kW",VLOOKUP(G$4,'4. Billing Determinants'!$B$19:$O$41,5,0)/'4. Billing Determinants'!$F$41*$D43,IF($E43="Non-RPP kWh",VLOOKUP(G$4,'4. Billing Determinants'!$B$19:$O$41,6,0)/'4. Billing Determinants'!$G$41*$D43,IF($E43="Distribution Rev.",VLOOKUP(G$4,'4. Billing Determinants'!$B$19:$O$41,8,0)/'4. Billing Determinants'!$I$41*$D43, VLOOKUP(G$4,'4. Billing Determinants'!$B$19:$O$41,3,0)/'4. Billing Determinants'!$D$41*$D43))))),0)</f>
        <v>0</v>
      </c>
      <c r="H43" s="74">
        <f>IFERROR(IF(H$4="",0,IF($E43="kWh",VLOOKUP(H$4,'4. Billing Determinants'!$B$19:$O$41,4,0)/'4. Billing Determinants'!$E$41*$D43,IF($E43="kW",VLOOKUP(H$4,'4. Billing Determinants'!$B$19:$O$41,5,0)/'4. Billing Determinants'!$F$41*$D43,IF($E43="Non-RPP kWh",VLOOKUP(H$4,'4. Billing Determinants'!$B$19:$O$41,6,0)/'4. Billing Determinants'!$G$41*$D43,IF($E43="Distribution Rev.",VLOOKUP(H$4,'4. Billing Determinants'!$B$19:$O$41,8,0)/'4. Billing Determinants'!$I$41*$D43, VLOOKUP(H$4,'4. Billing Determinants'!$B$19:$O$41,3,0)/'4. Billing Determinants'!$D$41*$D43))))),0)</f>
        <v>0</v>
      </c>
      <c r="I43" s="74">
        <f>IFERROR(IF(I$4="",0,IF($E43="kWh",VLOOKUP(I$4,'4. Billing Determinants'!$B$19:$O$41,4,0)/'4. Billing Determinants'!$E$41*$D43,IF($E43="kW",VLOOKUP(I$4,'4. Billing Determinants'!$B$19:$O$41,5,0)/'4. Billing Determinants'!$F$41*$D43,IF($E43="Non-RPP kWh",VLOOKUP(I$4,'4. Billing Determinants'!$B$19:$O$41,6,0)/'4. Billing Determinants'!$G$41*$D43,IF($E43="Distribution Rev.",VLOOKUP(I$4,'4. Billing Determinants'!$B$19:$O$41,8,0)/'4. Billing Determinants'!$I$41*$D43, VLOOKUP(I$4,'4. Billing Determinants'!$B$19:$O$41,3,0)/'4. Billing Determinants'!$D$41*$D43))))),0)</f>
        <v>0</v>
      </c>
      <c r="J43" s="74">
        <f>IFERROR(IF(J$4="",0,IF($E43="kWh",VLOOKUP(J$4,'4. Billing Determinants'!$B$19:$O$41,4,0)/'4. Billing Determinants'!$E$41*$D43,IF($E43="kW",VLOOKUP(J$4,'4. Billing Determinants'!$B$19:$O$41,5,0)/'4. Billing Determinants'!$F$41*$D43,IF($E43="Non-RPP kWh",VLOOKUP(J$4,'4. Billing Determinants'!$B$19:$O$41,6,0)/'4. Billing Determinants'!$G$41*$D43,IF($E43="Distribution Rev.",VLOOKUP(J$4,'4. Billing Determinants'!$B$19:$O$41,8,0)/'4. Billing Determinants'!$I$41*$D43, VLOOKUP(J$4,'4. Billing Determinants'!$B$19:$O$41,3,0)/'4. Billing Determinants'!$D$41*$D43))))),0)</f>
        <v>0</v>
      </c>
      <c r="K43" s="74">
        <f>IFERROR(IF(K$4="",0,IF($E43="kWh",VLOOKUP(K$4,'4. Billing Determinants'!$B$19:$O$41,4,0)/'4. Billing Determinants'!$E$41*$D43,IF($E43="kW",VLOOKUP(K$4,'4. Billing Determinants'!$B$19:$O$41,5,0)/'4. Billing Determinants'!$F$41*$D43,IF($E43="Non-RPP kWh",VLOOKUP(K$4,'4. Billing Determinants'!$B$19:$O$41,6,0)/'4. Billing Determinants'!$G$41*$D43,IF($E43="Distribution Rev.",VLOOKUP(K$4,'4. Billing Determinants'!$B$19:$O$41,8,0)/'4. Billing Determinants'!$I$41*$D43, VLOOKUP(K$4,'4. Billing Determinants'!$B$19:$O$41,3,0)/'4. Billing Determinants'!$D$41*$D43))))),0)</f>
        <v>0</v>
      </c>
      <c r="L43" s="74">
        <f>IFERROR(IF(L$4="",0,IF($E43="kWh",VLOOKUP(L$4,'4. Billing Determinants'!$B$19:$O$41,4,0)/'4. Billing Determinants'!$E$41*$D43,IF($E43="kW",VLOOKUP(L$4,'4. Billing Determinants'!$B$19:$O$41,5,0)/'4. Billing Determinants'!$F$41*$D43,IF($E43="Non-RPP kWh",VLOOKUP(L$4,'4. Billing Determinants'!$B$19:$O$41,6,0)/'4. Billing Determinants'!$G$41*$D43,IF($E43="Distribution Rev.",VLOOKUP(L$4,'4. Billing Determinants'!$B$19:$O$41,8,0)/'4. Billing Determinants'!$I$41*$D43, VLOOKUP(L$4,'4. Billing Determinants'!$B$19:$O$41,3,0)/'4. Billing Determinants'!$D$41*$D43))))),0)</f>
        <v>0</v>
      </c>
      <c r="M43" s="74">
        <f>IFERROR(IF(M$4="",0,IF($E43="kWh",VLOOKUP(M$4,'4. Billing Determinants'!$B$19:$O$41,4,0)/'4. Billing Determinants'!$E$41*$D43,IF($E43="kW",VLOOKUP(M$4,'4. Billing Determinants'!$B$19:$O$41,5,0)/'4. Billing Determinants'!$F$41*$D43,IF($E43="Non-RPP kWh",VLOOKUP(M$4,'4. Billing Determinants'!$B$19:$O$41,6,0)/'4. Billing Determinants'!$G$41*$D43,IF($E43="Distribution Rev.",VLOOKUP(M$4,'4. Billing Determinants'!$B$19:$O$41,8,0)/'4. Billing Determinants'!$I$41*$D43, VLOOKUP(M$4,'4. Billing Determinants'!$B$19:$O$41,3,0)/'4. Billing Determinants'!$D$41*$D43))))),0)</f>
        <v>0</v>
      </c>
      <c r="N43" s="74">
        <f>IFERROR(IF(N$4="",0,IF($E43="kWh",VLOOKUP(N$4,'4. Billing Determinants'!$B$19:$O$41,4,0)/'4. Billing Determinants'!$E$41*$D43,IF($E43="kW",VLOOKUP(N$4,'4. Billing Determinants'!$B$19:$O$41,5,0)/'4. Billing Determinants'!$F$41*$D43,IF($E43="Non-RPP kWh",VLOOKUP(N$4,'4. Billing Determinants'!$B$19:$O$41,6,0)/'4. Billing Determinants'!$G$41*$D43,IF($E43="Distribution Rev.",VLOOKUP(N$4,'4. Billing Determinants'!$B$19:$O$41,8,0)/'4. Billing Determinants'!$I$41*$D43, VLOOKUP(N$4,'4. Billing Determinants'!$B$19:$O$41,3,0)/'4. Billing Determinants'!$D$41*$D43))))),0)</f>
        <v>0</v>
      </c>
      <c r="O43" s="74">
        <f>IFERROR(IF(O$4="",0,IF($E43="kWh",VLOOKUP(O$4,'4. Billing Determinants'!$B$19:$O$41,4,0)/'4. Billing Determinants'!$E$41*$D43,IF($E43="kW",VLOOKUP(O$4,'4. Billing Determinants'!$B$19:$O$41,5,0)/'4. Billing Determinants'!$F$41*$D43,IF($E43="Non-RPP kWh",VLOOKUP(O$4,'4. Billing Determinants'!$B$19:$O$41,6,0)/'4. Billing Determinants'!$G$41*$D43,IF($E43="Distribution Rev.",VLOOKUP(O$4,'4. Billing Determinants'!$B$19:$O$41,8,0)/'4. Billing Determinants'!$I$41*$D43, VLOOKUP(O$4,'4. Billing Determinants'!$B$19:$O$41,3,0)/'4. Billing Determinants'!$D$41*$D43))))),0)</f>
        <v>0</v>
      </c>
      <c r="P43" s="74">
        <f>IFERROR(IF(P$4="",0,IF($E43="kWh",VLOOKUP(P$4,'4. Billing Determinants'!$B$19:$O$41,4,0)/'4. Billing Determinants'!$E$41*$D43,IF($E43="kW",VLOOKUP(P$4,'4. Billing Determinants'!$B$19:$O$41,5,0)/'4. Billing Determinants'!$F$41*$D43,IF($E43="Non-RPP kWh",VLOOKUP(P$4,'4. Billing Determinants'!$B$19:$O$41,6,0)/'4. Billing Determinants'!$G$41*$D43,IF($E43="Distribution Rev.",VLOOKUP(P$4,'4. Billing Determinants'!$B$19:$O$41,8,0)/'4. Billing Determinants'!$I$41*$D43, VLOOKUP(P$4,'4. Billing Determinants'!$B$19:$O$41,3,0)/'4. Billing Determinants'!$D$41*$D43))))),0)</f>
        <v>0</v>
      </c>
      <c r="Q43" s="74">
        <f>IFERROR(IF(Q$4="",0,IF($E43="kWh",VLOOKUP(Q$4,'4. Billing Determinants'!$B$19:$O$41,4,0)/'4. Billing Determinants'!$E$41*$D43,IF($E43="kW",VLOOKUP(Q$4,'4. Billing Determinants'!$B$19:$O$41,5,0)/'4. Billing Determinants'!$F$41*$D43,IF($E43="Non-RPP kWh",VLOOKUP(Q$4,'4. Billing Determinants'!$B$19:$O$41,6,0)/'4. Billing Determinants'!$G$41*$D43,IF($E43="Distribution Rev.",VLOOKUP(Q$4,'4. Billing Determinants'!$B$19:$O$41,8,0)/'4. Billing Determinants'!$I$41*$D43, VLOOKUP(Q$4,'4. Billing Determinants'!$B$19:$O$41,3,0)/'4. Billing Determinants'!$D$41*$D43))))),0)</f>
        <v>0</v>
      </c>
      <c r="R43" s="74">
        <f>IFERROR(IF(R$4="",0,IF($E43="kWh",VLOOKUP(R$4,'4. Billing Determinants'!$B$19:$O$41,4,0)/'4. Billing Determinants'!$E$41*$D43,IF($E43="kW",VLOOKUP(R$4,'4. Billing Determinants'!$B$19:$O$41,5,0)/'4. Billing Determinants'!$F$41*$D43,IF($E43="Non-RPP kWh",VLOOKUP(R$4,'4. Billing Determinants'!$B$19:$O$41,6,0)/'4. Billing Determinants'!$G$41*$D43,IF($E43="Distribution Rev.",VLOOKUP(R$4,'4. Billing Determinants'!$B$19:$O$41,8,0)/'4. Billing Determinants'!$I$41*$D43, VLOOKUP(R$4,'4. Billing Determinants'!$B$19:$O$41,3,0)/'4. Billing Determinants'!$D$41*$D43))))),0)</f>
        <v>0</v>
      </c>
      <c r="S43" s="74">
        <f>IFERROR(IF(S$4="",0,IF($E43="kWh",VLOOKUP(S$4,'4. Billing Determinants'!$B$19:$O$41,4,0)/'4. Billing Determinants'!$E$41*$D43,IF($E43="kW",VLOOKUP(S$4,'4. Billing Determinants'!$B$19:$O$41,5,0)/'4. Billing Determinants'!$F$41*$D43,IF($E43="Non-RPP kWh",VLOOKUP(S$4,'4. Billing Determinants'!$B$19:$O$41,6,0)/'4. Billing Determinants'!$G$41*$D43,IF($E43="Distribution Rev.",VLOOKUP(S$4,'4. Billing Determinants'!$B$19:$O$41,8,0)/'4. Billing Determinants'!$I$41*$D43, VLOOKUP(S$4,'4. Billing Determinants'!$B$19:$O$41,3,0)/'4. Billing Determinants'!$D$41*$D43))))),0)</f>
        <v>0</v>
      </c>
      <c r="T43" s="74">
        <f>IFERROR(IF(T$4="",0,IF($E43="kWh",VLOOKUP(T$4,'4. Billing Determinants'!$B$19:$O$41,4,0)/'4. Billing Determinants'!$E$41*$D43,IF($E43="kW",VLOOKUP(T$4,'4. Billing Determinants'!$B$19:$O$41,5,0)/'4. Billing Determinants'!$F$41*$D43,IF($E43="Non-RPP kWh",VLOOKUP(T$4,'4. Billing Determinants'!$B$19:$O$41,6,0)/'4. Billing Determinants'!$G$41*$D43,IF($E43="Distribution Rev.",VLOOKUP(T$4,'4. Billing Determinants'!$B$19:$O$41,8,0)/'4. Billing Determinants'!$I$41*$D43, VLOOKUP(T$4,'4. Billing Determinants'!$B$19:$O$41,3,0)/'4. Billing Determinants'!$D$41*$D43))))),0)</f>
        <v>0</v>
      </c>
      <c r="U43" s="74">
        <f>IFERROR(IF(U$4="",0,IF($E43="kWh",VLOOKUP(U$4,'4. Billing Determinants'!$B$19:$O$41,4,0)/'4. Billing Determinants'!$E$41*$D43,IF($E43="kW",VLOOKUP(U$4,'4. Billing Determinants'!$B$19:$O$41,5,0)/'4. Billing Determinants'!$F$41*$D43,IF($E43="Non-RPP kWh",VLOOKUP(U$4,'4. Billing Determinants'!$B$19:$O$41,6,0)/'4. Billing Determinants'!$G$41*$D43,IF($E43="Distribution Rev.",VLOOKUP(U$4,'4. Billing Determinants'!$B$19:$O$41,8,0)/'4. Billing Determinants'!$I$41*$D43, VLOOKUP(U$4,'4. Billing Determinants'!$B$19:$O$41,3,0)/'4. Billing Determinants'!$D$41*$D43))))),0)</f>
        <v>0</v>
      </c>
      <c r="V43" s="74">
        <f>IFERROR(IF(V$4="",0,IF($E43="kWh",VLOOKUP(V$4,'4. Billing Determinants'!$B$19:$O$41,4,0)/'4. Billing Determinants'!$E$41*$D43,IF($E43="kW",VLOOKUP(V$4,'4. Billing Determinants'!$B$19:$O$41,5,0)/'4. Billing Determinants'!$F$41*$D43,IF($E43="Non-RPP kWh",VLOOKUP(V$4,'4. Billing Determinants'!$B$19:$O$41,6,0)/'4. Billing Determinants'!$G$41*$D43,IF($E43="Distribution Rev.",VLOOKUP(V$4,'4. Billing Determinants'!$B$19:$O$41,8,0)/'4. Billing Determinants'!$I$41*$D43, VLOOKUP(V$4,'4. Billing Determinants'!$B$19:$O$41,3,0)/'4. Billing Determinants'!$D$41*$D43))))),0)</f>
        <v>0</v>
      </c>
      <c r="W43" s="74">
        <f>IFERROR(IF(W$4="",0,IF($E43="kWh",VLOOKUP(W$4,'4. Billing Determinants'!$B$19:$O$41,4,0)/'4. Billing Determinants'!$E$41*$D43,IF($E43="kW",VLOOKUP(W$4,'4. Billing Determinants'!$B$19:$O$41,5,0)/'4. Billing Determinants'!$F$41*$D43,IF($E43="Non-RPP kWh",VLOOKUP(W$4,'4. Billing Determinants'!$B$19:$O$41,6,0)/'4. Billing Determinants'!$G$41*$D43,IF($E43="Distribution Rev.",VLOOKUP(W$4,'4. Billing Determinants'!$B$19:$O$41,8,0)/'4. Billing Determinants'!$I$41*$D43, VLOOKUP(W$4,'4. Billing Determinants'!$B$19:$O$41,3,0)/'4. Billing Determinants'!$D$41*$D43))))),0)</f>
        <v>0</v>
      </c>
      <c r="X43" s="74">
        <f>IFERROR(IF(X$4="",0,IF($E43="kWh",VLOOKUP(X$4,'4. Billing Determinants'!$B$19:$O$41,4,0)/'4. Billing Determinants'!$E$41*$D43,IF($E43="kW",VLOOKUP(X$4,'4. Billing Determinants'!$B$19:$O$41,5,0)/'4. Billing Determinants'!$F$41*$D43,IF($E43="Non-RPP kWh",VLOOKUP(X$4,'4. Billing Determinants'!$B$19:$O$41,6,0)/'4. Billing Determinants'!$G$41*$D43,IF($E43="Distribution Rev.",VLOOKUP(X$4,'4. Billing Determinants'!$B$19:$O$41,8,0)/'4. Billing Determinants'!$I$41*$D43, VLOOKUP(X$4,'4. Billing Determinants'!$B$19:$O$41,3,0)/'4. Billing Determinants'!$D$41*$D43))))),0)</f>
        <v>0</v>
      </c>
      <c r="Y43" s="74">
        <f>IFERROR(IF(Y$4="",0,IF($E43="kWh",VLOOKUP(Y$4,'4. Billing Determinants'!$B$19:$O$41,4,0)/'4. Billing Determinants'!$E$41*$D43,IF($E43="kW",VLOOKUP(Y$4,'4. Billing Determinants'!$B$19:$O$41,5,0)/'4. Billing Determinants'!$F$41*$D43,IF($E43="Non-RPP kWh",VLOOKUP(Y$4,'4. Billing Determinants'!$B$19:$O$41,6,0)/'4. Billing Determinants'!$G$41*$D43,IF($E43="Distribution Rev.",VLOOKUP(Y$4,'4. Billing Determinants'!$B$19:$O$41,8,0)/'4. Billing Determinants'!$I$41*$D43, VLOOKUP(Y$4,'4. Billing Determinants'!$B$19:$O$41,3,0)/'4. Billing Determinants'!$D$41*$D43))))),0)</f>
        <v>0</v>
      </c>
    </row>
    <row r="44" spans="1:25" s="60" customFormat="1">
      <c r="A44" s="59"/>
      <c r="B44" s="92" t="s">
        <v>160</v>
      </c>
      <c r="C44" s="94"/>
      <c r="D44" s="93">
        <f>SUM(D41:D43)</f>
        <v>0</v>
      </c>
      <c r="E44" s="94"/>
      <c r="F44" s="93">
        <f>SUM(F41:F43)</f>
        <v>0</v>
      </c>
      <c r="G44" s="93">
        <f t="shared" ref="G44:Y44" si="2">SUM(G41:G43)</f>
        <v>0</v>
      </c>
      <c r="H44" s="93">
        <f t="shared" si="2"/>
        <v>0</v>
      </c>
      <c r="I44" s="93">
        <f t="shared" si="2"/>
        <v>0</v>
      </c>
      <c r="J44" s="93">
        <f t="shared" si="2"/>
        <v>0</v>
      </c>
      <c r="K44" s="93">
        <f t="shared" si="2"/>
        <v>0</v>
      </c>
      <c r="L44" s="93">
        <f t="shared" si="2"/>
        <v>0</v>
      </c>
      <c r="M44" s="93">
        <f t="shared" si="2"/>
        <v>0</v>
      </c>
      <c r="N44" s="93">
        <f t="shared" si="2"/>
        <v>0</v>
      </c>
      <c r="O44" s="93">
        <f t="shared" si="2"/>
        <v>0</v>
      </c>
      <c r="P44" s="93">
        <f t="shared" si="2"/>
        <v>0</v>
      </c>
      <c r="Q44" s="93">
        <f t="shared" si="2"/>
        <v>0</v>
      </c>
      <c r="R44" s="93">
        <f t="shared" si="2"/>
        <v>0</v>
      </c>
      <c r="S44" s="93">
        <f t="shared" si="2"/>
        <v>0</v>
      </c>
      <c r="T44" s="93">
        <f t="shared" si="2"/>
        <v>0</v>
      </c>
      <c r="U44" s="93">
        <f t="shared" si="2"/>
        <v>0</v>
      </c>
      <c r="V44" s="93">
        <f t="shared" si="2"/>
        <v>0</v>
      </c>
      <c r="W44" s="93">
        <f t="shared" si="2"/>
        <v>0</v>
      </c>
      <c r="X44" s="93">
        <f t="shared" si="2"/>
        <v>0</v>
      </c>
      <c r="Y44" s="93">
        <f t="shared" si="2"/>
        <v>0</v>
      </c>
    </row>
    <row r="45" spans="1:25">
      <c r="B45" s="81"/>
      <c r="C45" s="84"/>
      <c r="D45" s="85"/>
      <c r="E45" s="84"/>
    </row>
    <row r="46" spans="1:25">
      <c r="B46" s="90" t="s">
        <v>161</v>
      </c>
      <c r="C46" s="87">
        <v>1568</v>
      </c>
      <c r="D46" s="74">
        <f>'2. 2013 Continuity Schedule'!CP72</f>
        <v>5050</v>
      </c>
      <c r="E46" s="98"/>
      <c r="F46" s="144">
        <v>2080.5</v>
      </c>
      <c r="G46" s="144">
        <v>2969</v>
      </c>
      <c r="H46" s="144"/>
      <c r="I46" s="144"/>
      <c r="J46" s="144"/>
      <c r="K46" s="144"/>
      <c r="L46" s="144"/>
      <c r="M46" s="144"/>
      <c r="N46" s="144"/>
      <c r="O46" s="144"/>
      <c r="P46" s="144"/>
      <c r="Q46" s="144"/>
      <c r="R46" s="144"/>
      <c r="S46" s="144"/>
      <c r="T46" s="144"/>
      <c r="U46" s="144"/>
      <c r="V46" s="144"/>
      <c r="W46" s="144"/>
      <c r="X46" s="144"/>
      <c r="Y46" s="144"/>
    </row>
    <row r="47" spans="1:25" s="80" customFormat="1">
      <c r="B47" s="284" t="s">
        <v>163</v>
      </c>
      <c r="C47" s="284"/>
      <c r="D47" s="99">
        <f>SUM(F46:Y46)</f>
        <v>5049.5</v>
      </c>
    </row>
    <row r="48" spans="1:25" s="80" customFormat="1">
      <c r="B48" s="285" t="s">
        <v>148</v>
      </c>
      <c r="C48" s="285"/>
      <c r="D48" s="83">
        <f>D46-D47</f>
        <v>0.5</v>
      </c>
      <c r="E48" s="97"/>
    </row>
    <row r="49" spans="2:25" s="80" customFormat="1"/>
    <row r="50" spans="2:25" s="101" customFormat="1">
      <c r="B50" s="286" t="s">
        <v>195</v>
      </c>
      <c r="C50" s="286"/>
      <c r="D50" s="106">
        <f>SUM(F50:Y50)</f>
        <v>11391.820000000023</v>
      </c>
      <c r="E50" s="107"/>
      <c r="F50" s="106">
        <f t="shared" ref="F50:Y50" si="3">SUM(F46:F46,F44,F39,F16)</f>
        <v>3832.6683750639859</v>
      </c>
      <c r="G50" s="106">
        <f t="shared" si="3"/>
        <v>4632.4117121658383</v>
      </c>
      <c r="H50" s="106">
        <f t="shared" si="3"/>
        <v>4194.8019352000738</v>
      </c>
      <c r="I50" s="106">
        <f t="shared" si="3"/>
        <v>-8.0036534370957924E-2</v>
      </c>
      <c r="J50" s="106">
        <f t="shared" si="3"/>
        <v>-1267.9819858955027</v>
      </c>
      <c r="K50" s="106">
        <f t="shared" si="3"/>
        <v>0</v>
      </c>
      <c r="L50" s="106">
        <f t="shared" si="3"/>
        <v>0</v>
      </c>
      <c r="M50" s="106">
        <f t="shared" si="3"/>
        <v>0</v>
      </c>
      <c r="N50" s="106">
        <f t="shared" si="3"/>
        <v>0</v>
      </c>
      <c r="O50" s="106">
        <f t="shared" si="3"/>
        <v>0</v>
      </c>
      <c r="P50" s="106">
        <f t="shared" si="3"/>
        <v>0</v>
      </c>
      <c r="Q50" s="106">
        <f t="shared" si="3"/>
        <v>0</v>
      </c>
      <c r="R50" s="106">
        <f t="shared" si="3"/>
        <v>0</v>
      </c>
      <c r="S50" s="106">
        <f t="shared" si="3"/>
        <v>0</v>
      </c>
      <c r="T50" s="106">
        <f t="shared" si="3"/>
        <v>0</v>
      </c>
      <c r="U50" s="106">
        <f t="shared" si="3"/>
        <v>0</v>
      </c>
      <c r="V50" s="106">
        <f t="shared" si="3"/>
        <v>0</v>
      </c>
      <c r="W50" s="106">
        <f t="shared" si="3"/>
        <v>0</v>
      </c>
      <c r="X50" s="106">
        <f t="shared" si="3"/>
        <v>0</v>
      </c>
      <c r="Y50" s="106">
        <f t="shared" si="3"/>
        <v>0</v>
      </c>
    </row>
    <row r="51" spans="2:25" s="102" customFormat="1">
      <c r="B51" s="286" t="s">
        <v>203</v>
      </c>
      <c r="C51" s="286"/>
      <c r="D51" s="106">
        <f>D10</f>
        <v>-224583.2</v>
      </c>
      <c r="E51" s="106"/>
      <c r="F51" s="106">
        <f t="shared" ref="F51:Y51" si="4">F10</f>
        <v>-6216.3095951740952</v>
      </c>
      <c r="G51" s="106">
        <f t="shared" si="4"/>
        <v>-2688.0609865720908</v>
      </c>
      <c r="H51" s="106">
        <f t="shared" si="4"/>
        <v>-212218.46837689381</v>
      </c>
      <c r="I51" s="106">
        <f t="shared" si="4"/>
        <v>0</v>
      </c>
      <c r="J51" s="106">
        <f t="shared" si="4"/>
        <v>-3460.3610413600036</v>
      </c>
      <c r="K51" s="106">
        <f t="shared" si="4"/>
        <v>0</v>
      </c>
      <c r="L51" s="106">
        <f t="shared" si="4"/>
        <v>0</v>
      </c>
      <c r="M51" s="106">
        <f t="shared" si="4"/>
        <v>0</v>
      </c>
      <c r="N51" s="106">
        <f t="shared" si="4"/>
        <v>0</v>
      </c>
      <c r="O51" s="106">
        <f t="shared" si="4"/>
        <v>0</v>
      </c>
      <c r="P51" s="106">
        <f t="shared" si="4"/>
        <v>0</v>
      </c>
      <c r="Q51" s="106">
        <f t="shared" si="4"/>
        <v>0</v>
      </c>
      <c r="R51" s="106">
        <f t="shared" si="4"/>
        <v>0</v>
      </c>
      <c r="S51" s="106">
        <f t="shared" si="4"/>
        <v>0</v>
      </c>
      <c r="T51" s="106">
        <f t="shared" si="4"/>
        <v>0</v>
      </c>
      <c r="U51" s="106">
        <f t="shared" si="4"/>
        <v>0</v>
      </c>
      <c r="V51" s="106">
        <f t="shared" si="4"/>
        <v>0</v>
      </c>
      <c r="W51" s="106">
        <f t="shared" si="4"/>
        <v>0</v>
      </c>
      <c r="X51" s="106">
        <f t="shared" si="4"/>
        <v>0</v>
      </c>
      <c r="Y51" s="106">
        <f t="shared" si="4"/>
        <v>0</v>
      </c>
    </row>
    <row r="52" spans="2:25" s="80" customFormat="1">
      <c r="B52" s="287" t="s">
        <v>196</v>
      </c>
      <c r="C52" s="287"/>
      <c r="D52" s="108">
        <f>SUM(D50:D51)</f>
        <v>-213191.37999999998</v>
      </c>
      <c r="E52" s="109"/>
      <c r="F52" s="108">
        <f t="shared" ref="F52:Y52" si="5">SUM(F50:F51)</f>
        <v>-2383.6412201101093</v>
      </c>
      <c r="G52" s="108">
        <f t="shared" si="5"/>
        <v>1944.3507255937475</v>
      </c>
      <c r="H52" s="108">
        <f t="shared" si="5"/>
        <v>-208023.66644169373</v>
      </c>
      <c r="I52" s="108">
        <f t="shared" si="5"/>
        <v>-8.0036534370957924E-2</v>
      </c>
      <c r="J52" s="108">
        <f t="shared" si="5"/>
        <v>-4728.3430272555061</v>
      </c>
      <c r="K52" s="108">
        <f t="shared" si="5"/>
        <v>0</v>
      </c>
      <c r="L52" s="108">
        <f t="shared" si="5"/>
        <v>0</v>
      </c>
      <c r="M52" s="108">
        <f t="shared" si="5"/>
        <v>0</v>
      </c>
      <c r="N52" s="108">
        <f t="shared" si="5"/>
        <v>0</v>
      </c>
      <c r="O52" s="108">
        <f t="shared" si="5"/>
        <v>0</v>
      </c>
      <c r="P52" s="108">
        <f t="shared" si="5"/>
        <v>0</v>
      </c>
      <c r="Q52" s="108">
        <f t="shared" si="5"/>
        <v>0</v>
      </c>
      <c r="R52" s="108">
        <f t="shared" si="5"/>
        <v>0</v>
      </c>
      <c r="S52" s="108">
        <f t="shared" si="5"/>
        <v>0</v>
      </c>
      <c r="T52" s="108">
        <f t="shared" si="5"/>
        <v>0</v>
      </c>
      <c r="U52" s="108">
        <f t="shared" si="5"/>
        <v>0</v>
      </c>
      <c r="V52" s="108">
        <f t="shared" si="5"/>
        <v>0</v>
      </c>
      <c r="W52" s="108">
        <f t="shared" si="5"/>
        <v>0</v>
      </c>
      <c r="X52" s="108">
        <f t="shared" si="5"/>
        <v>0</v>
      </c>
      <c r="Y52" s="108">
        <f t="shared" si="5"/>
        <v>0</v>
      </c>
    </row>
    <row r="53" spans="2:25">
      <c r="D53" s="86"/>
    </row>
    <row r="54" spans="2:25">
      <c r="B54" s="75" t="s">
        <v>291</v>
      </c>
      <c r="C54" s="75">
        <v>1575</v>
      </c>
      <c r="D54" s="74">
        <f>'2. 2013 Continuity Schedule'!CP82</f>
        <v>0</v>
      </c>
      <c r="E54" s="143"/>
      <c r="F54" s="74">
        <f>IFERROR(IF(F$4="",0,IF($E54="kWh",VLOOKUP(F$4,'4. Billing Determinants'!$B$19:$O$41,4,0)/'4. Billing Determinants'!$E$41*$D54,IF($E54="kW",VLOOKUP(F$4,'4. Billing Determinants'!$B$19:$O$41,5,0)/'4. Billing Determinants'!$F$41*$D54,IF($E54="Non-RPP kWh",VLOOKUP(F$4,'4. Billing Determinants'!$B$19:$O$41,6,0)/'4. Billing Determinants'!$G$41*$D54,IF($E54="Distribution Rev.",VLOOKUP(F$4,'4. Billing Determinants'!$B$19:$O$41,8,0)/'4. Billing Determinants'!$I$41*$D54, VLOOKUP(F$4,'4. Billing Determinants'!$B$19:$O$41,3,0)/'4. Billing Determinants'!$D$41*$D54))))),0)</f>
        <v>0</v>
      </c>
      <c r="G54" s="74">
        <f>IFERROR(IF(G$4="",0,IF($E54="kWh",VLOOKUP(G$4,'4. Billing Determinants'!$B$19:$O$41,4,0)/'4. Billing Determinants'!$E$41*$D54,IF($E54="kW",VLOOKUP(G$4,'4. Billing Determinants'!$B$19:$O$41,5,0)/'4. Billing Determinants'!$F$41*$D54,IF($E54="Non-RPP kWh",VLOOKUP(G$4,'4. Billing Determinants'!$B$19:$O$41,6,0)/'4. Billing Determinants'!$G$41*$D54,IF($E54="Distribution Rev.",VLOOKUP(G$4,'4. Billing Determinants'!$B$19:$O$41,8,0)/'4. Billing Determinants'!$I$41*$D54, VLOOKUP(G$4,'4. Billing Determinants'!$B$19:$O$41,3,0)/'4. Billing Determinants'!$D$41*$D54))))),0)</f>
        <v>0</v>
      </c>
      <c r="H54" s="74">
        <f>IFERROR(IF(H$4="",0,IF($E54="kWh",VLOOKUP(H$4,'4. Billing Determinants'!$B$19:$O$41,4,0)/'4. Billing Determinants'!$E$41*$D54,IF($E54="kW",VLOOKUP(H$4,'4. Billing Determinants'!$B$19:$O$41,5,0)/'4. Billing Determinants'!$F$41*$D54,IF($E54="Non-RPP kWh",VLOOKUP(H$4,'4. Billing Determinants'!$B$19:$O$41,6,0)/'4. Billing Determinants'!$G$41*$D54,IF($E54="Distribution Rev.",VLOOKUP(H$4,'4. Billing Determinants'!$B$19:$O$41,8,0)/'4. Billing Determinants'!$I$41*$D54, VLOOKUP(H$4,'4. Billing Determinants'!$B$19:$O$41,3,0)/'4. Billing Determinants'!$D$41*$D54))))),0)</f>
        <v>0</v>
      </c>
      <c r="I54" s="74">
        <f>IFERROR(IF(I$4="",0,IF($E54="kWh",VLOOKUP(I$4,'4. Billing Determinants'!$B$19:$O$41,4,0)/'4. Billing Determinants'!$E$41*$D54,IF($E54="kW",VLOOKUP(I$4,'4. Billing Determinants'!$B$19:$O$41,5,0)/'4. Billing Determinants'!$F$41*$D54,IF($E54="Non-RPP kWh",VLOOKUP(I$4,'4. Billing Determinants'!$B$19:$O$41,6,0)/'4. Billing Determinants'!$G$41*$D54,IF($E54="Distribution Rev.",VLOOKUP(I$4,'4. Billing Determinants'!$B$19:$O$41,8,0)/'4. Billing Determinants'!$I$41*$D54, VLOOKUP(I$4,'4. Billing Determinants'!$B$19:$O$41,3,0)/'4. Billing Determinants'!$D$41*$D54))))),0)</f>
        <v>0</v>
      </c>
      <c r="J54" s="74">
        <f>IFERROR(IF(J$4="",0,IF($E54="kWh",VLOOKUP(J$4,'4. Billing Determinants'!$B$19:$O$41,4,0)/'4. Billing Determinants'!$E$41*$D54,IF($E54="kW",VLOOKUP(J$4,'4. Billing Determinants'!$B$19:$O$41,5,0)/'4. Billing Determinants'!$F$41*$D54,IF($E54="Non-RPP kWh",VLOOKUP(J$4,'4. Billing Determinants'!$B$19:$O$41,6,0)/'4. Billing Determinants'!$G$41*$D54,IF($E54="Distribution Rev.",VLOOKUP(J$4,'4. Billing Determinants'!$B$19:$O$41,8,0)/'4. Billing Determinants'!$I$41*$D54, VLOOKUP(J$4,'4. Billing Determinants'!$B$19:$O$41,3,0)/'4. Billing Determinants'!$D$41*$D54))))),0)</f>
        <v>0</v>
      </c>
      <c r="K54" s="74">
        <f>IFERROR(IF(K$4="",0,IF($E54="kWh",VLOOKUP(K$4,'4. Billing Determinants'!$B$19:$O$41,4,0)/'4. Billing Determinants'!$E$41*$D54,IF($E54="kW",VLOOKUP(K$4,'4. Billing Determinants'!$B$19:$O$41,5,0)/'4. Billing Determinants'!$F$41*$D54,IF($E54="Non-RPP kWh",VLOOKUP(K$4,'4. Billing Determinants'!$B$19:$O$41,6,0)/'4. Billing Determinants'!$G$41*$D54,IF($E54="Distribution Rev.",VLOOKUP(K$4,'4. Billing Determinants'!$B$19:$O$41,8,0)/'4. Billing Determinants'!$I$41*$D54, VLOOKUP(K$4,'4. Billing Determinants'!$B$19:$O$41,3,0)/'4. Billing Determinants'!$D$41*$D54))))),0)</f>
        <v>0</v>
      </c>
      <c r="L54" s="74">
        <f>IFERROR(IF(L$4="",0,IF($E54="kWh",VLOOKUP(L$4,'4. Billing Determinants'!$B$19:$O$41,4,0)/'4. Billing Determinants'!$E$41*$D54,IF($E54="kW",VLOOKUP(L$4,'4. Billing Determinants'!$B$19:$O$41,5,0)/'4. Billing Determinants'!$F$41*$D54,IF($E54="Non-RPP kWh",VLOOKUP(L$4,'4. Billing Determinants'!$B$19:$O$41,6,0)/'4. Billing Determinants'!$G$41*$D54,IF($E54="Distribution Rev.",VLOOKUP(L$4,'4. Billing Determinants'!$B$19:$O$41,8,0)/'4. Billing Determinants'!$I$41*$D54, VLOOKUP(L$4,'4. Billing Determinants'!$B$19:$O$41,3,0)/'4. Billing Determinants'!$D$41*$D54))))),0)</f>
        <v>0</v>
      </c>
      <c r="M54" s="74">
        <f>IFERROR(IF(M$4="",0,IF($E54="kWh",VLOOKUP(M$4,'4. Billing Determinants'!$B$19:$O$41,4,0)/'4. Billing Determinants'!$E$41*$D54,IF($E54="kW",VLOOKUP(M$4,'4. Billing Determinants'!$B$19:$O$41,5,0)/'4. Billing Determinants'!$F$41*$D54,IF($E54="Non-RPP kWh",VLOOKUP(M$4,'4. Billing Determinants'!$B$19:$O$41,6,0)/'4. Billing Determinants'!$G$41*$D54,IF($E54="Distribution Rev.",VLOOKUP(M$4,'4. Billing Determinants'!$B$19:$O$41,8,0)/'4. Billing Determinants'!$I$41*$D54, VLOOKUP(M$4,'4. Billing Determinants'!$B$19:$O$41,3,0)/'4. Billing Determinants'!$D$41*$D54))))),0)</f>
        <v>0</v>
      </c>
      <c r="N54" s="74">
        <f>IFERROR(IF(N$4="",0,IF($E54="kWh",VLOOKUP(N$4,'4. Billing Determinants'!$B$19:$O$41,4,0)/'4. Billing Determinants'!$E$41*$D54,IF($E54="kW",VLOOKUP(N$4,'4. Billing Determinants'!$B$19:$O$41,5,0)/'4. Billing Determinants'!$F$41*$D54,IF($E54="Non-RPP kWh",VLOOKUP(N$4,'4. Billing Determinants'!$B$19:$O$41,6,0)/'4. Billing Determinants'!$G$41*$D54,IF($E54="Distribution Rev.",VLOOKUP(N$4,'4. Billing Determinants'!$B$19:$O$41,8,0)/'4. Billing Determinants'!$I$41*$D54, VLOOKUP(N$4,'4. Billing Determinants'!$B$19:$O$41,3,0)/'4. Billing Determinants'!$D$41*$D54))))),0)</f>
        <v>0</v>
      </c>
      <c r="O54" s="74">
        <f>IFERROR(IF(O$4="",0,IF($E54="kWh",VLOOKUP(O$4,'4. Billing Determinants'!$B$19:$O$41,4,0)/'4. Billing Determinants'!$E$41*$D54,IF($E54="kW",VLOOKUP(O$4,'4. Billing Determinants'!$B$19:$O$41,5,0)/'4. Billing Determinants'!$F$41*$D54,IF($E54="Non-RPP kWh",VLOOKUP(O$4,'4. Billing Determinants'!$B$19:$O$41,6,0)/'4. Billing Determinants'!$G$41*$D54,IF($E54="Distribution Rev.",VLOOKUP(O$4,'4. Billing Determinants'!$B$19:$O$41,8,0)/'4. Billing Determinants'!$I$41*$D54, VLOOKUP(O$4,'4. Billing Determinants'!$B$19:$O$41,3,0)/'4. Billing Determinants'!$D$41*$D54))))),0)</f>
        <v>0</v>
      </c>
      <c r="P54" s="74">
        <f>IFERROR(IF(P$4="",0,IF($E54="kWh",VLOOKUP(P$4,'4. Billing Determinants'!$B$19:$O$41,4,0)/'4. Billing Determinants'!$E$41*$D54,IF($E54="kW",VLOOKUP(P$4,'4. Billing Determinants'!$B$19:$O$41,5,0)/'4. Billing Determinants'!$F$41*$D54,IF($E54="Non-RPP kWh",VLOOKUP(P$4,'4. Billing Determinants'!$B$19:$O$41,6,0)/'4. Billing Determinants'!$G$41*$D54,IF($E54="Distribution Rev.",VLOOKUP(P$4,'4. Billing Determinants'!$B$19:$O$41,8,0)/'4. Billing Determinants'!$I$41*$D54, VLOOKUP(P$4,'4. Billing Determinants'!$B$19:$O$41,3,0)/'4. Billing Determinants'!$D$41*$D54))))),0)</f>
        <v>0</v>
      </c>
      <c r="Q54" s="74">
        <f>IFERROR(IF(Q$4="",0,IF($E54="kWh",VLOOKUP(Q$4,'4. Billing Determinants'!$B$19:$O$41,4,0)/'4. Billing Determinants'!$E$41*$D54,IF($E54="kW",VLOOKUP(Q$4,'4. Billing Determinants'!$B$19:$O$41,5,0)/'4. Billing Determinants'!$F$41*$D54,IF($E54="Non-RPP kWh",VLOOKUP(Q$4,'4. Billing Determinants'!$B$19:$O$41,6,0)/'4. Billing Determinants'!$G$41*$D54,IF($E54="Distribution Rev.",VLOOKUP(Q$4,'4. Billing Determinants'!$B$19:$O$41,8,0)/'4. Billing Determinants'!$I$41*$D54, VLOOKUP(Q$4,'4. Billing Determinants'!$B$19:$O$41,3,0)/'4. Billing Determinants'!$D$41*$D54))))),0)</f>
        <v>0</v>
      </c>
      <c r="R54" s="74">
        <f>IFERROR(IF(R$4="",0,IF($E54="kWh",VLOOKUP(R$4,'4. Billing Determinants'!$B$19:$O$41,4,0)/'4. Billing Determinants'!$E$41*$D54,IF($E54="kW",VLOOKUP(R$4,'4. Billing Determinants'!$B$19:$O$41,5,0)/'4. Billing Determinants'!$F$41*$D54,IF($E54="Non-RPP kWh",VLOOKUP(R$4,'4. Billing Determinants'!$B$19:$O$41,6,0)/'4. Billing Determinants'!$G$41*$D54,IF($E54="Distribution Rev.",VLOOKUP(R$4,'4. Billing Determinants'!$B$19:$O$41,8,0)/'4. Billing Determinants'!$I$41*$D54, VLOOKUP(R$4,'4. Billing Determinants'!$B$19:$O$41,3,0)/'4. Billing Determinants'!$D$41*$D54))))),0)</f>
        <v>0</v>
      </c>
      <c r="S54" s="74">
        <f>IFERROR(IF(S$4="",0,IF($E54="kWh",VLOOKUP(S$4,'4. Billing Determinants'!$B$19:$O$41,4,0)/'4. Billing Determinants'!$E$41*$D54,IF($E54="kW",VLOOKUP(S$4,'4. Billing Determinants'!$B$19:$O$41,5,0)/'4. Billing Determinants'!$F$41*$D54,IF($E54="Non-RPP kWh",VLOOKUP(S$4,'4. Billing Determinants'!$B$19:$O$41,6,0)/'4. Billing Determinants'!$G$41*$D54,IF($E54="Distribution Rev.",VLOOKUP(S$4,'4. Billing Determinants'!$B$19:$O$41,8,0)/'4. Billing Determinants'!$I$41*$D54, VLOOKUP(S$4,'4. Billing Determinants'!$B$19:$O$41,3,0)/'4. Billing Determinants'!$D$41*$D54))))),0)</f>
        <v>0</v>
      </c>
      <c r="T54" s="74">
        <f>IFERROR(IF(T$4="",0,IF($E54="kWh",VLOOKUP(T$4,'4. Billing Determinants'!$B$19:$O$41,4,0)/'4. Billing Determinants'!$E$41*$D54,IF($E54="kW",VLOOKUP(T$4,'4. Billing Determinants'!$B$19:$O$41,5,0)/'4. Billing Determinants'!$F$41*$D54,IF($E54="Non-RPP kWh",VLOOKUP(T$4,'4. Billing Determinants'!$B$19:$O$41,6,0)/'4. Billing Determinants'!$G$41*$D54,IF($E54="Distribution Rev.",VLOOKUP(T$4,'4. Billing Determinants'!$B$19:$O$41,8,0)/'4. Billing Determinants'!$I$41*$D54, VLOOKUP(T$4,'4. Billing Determinants'!$B$19:$O$41,3,0)/'4. Billing Determinants'!$D$41*$D54))))),0)</f>
        <v>0</v>
      </c>
      <c r="U54" s="74">
        <f>IFERROR(IF(U$4="",0,IF($E54="kWh",VLOOKUP(U$4,'4. Billing Determinants'!$B$19:$O$41,4,0)/'4. Billing Determinants'!$E$41*$D54,IF($E54="kW",VLOOKUP(U$4,'4. Billing Determinants'!$B$19:$O$41,5,0)/'4. Billing Determinants'!$F$41*$D54,IF($E54="Non-RPP kWh",VLOOKUP(U$4,'4. Billing Determinants'!$B$19:$O$41,6,0)/'4. Billing Determinants'!$G$41*$D54,IF($E54="Distribution Rev.",VLOOKUP(U$4,'4. Billing Determinants'!$B$19:$O$41,8,0)/'4. Billing Determinants'!$I$41*$D54, VLOOKUP(U$4,'4. Billing Determinants'!$B$19:$O$41,3,0)/'4. Billing Determinants'!$D$41*$D54))))),0)</f>
        <v>0</v>
      </c>
      <c r="V54" s="74">
        <f>IFERROR(IF(V$4="",0,IF($E54="kWh",VLOOKUP(V$4,'4. Billing Determinants'!$B$19:$O$41,4,0)/'4. Billing Determinants'!$E$41*$D54,IF($E54="kW",VLOOKUP(V$4,'4. Billing Determinants'!$B$19:$O$41,5,0)/'4. Billing Determinants'!$F$41*$D54,IF($E54="Non-RPP kWh",VLOOKUP(V$4,'4. Billing Determinants'!$B$19:$O$41,6,0)/'4. Billing Determinants'!$G$41*$D54,IF($E54="Distribution Rev.",VLOOKUP(V$4,'4. Billing Determinants'!$B$19:$O$41,8,0)/'4. Billing Determinants'!$I$41*$D54, VLOOKUP(V$4,'4. Billing Determinants'!$B$19:$O$41,3,0)/'4. Billing Determinants'!$D$41*$D54))))),0)</f>
        <v>0</v>
      </c>
      <c r="W54" s="74">
        <f>IFERROR(IF(W$4="",0,IF($E54="kWh",VLOOKUP(W$4,'4. Billing Determinants'!$B$19:$O$41,4,0)/'4. Billing Determinants'!$E$41*$D54,IF($E54="kW",VLOOKUP(W$4,'4. Billing Determinants'!$B$19:$O$41,5,0)/'4. Billing Determinants'!$F$41*$D54,IF($E54="Non-RPP kWh",VLOOKUP(W$4,'4. Billing Determinants'!$B$19:$O$41,6,0)/'4. Billing Determinants'!$G$41*$D54,IF($E54="Distribution Rev.",VLOOKUP(W$4,'4. Billing Determinants'!$B$19:$O$41,8,0)/'4. Billing Determinants'!$I$41*$D54, VLOOKUP(W$4,'4. Billing Determinants'!$B$19:$O$41,3,0)/'4. Billing Determinants'!$D$41*$D54))))),0)</f>
        <v>0</v>
      </c>
      <c r="X54" s="74">
        <f>IFERROR(IF(X$4="",0,IF($E54="kWh",VLOOKUP(X$4,'4. Billing Determinants'!$B$19:$O$41,4,0)/'4. Billing Determinants'!$E$41*$D54,IF($E54="kW",VLOOKUP(X$4,'4. Billing Determinants'!$B$19:$O$41,5,0)/'4. Billing Determinants'!$F$41*$D54,IF($E54="Non-RPP kWh",VLOOKUP(X$4,'4. Billing Determinants'!$B$19:$O$41,6,0)/'4. Billing Determinants'!$G$41*$D54,IF($E54="Distribution Rev.",VLOOKUP(X$4,'4. Billing Determinants'!$B$19:$O$41,8,0)/'4. Billing Determinants'!$I$41*$D54, VLOOKUP(X$4,'4. Billing Determinants'!$B$19:$O$41,3,0)/'4. Billing Determinants'!$D$41*$D54))))),0)</f>
        <v>0</v>
      </c>
      <c r="Y54" s="74">
        <f>IFERROR(IF(Y$4="",0,IF($E54="kWh",VLOOKUP(Y$4,'4. Billing Determinants'!$B$19:$O$41,4,0)/'4. Billing Determinants'!$E$41*$D54,IF($E54="kW",VLOOKUP(Y$4,'4. Billing Determinants'!$B$19:$O$41,5,0)/'4. Billing Determinants'!$F$41*$D54,IF($E54="Non-RPP kWh",VLOOKUP(Y$4,'4. Billing Determinants'!$B$19:$O$41,6,0)/'4. Billing Determinants'!$G$41*$D54,IF($E54="Distribution Rev.",VLOOKUP(Y$4,'4. Billing Determinants'!$B$19:$O$41,8,0)/'4. Billing Determinants'!$I$41*$D54, VLOOKUP(Y$4,'4. Billing Determinants'!$B$19:$O$41,3,0)/'4. Billing Determinants'!$D$41*$D54))))),0)</f>
        <v>0</v>
      </c>
    </row>
    <row r="55" spans="2:25">
      <c r="B55" s="75" t="s">
        <v>292</v>
      </c>
      <c r="C55" s="75">
        <v>1576</v>
      </c>
      <c r="D55" s="74">
        <f>'2. 2013 Continuity Schedule'!CP83</f>
        <v>-137675</v>
      </c>
      <c r="E55" s="143" t="s">
        <v>306</v>
      </c>
      <c r="F55" s="74">
        <f>IFERROR(IF(F$4="",0,IF($E55="kWh",VLOOKUP(F$4,'4. Billing Determinants'!$B$19:$O$41,4,0)/'4. Billing Determinants'!$E$41*$D55,IF($E55="kW",VLOOKUP(F$4,'4. Billing Determinants'!$B$19:$O$41,5,0)/'4. Billing Determinants'!$F$41*$D55,IF($E55="Non-RPP kWh",VLOOKUP(F$4,'4. Billing Determinants'!$B$19:$O$41,6,0)/'4. Billing Determinants'!$G$41*$D55,IF($E55="Distribution Rev.",VLOOKUP(F$4,'4. Billing Determinants'!$B$19:$O$41,8,0)/'4. Billing Determinants'!$I$41*$D55, VLOOKUP(F$4,'4. Billing Determinants'!$B$19:$O$41,3,0)/'4. Billing Determinants'!$D$41*$D55))))),0)</f>
        <v>-66496.576419102872</v>
      </c>
      <c r="G55" s="74">
        <f>IFERROR(IF(G$4="",0,IF($E55="kWh",VLOOKUP(G$4,'4. Billing Determinants'!$B$19:$O$41,4,0)/'4. Billing Determinants'!$E$41*$D55,IF($E55="kW",VLOOKUP(G$4,'4. Billing Determinants'!$B$19:$O$41,5,0)/'4. Billing Determinants'!$F$41*$D55,IF($E55="Non-RPP kWh",VLOOKUP(G$4,'4. Billing Determinants'!$B$19:$O$41,6,0)/'4. Billing Determinants'!$G$41*$D55,IF($E55="Distribution Rev.",VLOOKUP(G$4,'4. Billing Determinants'!$B$19:$O$41,8,0)/'4. Billing Determinants'!$I$41*$D55, VLOOKUP(G$4,'4. Billing Determinants'!$B$19:$O$41,3,0)/'4. Billing Determinants'!$D$41*$D55))))),0)</f>
        <v>-23986.559767359417</v>
      </c>
      <c r="H55" s="74">
        <f>IFERROR(IF(H$4="",0,IF($E55="kWh",VLOOKUP(H$4,'4. Billing Determinants'!$B$19:$O$41,4,0)/'4. Billing Determinants'!$E$41*$D55,IF($E55="kW",VLOOKUP(H$4,'4. Billing Determinants'!$B$19:$O$41,5,0)/'4. Billing Determinants'!$F$41*$D55,IF($E55="Non-RPP kWh",VLOOKUP(H$4,'4. Billing Determinants'!$B$19:$O$41,6,0)/'4. Billing Determinants'!$G$41*$D55,IF($E55="Distribution Rev.",VLOOKUP(H$4,'4. Billing Determinants'!$B$19:$O$41,8,0)/'4. Billing Determinants'!$I$41*$D55, VLOOKUP(H$4,'4. Billing Determinants'!$B$19:$O$41,3,0)/'4. Billing Determinants'!$D$41*$D55))))),0)</f>
        <v>-46459.992283307482</v>
      </c>
      <c r="I55" s="74">
        <f>IFERROR(IF(I$4="",0,IF($E55="kWh",VLOOKUP(I$4,'4. Billing Determinants'!$B$19:$O$41,4,0)/'4. Billing Determinants'!$E$41*$D55,IF($E55="kW",VLOOKUP(I$4,'4. Billing Determinants'!$B$19:$O$41,5,0)/'4. Billing Determinants'!$F$41*$D55,IF($E55="Non-RPP kWh",VLOOKUP(I$4,'4. Billing Determinants'!$B$19:$O$41,6,0)/'4. Billing Determinants'!$G$41*$D55,IF($E55="Distribution Rev.",VLOOKUP(I$4,'4. Billing Determinants'!$B$19:$O$41,8,0)/'4. Billing Determinants'!$I$41*$D55, VLOOKUP(I$4,'4. Billing Determinants'!$B$19:$O$41,3,0)/'4. Billing Determinants'!$D$41*$D55))))),0)</f>
        <v>-85.520847308267435</v>
      </c>
      <c r="J55" s="74">
        <f>IFERROR(IF(J$4="",0,IF($E55="kWh",VLOOKUP(J$4,'4. Billing Determinants'!$B$19:$O$41,4,0)/'4. Billing Determinants'!$E$41*$D55,IF($E55="kW",VLOOKUP(J$4,'4. Billing Determinants'!$B$19:$O$41,5,0)/'4. Billing Determinants'!$F$41*$D55,IF($E55="Non-RPP kWh",VLOOKUP(J$4,'4. Billing Determinants'!$B$19:$O$41,6,0)/'4. Billing Determinants'!$G$41*$D55,IF($E55="Distribution Rev.",VLOOKUP(J$4,'4. Billing Determinants'!$B$19:$O$41,8,0)/'4. Billing Determinants'!$I$41*$D55, VLOOKUP(J$4,'4. Billing Determinants'!$B$19:$O$41,3,0)/'4. Billing Determinants'!$D$41*$D55))))),0)</f>
        <v>-646.35068292195604</v>
      </c>
      <c r="K55" s="74">
        <f>IFERROR(IF(K$4="",0,IF($E55="kWh",VLOOKUP(K$4,'4. Billing Determinants'!$B$19:$O$41,4,0)/'4. Billing Determinants'!$E$41*$D55,IF($E55="kW",VLOOKUP(K$4,'4. Billing Determinants'!$B$19:$O$41,5,0)/'4. Billing Determinants'!$F$41*$D55,IF($E55="Non-RPP kWh",VLOOKUP(K$4,'4. Billing Determinants'!$B$19:$O$41,6,0)/'4. Billing Determinants'!$G$41*$D55,IF($E55="Distribution Rev.",VLOOKUP(K$4,'4. Billing Determinants'!$B$19:$O$41,8,0)/'4. Billing Determinants'!$I$41*$D55, VLOOKUP(K$4,'4. Billing Determinants'!$B$19:$O$41,3,0)/'4. Billing Determinants'!$D$41*$D55))))),0)</f>
        <v>0</v>
      </c>
      <c r="L55" s="74">
        <f>IFERROR(IF(L$4="",0,IF($E55="kWh",VLOOKUP(L$4,'4. Billing Determinants'!$B$19:$O$41,4,0)/'4. Billing Determinants'!$E$41*$D55,IF($E55="kW",VLOOKUP(L$4,'4. Billing Determinants'!$B$19:$O$41,5,0)/'4. Billing Determinants'!$F$41*$D55,IF($E55="Non-RPP kWh",VLOOKUP(L$4,'4. Billing Determinants'!$B$19:$O$41,6,0)/'4. Billing Determinants'!$G$41*$D55,IF($E55="Distribution Rev.",VLOOKUP(L$4,'4. Billing Determinants'!$B$19:$O$41,8,0)/'4. Billing Determinants'!$I$41*$D55, VLOOKUP(L$4,'4. Billing Determinants'!$B$19:$O$41,3,0)/'4. Billing Determinants'!$D$41*$D55))))),0)</f>
        <v>0</v>
      </c>
      <c r="M55" s="74">
        <f>IFERROR(IF(M$4="",0,IF($E55="kWh",VLOOKUP(M$4,'4. Billing Determinants'!$B$19:$O$41,4,0)/'4. Billing Determinants'!$E$41*$D55,IF($E55="kW",VLOOKUP(M$4,'4. Billing Determinants'!$B$19:$O$41,5,0)/'4. Billing Determinants'!$F$41*$D55,IF($E55="Non-RPP kWh",VLOOKUP(M$4,'4. Billing Determinants'!$B$19:$O$41,6,0)/'4. Billing Determinants'!$G$41*$D55,IF($E55="Distribution Rev.",VLOOKUP(M$4,'4. Billing Determinants'!$B$19:$O$41,8,0)/'4. Billing Determinants'!$I$41*$D55, VLOOKUP(M$4,'4. Billing Determinants'!$B$19:$O$41,3,0)/'4. Billing Determinants'!$D$41*$D55))))),0)</f>
        <v>0</v>
      </c>
      <c r="N55" s="74">
        <f>IFERROR(IF(N$4="",0,IF($E55="kWh",VLOOKUP(N$4,'4. Billing Determinants'!$B$19:$O$41,4,0)/'4. Billing Determinants'!$E$41*$D55,IF($E55="kW",VLOOKUP(N$4,'4. Billing Determinants'!$B$19:$O$41,5,0)/'4. Billing Determinants'!$F$41*$D55,IF($E55="Non-RPP kWh",VLOOKUP(N$4,'4. Billing Determinants'!$B$19:$O$41,6,0)/'4. Billing Determinants'!$G$41*$D55,IF($E55="Distribution Rev.",VLOOKUP(N$4,'4. Billing Determinants'!$B$19:$O$41,8,0)/'4. Billing Determinants'!$I$41*$D55, VLOOKUP(N$4,'4. Billing Determinants'!$B$19:$O$41,3,0)/'4. Billing Determinants'!$D$41*$D55))))),0)</f>
        <v>0</v>
      </c>
      <c r="O55" s="74">
        <f>IFERROR(IF(O$4="",0,IF($E55="kWh",VLOOKUP(O$4,'4. Billing Determinants'!$B$19:$O$41,4,0)/'4. Billing Determinants'!$E$41*$D55,IF($E55="kW",VLOOKUP(O$4,'4. Billing Determinants'!$B$19:$O$41,5,0)/'4. Billing Determinants'!$F$41*$D55,IF($E55="Non-RPP kWh",VLOOKUP(O$4,'4. Billing Determinants'!$B$19:$O$41,6,0)/'4. Billing Determinants'!$G$41*$D55,IF($E55="Distribution Rev.",VLOOKUP(O$4,'4. Billing Determinants'!$B$19:$O$41,8,0)/'4. Billing Determinants'!$I$41*$D55, VLOOKUP(O$4,'4. Billing Determinants'!$B$19:$O$41,3,0)/'4. Billing Determinants'!$D$41*$D55))))),0)</f>
        <v>0</v>
      </c>
      <c r="P55" s="74">
        <f>IFERROR(IF(P$4="",0,IF($E55="kWh",VLOOKUP(P$4,'4. Billing Determinants'!$B$19:$O$41,4,0)/'4. Billing Determinants'!$E$41*$D55,IF($E55="kW",VLOOKUP(P$4,'4. Billing Determinants'!$B$19:$O$41,5,0)/'4. Billing Determinants'!$F$41*$D55,IF($E55="Non-RPP kWh",VLOOKUP(P$4,'4. Billing Determinants'!$B$19:$O$41,6,0)/'4. Billing Determinants'!$G$41*$D55,IF($E55="Distribution Rev.",VLOOKUP(P$4,'4. Billing Determinants'!$B$19:$O$41,8,0)/'4. Billing Determinants'!$I$41*$D55, VLOOKUP(P$4,'4. Billing Determinants'!$B$19:$O$41,3,0)/'4. Billing Determinants'!$D$41*$D55))))),0)</f>
        <v>0</v>
      </c>
      <c r="Q55" s="74">
        <f>IFERROR(IF(Q$4="",0,IF($E55="kWh",VLOOKUP(Q$4,'4. Billing Determinants'!$B$19:$O$41,4,0)/'4. Billing Determinants'!$E$41*$D55,IF($E55="kW",VLOOKUP(Q$4,'4. Billing Determinants'!$B$19:$O$41,5,0)/'4. Billing Determinants'!$F$41*$D55,IF($E55="Non-RPP kWh",VLOOKUP(Q$4,'4. Billing Determinants'!$B$19:$O$41,6,0)/'4. Billing Determinants'!$G$41*$D55,IF($E55="Distribution Rev.",VLOOKUP(Q$4,'4. Billing Determinants'!$B$19:$O$41,8,0)/'4. Billing Determinants'!$I$41*$D55, VLOOKUP(Q$4,'4. Billing Determinants'!$B$19:$O$41,3,0)/'4. Billing Determinants'!$D$41*$D55))))),0)</f>
        <v>0</v>
      </c>
      <c r="R55" s="74">
        <f>IFERROR(IF(R$4="",0,IF($E55="kWh",VLOOKUP(R$4,'4. Billing Determinants'!$B$19:$O$41,4,0)/'4. Billing Determinants'!$E$41*$D55,IF($E55="kW",VLOOKUP(R$4,'4. Billing Determinants'!$B$19:$O$41,5,0)/'4. Billing Determinants'!$F$41*$D55,IF($E55="Non-RPP kWh",VLOOKUP(R$4,'4. Billing Determinants'!$B$19:$O$41,6,0)/'4. Billing Determinants'!$G$41*$D55,IF($E55="Distribution Rev.",VLOOKUP(R$4,'4. Billing Determinants'!$B$19:$O$41,8,0)/'4. Billing Determinants'!$I$41*$D55, VLOOKUP(R$4,'4. Billing Determinants'!$B$19:$O$41,3,0)/'4. Billing Determinants'!$D$41*$D55))))),0)</f>
        <v>0</v>
      </c>
      <c r="S55" s="74">
        <f>IFERROR(IF(S$4="",0,IF($E55="kWh",VLOOKUP(S$4,'4. Billing Determinants'!$B$19:$O$41,4,0)/'4. Billing Determinants'!$E$41*$D55,IF($E55="kW",VLOOKUP(S$4,'4. Billing Determinants'!$B$19:$O$41,5,0)/'4. Billing Determinants'!$F$41*$D55,IF($E55="Non-RPP kWh",VLOOKUP(S$4,'4. Billing Determinants'!$B$19:$O$41,6,0)/'4. Billing Determinants'!$G$41*$D55,IF($E55="Distribution Rev.",VLOOKUP(S$4,'4. Billing Determinants'!$B$19:$O$41,8,0)/'4. Billing Determinants'!$I$41*$D55, VLOOKUP(S$4,'4. Billing Determinants'!$B$19:$O$41,3,0)/'4. Billing Determinants'!$D$41*$D55))))),0)</f>
        <v>0</v>
      </c>
      <c r="T55" s="74">
        <f>IFERROR(IF(T$4="",0,IF($E55="kWh",VLOOKUP(T$4,'4. Billing Determinants'!$B$19:$O$41,4,0)/'4. Billing Determinants'!$E$41*$D55,IF($E55="kW",VLOOKUP(T$4,'4. Billing Determinants'!$B$19:$O$41,5,0)/'4. Billing Determinants'!$F$41*$D55,IF($E55="Non-RPP kWh",VLOOKUP(T$4,'4. Billing Determinants'!$B$19:$O$41,6,0)/'4. Billing Determinants'!$G$41*$D55,IF($E55="Distribution Rev.",VLOOKUP(T$4,'4. Billing Determinants'!$B$19:$O$41,8,0)/'4. Billing Determinants'!$I$41*$D55, VLOOKUP(T$4,'4. Billing Determinants'!$B$19:$O$41,3,0)/'4. Billing Determinants'!$D$41*$D55))))),0)</f>
        <v>0</v>
      </c>
      <c r="U55" s="74">
        <f>IFERROR(IF(U$4="",0,IF($E55="kWh",VLOOKUP(U$4,'4. Billing Determinants'!$B$19:$O$41,4,0)/'4. Billing Determinants'!$E$41*$D55,IF($E55="kW",VLOOKUP(U$4,'4. Billing Determinants'!$B$19:$O$41,5,0)/'4. Billing Determinants'!$F$41*$D55,IF($E55="Non-RPP kWh",VLOOKUP(U$4,'4. Billing Determinants'!$B$19:$O$41,6,0)/'4. Billing Determinants'!$G$41*$D55,IF($E55="Distribution Rev.",VLOOKUP(U$4,'4. Billing Determinants'!$B$19:$O$41,8,0)/'4. Billing Determinants'!$I$41*$D55, VLOOKUP(U$4,'4. Billing Determinants'!$B$19:$O$41,3,0)/'4. Billing Determinants'!$D$41*$D55))))),0)</f>
        <v>0</v>
      </c>
      <c r="V55" s="74">
        <f>IFERROR(IF(V$4="",0,IF($E55="kWh",VLOOKUP(V$4,'4. Billing Determinants'!$B$19:$O$41,4,0)/'4. Billing Determinants'!$E$41*$D55,IF($E55="kW",VLOOKUP(V$4,'4. Billing Determinants'!$B$19:$O$41,5,0)/'4. Billing Determinants'!$F$41*$D55,IF($E55="Non-RPP kWh",VLOOKUP(V$4,'4. Billing Determinants'!$B$19:$O$41,6,0)/'4. Billing Determinants'!$G$41*$D55,IF($E55="Distribution Rev.",VLOOKUP(V$4,'4. Billing Determinants'!$B$19:$O$41,8,0)/'4. Billing Determinants'!$I$41*$D55, VLOOKUP(V$4,'4. Billing Determinants'!$B$19:$O$41,3,0)/'4. Billing Determinants'!$D$41*$D55))))),0)</f>
        <v>0</v>
      </c>
      <c r="W55" s="74">
        <f>IFERROR(IF(W$4="",0,IF($E55="kWh",VLOOKUP(W$4,'4. Billing Determinants'!$B$19:$O$41,4,0)/'4. Billing Determinants'!$E$41*$D55,IF($E55="kW",VLOOKUP(W$4,'4. Billing Determinants'!$B$19:$O$41,5,0)/'4. Billing Determinants'!$F$41*$D55,IF($E55="Non-RPP kWh",VLOOKUP(W$4,'4. Billing Determinants'!$B$19:$O$41,6,0)/'4. Billing Determinants'!$G$41*$D55,IF($E55="Distribution Rev.",VLOOKUP(W$4,'4. Billing Determinants'!$B$19:$O$41,8,0)/'4. Billing Determinants'!$I$41*$D55, VLOOKUP(W$4,'4. Billing Determinants'!$B$19:$O$41,3,0)/'4. Billing Determinants'!$D$41*$D55))))),0)</f>
        <v>0</v>
      </c>
      <c r="X55" s="74">
        <f>IFERROR(IF(X$4="",0,IF($E55="kWh",VLOOKUP(X$4,'4. Billing Determinants'!$B$19:$O$41,4,0)/'4. Billing Determinants'!$E$41*$D55,IF($E55="kW",VLOOKUP(X$4,'4. Billing Determinants'!$B$19:$O$41,5,0)/'4. Billing Determinants'!$F$41*$D55,IF($E55="Non-RPP kWh",VLOOKUP(X$4,'4. Billing Determinants'!$B$19:$O$41,6,0)/'4. Billing Determinants'!$G$41*$D55,IF($E55="Distribution Rev.",VLOOKUP(X$4,'4. Billing Determinants'!$B$19:$O$41,8,0)/'4. Billing Determinants'!$I$41*$D55, VLOOKUP(X$4,'4. Billing Determinants'!$B$19:$O$41,3,0)/'4. Billing Determinants'!$D$41*$D55))))),0)</f>
        <v>0</v>
      </c>
      <c r="Y55" s="74">
        <f>IFERROR(IF(Y$4="",0,IF($E55="kWh",VLOOKUP(Y$4,'4. Billing Determinants'!$B$19:$O$41,4,0)/'4. Billing Determinants'!$E$41*$D55,IF($E55="kW",VLOOKUP(Y$4,'4. Billing Determinants'!$B$19:$O$41,5,0)/'4. Billing Determinants'!$F$41*$D55,IF($E55="Non-RPP kWh",VLOOKUP(Y$4,'4. Billing Determinants'!$B$19:$O$41,6,0)/'4. Billing Determinants'!$G$41*$D55,IF($E55="Distribution Rev.",VLOOKUP(Y$4,'4. Billing Determinants'!$B$19:$O$41,8,0)/'4. Billing Determinants'!$I$41*$D55, VLOOKUP(Y$4,'4. Billing Determinants'!$B$19:$O$41,3,0)/'4. Billing Determinants'!$D$41*$D55))))),0)</f>
        <v>0</v>
      </c>
    </row>
    <row r="56" spans="2:25">
      <c r="B56" s="92" t="s">
        <v>205</v>
      </c>
      <c r="C56" s="92"/>
      <c r="D56" s="93">
        <f>SUM(D54:D55)</f>
        <v>-137675</v>
      </c>
      <c r="E56" s="93"/>
      <c r="F56" s="93">
        <f>SUM(F54:F55)</f>
        <v>-66496.576419102872</v>
      </c>
      <c r="G56" s="93">
        <f t="shared" ref="G56:Y56" si="6">SUM(G54:G55)</f>
        <v>-23986.559767359417</v>
      </c>
      <c r="H56" s="93">
        <f t="shared" si="6"/>
        <v>-46459.992283307482</v>
      </c>
      <c r="I56" s="93">
        <f t="shared" si="6"/>
        <v>-85.520847308267435</v>
      </c>
      <c r="J56" s="93">
        <f t="shared" si="6"/>
        <v>-646.35068292195604</v>
      </c>
      <c r="K56" s="93">
        <f t="shared" si="6"/>
        <v>0</v>
      </c>
      <c r="L56" s="93">
        <f t="shared" si="6"/>
        <v>0</v>
      </c>
      <c r="M56" s="93">
        <f t="shared" si="6"/>
        <v>0</v>
      </c>
      <c r="N56" s="93">
        <f t="shared" si="6"/>
        <v>0</v>
      </c>
      <c r="O56" s="93">
        <f t="shared" si="6"/>
        <v>0</v>
      </c>
      <c r="P56" s="93">
        <f t="shared" si="6"/>
        <v>0</v>
      </c>
      <c r="Q56" s="93">
        <f t="shared" si="6"/>
        <v>0</v>
      </c>
      <c r="R56" s="93">
        <f t="shared" si="6"/>
        <v>0</v>
      </c>
      <c r="S56" s="93">
        <f t="shared" si="6"/>
        <v>0</v>
      </c>
      <c r="T56" s="93">
        <f t="shared" si="6"/>
        <v>0</v>
      </c>
      <c r="U56" s="93">
        <f t="shared" si="6"/>
        <v>0</v>
      </c>
      <c r="V56" s="93">
        <f t="shared" si="6"/>
        <v>0</v>
      </c>
      <c r="W56" s="93">
        <f t="shared" si="6"/>
        <v>0</v>
      </c>
      <c r="X56" s="93">
        <f t="shared" si="6"/>
        <v>0</v>
      </c>
      <c r="Y56" s="93">
        <f t="shared" si="6"/>
        <v>0</v>
      </c>
    </row>
  </sheetData>
  <sheetProtection password="F8BD" sheet="1" objects="1" scenarios="1"/>
  <mergeCells count="5">
    <mergeCell ref="B47:C47"/>
    <mergeCell ref="B48:C48"/>
    <mergeCell ref="B50:C50"/>
    <mergeCell ref="B51:C51"/>
    <mergeCell ref="B52:C52"/>
  </mergeCells>
  <dataValidations count="4">
    <dataValidation type="list" allowBlank="1" showInputMessage="1" showErrorMessage="1" sqref="E5:E11">
      <formula1>"kWh, kW, Non-RPP kWh"</formula1>
    </dataValidation>
    <dataValidation type="list" allowBlank="1" showInputMessage="1" showErrorMessage="1" sqref="E41:E44 E39 E54:E55">
      <formula1>"kWh, kW, Non-RPP kWh, Distribution Rev."</formula1>
    </dataValidation>
    <dataValidation type="list" allowBlank="1" showInputMessage="1" showErrorMessage="1" sqref="E18:E38">
      <formula1>"kWh, kW, Non-RPP kWh, Distribution Rev., # of Customers"</formula1>
    </dataValidation>
    <dataValidation type="list" allowBlank="1" showInputMessage="1" showErrorMessage="1" sqref="E12:E15">
      <formula1>"kWh, kW, Non-RPP kWh, %"</formula1>
    </dataValidation>
  </dataValidations>
  <pageMargins left="0.23622047244094491" right="0.23622047244094491" top="0.74803149606299213" bottom="0.74803149606299213" header="0.31496062992125984" footer="0.31496062992125984"/>
  <pageSetup scale="48" orientation="landscape" r:id="rId1"/>
  <colBreaks count="2" manualBreakCount="2">
    <brk id="12" max="1048575" man="1"/>
    <brk id="18" max="1048575" man="1"/>
  </colBreaks>
  <drawing r:id="rId2"/>
</worksheet>
</file>

<file path=xl/worksheets/sheet6.xml><?xml version="1.0" encoding="utf-8"?>
<worksheet xmlns="http://schemas.openxmlformats.org/spreadsheetml/2006/main" xmlns:r="http://schemas.openxmlformats.org/officeDocument/2006/relationships">
  <sheetPr codeName="Sheet7"/>
  <dimension ref="B13:I95"/>
  <sheetViews>
    <sheetView showGridLines="0" tabSelected="1" topLeftCell="A13" workbookViewId="0">
      <selection activeCell="O37" sqref="O37"/>
    </sheetView>
  </sheetViews>
  <sheetFormatPr defaultRowHeight="12.75"/>
  <cols>
    <col min="2" max="2" width="35.7109375" customWidth="1"/>
    <col min="3" max="3" width="17.42578125" customWidth="1"/>
    <col min="4" max="4" width="18.85546875" customWidth="1"/>
    <col min="5" max="5" width="18.28515625" customWidth="1"/>
    <col min="6" max="6" width="16.7109375" customWidth="1"/>
    <col min="7" max="7" width="4.5703125" customWidth="1"/>
    <col min="8" max="8" width="11.28515625" bestFit="1" customWidth="1"/>
    <col min="9" max="9" width="21" customWidth="1"/>
    <col min="10" max="10" width="21.28515625" customWidth="1"/>
  </cols>
  <sheetData>
    <row r="13" spans="2:4">
      <c r="B13" s="115" t="s">
        <v>165</v>
      </c>
      <c r="C13" s="116"/>
      <c r="D13" s="117">
        <v>2</v>
      </c>
    </row>
    <row r="16" spans="2:4" ht="18">
      <c r="B16" s="119" t="s">
        <v>167</v>
      </c>
    </row>
    <row r="18" spans="2:7" ht="12.75" customHeight="1">
      <c r="B18" s="278" t="s">
        <v>158</v>
      </c>
      <c r="C18" s="277" t="s">
        <v>143</v>
      </c>
      <c r="D18" s="288" t="s">
        <v>166</v>
      </c>
      <c r="E18" s="288" t="s">
        <v>204</v>
      </c>
      <c r="F18" s="290" t="s">
        <v>164</v>
      </c>
    </row>
    <row r="19" spans="2:7" ht="27" customHeight="1">
      <c r="B19" s="279"/>
      <c r="C19" s="277"/>
      <c r="D19" s="289"/>
      <c r="E19" s="289"/>
      <c r="F19" s="290"/>
    </row>
    <row r="20" spans="2:7">
      <c r="B20" s="100" t="str">
        <f>IF(ISBLANK('4. Billing Determinants'!B21), "", '4. Billing Determinants'!B21)</f>
        <v>Residential</v>
      </c>
      <c r="C20" s="143" t="s">
        <v>306</v>
      </c>
      <c r="D20" s="103">
        <f>IF(C20="", 0, IF(C20="kWh", '4. Billing Determinants'!E21, IF(C20="kW", '4. Billing Determinants'!F21, '4. Billing Determinants'!D21)))</f>
        <v>37751517.669869661</v>
      </c>
      <c r="E20" s="104">
        <f>HLOOKUP($B20, '5. Allocation of Balances'!$C$4:$Y$50, 47,FALSE)</f>
        <v>3832.6683750639859</v>
      </c>
      <c r="F20" s="114">
        <f>IF(ISERROR(E20/D20), 0, IF(C20="# of Customers", E20/D20/12/$D$13, E20/D20/$D$13))</f>
        <v>5.0761778752578798E-5</v>
      </c>
      <c r="G20" t="str">
        <f>IF(C20="", "", IF(C20="# of Customers", "per customer per month", "$/"&amp;C20))</f>
        <v>$/kWh</v>
      </c>
    </row>
    <row r="21" spans="2:7">
      <c r="B21" s="100" t="str">
        <f>IF(ISBLANK('4. Billing Determinants'!B22), "", '4. Billing Determinants'!B22)</f>
        <v>General Service Less Than 50 kW</v>
      </c>
      <c r="C21" s="143" t="s">
        <v>306</v>
      </c>
      <c r="D21" s="103">
        <f>IF(C21="", 0, IF(C21="kWh", '4. Billing Determinants'!E22, IF(C21="kW", '4. Billing Determinants'!F22, '4. Billing Determinants'!D22)))</f>
        <v>13617679.039438739</v>
      </c>
      <c r="E21" s="104">
        <f>HLOOKUP($B21, '5. Allocation of Balances'!$C$4:$Y$50, 47,FALSE)</f>
        <v>4632.4117121658383</v>
      </c>
      <c r="F21" s="114">
        <f t="shared" ref="F21:F39" si="0">IF(ISERROR(E21/D21), 0, IF(C21="# of Customers", E21/D21/12/$D$13, E21/D21/$D$13))</f>
        <v>1.7008815153998392E-4</v>
      </c>
      <c r="G21" t="str">
        <f t="shared" ref="G21:G39" si="1">IF(C21="", "", IF(C21="# of Customers", "per customer per month", "$/"&amp;C21))</f>
        <v>$/kWh</v>
      </c>
    </row>
    <row r="22" spans="2:7">
      <c r="B22" s="100" t="str">
        <f>IF(ISBLANK('4. Billing Determinants'!B23), "", '4. Billing Determinants'!B23)</f>
        <v>General Service 50 to 4,999 kW</v>
      </c>
      <c r="C22" s="143" t="s">
        <v>307</v>
      </c>
      <c r="D22" s="103">
        <f>IF(C22="", 0, IF(C22="kWh", '4. Billing Determinants'!E23, IF(C22="kW", '4. Billing Determinants'!F23, '4. Billing Determinants'!D23)))</f>
        <v>67294</v>
      </c>
      <c r="E22" s="104">
        <f>HLOOKUP($B22, '5. Allocation of Balances'!$C$4:$Y$50, 47,FALSE)</f>
        <v>4194.8019352000738</v>
      </c>
      <c r="F22" s="114">
        <f t="shared" si="0"/>
        <v>3.1167726210361055E-2</v>
      </c>
      <c r="G22" t="str">
        <f t="shared" si="1"/>
        <v>$/kW</v>
      </c>
    </row>
    <row r="23" spans="2:7">
      <c r="B23" s="100" t="str">
        <f>IF(ISBLANK('4. Billing Determinants'!B24), "", '4. Billing Determinants'!B24)</f>
        <v>Unmetered Scattered Load</v>
      </c>
      <c r="C23" s="143" t="s">
        <v>306</v>
      </c>
      <c r="D23" s="103">
        <f>IF(C23="", 0, IF(C23="kWh", '4. Billing Determinants'!E24, IF(C23="kW", '4. Billing Determinants'!F24, '4. Billing Determinants'!D24)))</f>
        <v>48552</v>
      </c>
      <c r="E23" s="104">
        <f>HLOOKUP($B23, '5. Allocation of Balances'!$C$4:$Y$50, 47,FALSE)</f>
        <v>-8.0036534370957924E-2</v>
      </c>
      <c r="F23" s="114">
        <f t="shared" si="0"/>
        <v>-8.2423519495549018E-7</v>
      </c>
      <c r="G23" t="str">
        <f t="shared" si="1"/>
        <v>$/kWh</v>
      </c>
    </row>
    <row r="24" spans="2:7">
      <c r="B24" s="100" t="str">
        <f>IF(ISBLANK('4. Billing Determinants'!B25), "", '4. Billing Determinants'!B25)</f>
        <v>Street Lighting</v>
      </c>
      <c r="C24" s="143" t="s">
        <v>307</v>
      </c>
      <c r="D24" s="103">
        <f>IF(C24="", 0, IF(C24="kWh", '4. Billing Determinants'!E25, IF(C24="kW", '4. Billing Determinants'!F25, '4. Billing Determinants'!D25)))</f>
        <v>1055</v>
      </c>
      <c r="E24" s="104">
        <f>HLOOKUP($B24, '5. Allocation of Balances'!$C$4:$Y$50, 47,FALSE)</f>
        <v>-1267.9819858955027</v>
      </c>
      <c r="F24" s="114">
        <f t="shared" si="0"/>
        <v>-0.60093932980829512</v>
      </c>
      <c r="G24" t="str">
        <f t="shared" si="1"/>
        <v>$/kW</v>
      </c>
    </row>
    <row r="25" spans="2:7">
      <c r="B25" s="100" t="str">
        <f>IF(ISBLANK('4. Billing Determinants'!B26), "", '4. Billing Determinants'!B26)</f>
        <v/>
      </c>
      <c r="C25" s="143" t="str">
        <f>IF(ISBLANK('4. Billing Determinants'!C26), "", '4. Billing Determinants'!C26)</f>
        <v/>
      </c>
      <c r="D25" s="103">
        <f>IF(C25="", 0, IF(C25="kWh", '4. Billing Determinants'!E26, IF(C25="kW", '4. Billing Determinants'!F26, '4. Billing Determinants'!D26)))</f>
        <v>0</v>
      </c>
      <c r="E25" s="104">
        <f>HLOOKUP($B25, '5. Allocation of Balances'!$C$4:$Y$50, 47,FALSE)</f>
        <v>0</v>
      </c>
      <c r="F25" s="114">
        <f t="shared" si="0"/>
        <v>0</v>
      </c>
      <c r="G25" t="str">
        <f t="shared" si="1"/>
        <v/>
      </c>
    </row>
    <row r="26" spans="2:7">
      <c r="B26" s="100" t="str">
        <f>IF(ISBLANK('4. Billing Determinants'!B27), "", '4. Billing Determinants'!B27)</f>
        <v/>
      </c>
      <c r="C26" s="143" t="str">
        <f>IF(ISBLANK('4. Billing Determinants'!C27), "", '4. Billing Determinants'!C27)</f>
        <v/>
      </c>
      <c r="D26" s="103">
        <f>IF(C26="", 0, IF(C26="kWh", '4. Billing Determinants'!E27, IF(C26="kW", '4. Billing Determinants'!F27, '4. Billing Determinants'!D27)))</f>
        <v>0</v>
      </c>
      <c r="E26" s="104">
        <f>HLOOKUP($B26, '5. Allocation of Balances'!$C$4:$Y$50, 47,FALSE)</f>
        <v>0</v>
      </c>
      <c r="F26" s="114">
        <f t="shared" si="0"/>
        <v>0</v>
      </c>
      <c r="G26" t="str">
        <f t="shared" si="1"/>
        <v/>
      </c>
    </row>
    <row r="27" spans="2:7">
      <c r="B27" s="100" t="str">
        <f>IF(ISBLANK('4. Billing Determinants'!B28), "", '4. Billing Determinants'!B28)</f>
        <v/>
      </c>
      <c r="C27" s="143" t="str">
        <f>IF(ISBLANK('4. Billing Determinants'!C28), "", '4. Billing Determinants'!C28)</f>
        <v/>
      </c>
      <c r="D27" s="103">
        <f>IF(C27="", 0, IF(C27="kWh", '4. Billing Determinants'!E28, IF(C27="kW", '4. Billing Determinants'!F28, '4. Billing Determinants'!D28)))</f>
        <v>0</v>
      </c>
      <c r="E27" s="104">
        <f>HLOOKUP($B27, '5. Allocation of Balances'!$C$4:$Y$50, 47,FALSE)</f>
        <v>0</v>
      </c>
      <c r="F27" s="114">
        <f t="shared" si="0"/>
        <v>0</v>
      </c>
      <c r="G27" t="str">
        <f t="shared" si="1"/>
        <v/>
      </c>
    </row>
    <row r="28" spans="2:7">
      <c r="B28" s="100" t="str">
        <f>IF(ISBLANK('4. Billing Determinants'!B29), "", '4. Billing Determinants'!B29)</f>
        <v/>
      </c>
      <c r="C28" s="143" t="str">
        <f>IF(ISBLANK('4. Billing Determinants'!C29), "", '4. Billing Determinants'!C29)</f>
        <v/>
      </c>
      <c r="D28" s="103">
        <f>IF(C28="", 0, IF(C28="kWh", '4. Billing Determinants'!E29, IF(C28="kW", '4. Billing Determinants'!F29, '4. Billing Determinants'!D29)))</f>
        <v>0</v>
      </c>
      <c r="E28" s="104">
        <f>HLOOKUP($B28, '5. Allocation of Balances'!$C$4:$Y$50, 47,FALSE)</f>
        <v>0</v>
      </c>
      <c r="F28" s="114">
        <f t="shared" si="0"/>
        <v>0</v>
      </c>
      <c r="G28" t="str">
        <f t="shared" si="1"/>
        <v/>
      </c>
    </row>
    <row r="29" spans="2:7">
      <c r="B29" s="100" t="str">
        <f>IF(ISBLANK('4. Billing Determinants'!B30), "", '4. Billing Determinants'!B30)</f>
        <v/>
      </c>
      <c r="C29" s="143" t="str">
        <f>IF(ISBLANK('4. Billing Determinants'!C30), "", '4. Billing Determinants'!C30)</f>
        <v/>
      </c>
      <c r="D29" s="103">
        <f>IF(C29="", 0, IF(C29="kWh", '4. Billing Determinants'!E30, IF(C29="kW", '4. Billing Determinants'!F30, '4. Billing Determinants'!D30)))</f>
        <v>0</v>
      </c>
      <c r="E29" s="104">
        <f>HLOOKUP($B29, '5. Allocation of Balances'!$C$4:$Y$50, 47,FALSE)</f>
        <v>0</v>
      </c>
      <c r="F29" s="114">
        <f t="shared" si="0"/>
        <v>0</v>
      </c>
      <c r="G29" t="str">
        <f t="shared" si="1"/>
        <v/>
      </c>
    </row>
    <row r="30" spans="2:7">
      <c r="B30" s="100" t="str">
        <f>IF(ISBLANK('4. Billing Determinants'!B31), "", '4. Billing Determinants'!B31)</f>
        <v/>
      </c>
      <c r="C30" s="143" t="str">
        <f>IF(ISBLANK('4. Billing Determinants'!C31), "", '4. Billing Determinants'!C31)</f>
        <v/>
      </c>
      <c r="D30" s="103">
        <f>IF(C30="", 0, IF(C30="kWh", '4. Billing Determinants'!E31, IF(C30="kW", '4. Billing Determinants'!F31, '4. Billing Determinants'!D31)))</f>
        <v>0</v>
      </c>
      <c r="E30" s="104">
        <f>HLOOKUP($B30, '5. Allocation of Balances'!$C$4:$Y$50, 47,FALSE)</f>
        <v>0</v>
      </c>
      <c r="F30" s="114">
        <f t="shared" si="0"/>
        <v>0</v>
      </c>
      <c r="G30" t="str">
        <f t="shared" si="1"/>
        <v/>
      </c>
    </row>
    <row r="31" spans="2:7">
      <c r="B31" s="100" t="str">
        <f>IF(ISBLANK('4. Billing Determinants'!B32), "", '4. Billing Determinants'!B32)</f>
        <v/>
      </c>
      <c r="C31" s="143" t="str">
        <f>IF(ISBLANK('4. Billing Determinants'!C32), "", '4. Billing Determinants'!C32)</f>
        <v/>
      </c>
      <c r="D31" s="103">
        <f>IF(C31="", 0, IF(C31="kWh", '4. Billing Determinants'!E32, IF(C31="kW", '4. Billing Determinants'!F32, '4. Billing Determinants'!D32)))</f>
        <v>0</v>
      </c>
      <c r="E31" s="104">
        <f>HLOOKUP($B31, '5. Allocation of Balances'!$C$4:$Y$50, 47,FALSE)</f>
        <v>0</v>
      </c>
      <c r="F31" s="114">
        <f t="shared" si="0"/>
        <v>0</v>
      </c>
      <c r="G31" t="str">
        <f t="shared" si="1"/>
        <v/>
      </c>
    </row>
    <row r="32" spans="2:7">
      <c r="B32" s="100" t="str">
        <f>IF(ISBLANK('4. Billing Determinants'!B33), "", '4. Billing Determinants'!B33)</f>
        <v/>
      </c>
      <c r="C32" s="143" t="str">
        <f>IF(ISBLANK('4. Billing Determinants'!C33), "", '4. Billing Determinants'!C33)</f>
        <v/>
      </c>
      <c r="D32" s="103">
        <f>IF(C32="", 0, IF(C32="kWh", '4. Billing Determinants'!E33, IF(C32="kW", '4. Billing Determinants'!F33, '4. Billing Determinants'!D33)))</f>
        <v>0</v>
      </c>
      <c r="E32" s="104">
        <f>HLOOKUP($B32, '5. Allocation of Balances'!$C$4:$Y$50, 47,FALSE)</f>
        <v>0</v>
      </c>
      <c r="F32" s="114">
        <f t="shared" si="0"/>
        <v>0</v>
      </c>
      <c r="G32" t="str">
        <f t="shared" si="1"/>
        <v/>
      </c>
    </row>
    <row r="33" spans="2:9">
      <c r="B33" s="100" t="str">
        <f>IF(ISBLANK('4. Billing Determinants'!B34), "", '4. Billing Determinants'!B34)</f>
        <v/>
      </c>
      <c r="C33" s="143"/>
      <c r="D33" s="103">
        <f>IF(C33="", 0, IF(C33="kWh", '4. Billing Determinants'!E34, IF(C33="kW", '4. Billing Determinants'!F34, '4. Billing Determinants'!D34)))</f>
        <v>0</v>
      </c>
      <c r="E33" s="104">
        <f>HLOOKUP($B33, '5. Allocation of Balances'!$C$4:$Y$50, 47,FALSE)</f>
        <v>0</v>
      </c>
      <c r="F33" s="114">
        <f t="shared" si="0"/>
        <v>0</v>
      </c>
      <c r="G33" t="str">
        <f t="shared" si="1"/>
        <v/>
      </c>
    </row>
    <row r="34" spans="2:9">
      <c r="B34" s="100" t="str">
        <f>IF(ISBLANK('4. Billing Determinants'!B35), "", '4. Billing Determinants'!B35)</f>
        <v/>
      </c>
      <c r="C34" s="143" t="str">
        <f>IF(ISBLANK('4. Billing Determinants'!C35), "", '4. Billing Determinants'!C35)</f>
        <v/>
      </c>
      <c r="D34" s="103">
        <f>IF(C34="", 0, IF(C34="kWh", '4. Billing Determinants'!E35, IF(C34="kW", '4. Billing Determinants'!F35, '4. Billing Determinants'!D35)))</f>
        <v>0</v>
      </c>
      <c r="E34" s="104">
        <f>HLOOKUP($B34, '5. Allocation of Balances'!$C$4:$Y$50, 47,FALSE)</f>
        <v>0</v>
      </c>
      <c r="F34" s="114">
        <f t="shared" si="0"/>
        <v>0</v>
      </c>
      <c r="G34" t="str">
        <f t="shared" si="1"/>
        <v/>
      </c>
    </row>
    <row r="35" spans="2:9">
      <c r="B35" s="100" t="str">
        <f>IF(ISBLANK('4. Billing Determinants'!B36), "", '4. Billing Determinants'!B36)</f>
        <v/>
      </c>
      <c r="C35" s="143" t="str">
        <f>IF(ISBLANK('4. Billing Determinants'!C36), "", '4. Billing Determinants'!C36)</f>
        <v/>
      </c>
      <c r="D35" s="103">
        <f>IF(C35="", 0, IF(C35="kWh", '4. Billing Determinants'!E36, IF(C35="kW", '4. Billing Determinants'!F36, '4. Billing Determinants'!D36)))</f>
        <v>0</v>
      </c>
      <c r="E35" s="104">
        <f>HLOOKUP($B35, '5. Allocation of Balances'!$C$4:$Y$50, 47,FALSE)</f>
        <v>0</v>
      </c>
      <c r="F35" s="114">
        <f t="shared" si="0"/>
        <v>0</v>
      </c>
      <c r="G35" t="str">
        <f t="shared" si="1"/>
        <v/>
      </c>
    </row>
    <row r="36" spans="2:9">
      <c r="B36" s="100" t="str">
        <f>IF(ISBLANK('4. Billing Determinants'!B37), "", '4. Billing Determinants'!B37)</f>
        <v/>
      </c>
      <c r="C36" s="143" t="str">
        <f>IF(ISBLANK('4. Billing Determinants'!C37), "", '4. Billing Determinants'!C37)</f>
        <v/>
      </c>
      <c r="D36" s="103">
        <f>IF(C36="", 0, IF(C36="kWh", '4. Billing Determinants'!E37, IF(C36="kW", '4. Billing Determinants'!F37, '4. Billing Determinants'!D37)))</f>
        <v>0</v>
      </c>
      <c r="E36" s="104">
        <f>HLOOKUP($B36, '5. Allocation of Balances'!$C$4:$Y$50, 47,FALSE)</f>
        <v>0</v>
      </c>
      <c r="F36" s="114">
        <f t="shared" si="0"/>
        <v>0</v>
      </c>
      <c r="G36" t="str">
        <f t="shared" si="1"/>
        <v/>
      </c>
    </row>
    <row r="37" spans="2:9">
      <c r="B37" s="100" t="str">
        <f>IF(ISBLANK('4. Billing Determinants'!B38), "", '4. Billing Determinants'!B38)</f>
        <v/>
      </c>
      <c r="C37" s="143" t="str">
        <f>IF(ISBLANK('4. Billing Determinants'!C38), "", '4. Billing Determinants'!C38)</f>
        <v/>
      </c>
      <c r="D37" s="103">
        <f>IF(C37="", 0, IF(C37="kWh", '4. Billing Determinants'!E38, IF(C37="kW", '4. Billing Determinants'!F38, '4. Billing Determinants'!D38)))</f>
        <v>0</v>
      </c>
      <c r="E37" s="104">
        <f>HLOOKUP($B37, '5. Allocation of Balances'!$C$4:$Y$50, 47,FALSE)</f>
        <v>0</v>
      </c>
      <c r="F37" s="114">
        <f t="shared" si="0"/>
        <v>0</v>
      </c>
      <c r="G37" t="str">
        <f t="shared" si="1"/>
        <v/>
      </c>
    </row>
    <row r="38" spans="2:9">
      <c r="B38" s="100" t="str">
        <f>IF(ISBLANK('4. Billing Determinants'!B39), "", '4. Billing Determinants'!B39)</f>
        <v/>
      </c>
      <c r="C38" s="143" t="str">
        <f>IF(ISBLANK('4. Billing Determinants'!C39), "", '4. Billing Determinants'!C39)</f>
        <v/>
      </c>
      <c r="D38" s="103">
        <f>IF(C38="", 0, IF(C38="kWh", '4. Billing Determinants'!E39, IF(C38="kW", '4. Billing Determinants'!F39, '4. Billing Determinants'!D39)))</f>
        <v>0</v>
      </c>
      <c r="E38" s="104">
        <f>HLOOKUP($B38, '5. Allocation of Balances'!$C$4:$Y$50, 47,FALSE)</f>
        <v>0</v>
      </c>
      <c r="F38" s="114">
        <f t="shared" si="0"/>
        <v>0</v>
      </c>
      <c r="G38" t="str">
        <f t="shared" si="1"/>
        <v/>
      </c>
      <c r="I38" s="120"/>
    </row>
    <row r="39" spans="2:9">
      <c r="B39" s="100" t="str">
        <f>IF(ISBLANK('4. Billing Determinants'!B40), "", '4. Billing Determinants'!B40)</f>
        <v/>
      </c>
      <c r="C39" s="143" t="str">
        <f>IF(ISBLANK('4. Billing Determinants'!C40), "", '4. Billing Determinants'!C40)</f>
        <v/>
      </c>
      <c r="D39" s="103">
        <f>IF(C39="", 0, IF(C39="kWh", '4. Billing Determinants'!E40, IF(C39="kW", '4. Billing Determinants'!F40, '4. Billing Determinants'!D40)))</f>
        <v>0</v>
      </c>
      <c r="E39" s="104">
        <f>HLOOKUP($B39, '5. Allocation of Balances'!$C$4:$Y$50, 47,FALSE)</f>
        <v>0</v>
      </c>
      <c r="F39" s="114">
        <f t="shared" si="0"/>
        <v>0</v>
      </c>
      <c r="G39" t="str">
        <f t="shared" si="1"/>
        <v/>
      </c>
    </row>
    <row r="40" spans="2:9">
      <c r="B40" s="110" t="s">
        <v>144</v>
      </c>
      <c r="C40" s="111"/>
      <c r="D40" s="112"/>
      <c r="E40" s="113">
        <f>SUM(E20:E39)</f>
        <v>11391.820000000023</v>
      </c>
      <c r="F40" s="110"/>
    </row>
    <row r="43" spans="2:9" ht="18">
      <c r="B43" s="119" t="s">
        <v>293</v>
      </c>
    </row>
    <row r="45" spans="2:9">
      <c r="B45" s="278" t="s">
        <v>158</v>
      </c>
      <c r="C45" s="277" t="s">
        <v>143</v>
      </c>
      <c r="D45" s="288" t="s">
        <v>296</v>
      </c>
      <c r="E45" s="288" t="s">
        <v>294</v>
      </c>
      <c r="F45" s="290" t="s">
        <v>295</v>
      </c>
    </row>
    <row r="46" spans="2:9" ht="54.75" customHeight="1">
      <c r="B46" s="279"/>
      <c r="C46" s="277"/>
      <c r="D46" s="289"/>
      <c r="E46" s="289"/>
      <c r="F46" s="290"/>
    </row>
    <row r="47" spans="2:9">
      <c r="B47" s="100" t="str">
        <f t="shared" ref="B47:B66" si="2">B20</f>
        <v>Residential</v>
      </c>
      <c r="C47" s="143" t="s">
        <v>306</v>
      </c>
      <c r="D47" s="103">
        <f>IF(C47="", 0, IF(C47="kWh", '4. Billing Determinants'!G21, IF(C47="kW", '4. Billing Determinants'!H21, '4. Billing Determinants'!D21)))</f>
        <v>659196</v>
      </c>
      <c r="E47" s="104">
        <f>HLOOKUP($B20, '5. Allocation of Balances'!$C$4:$Y$51, 48,FALSE)</f>
        <v>-6216.3095951740952</v>
      </c>
      <c r="F47" s="114">
        <f>IF(ISERROR(E47/D47), 0, IF(C47="# of Customers", E47/D47/12/$D$13, E47/D47/$D$13))</f>
        <v>-4.7150692625365564E-3</v>
      </c>
      <c r="G47" t="str">
        <f>IF(C47="", "", IF(C47="# of Customers", "per customer per month", "$/"&amp;C47))</f>
        <v>$/kWh</v>
      </c>
    </row>
    <row r="48" spans="2:9">
      <c r="B48" s="100" t="str">
        <f t="shared" si="2"/>
        <v>General Service Less Than 50 kW</v>
      </c>
      <c r="C48" s="143" t="s">
        <v>306</v>
      </c>
      <c r="D48" s="103">
        <f>IF(C48="", 0, IF(C48="kWh", '4. Billing Determinants'!G22, IF(C48="kW", '4. Billing Determinants'!H22, '4. Billing Determinants'!D22)))</f>
        <v>285050</v>
      </c>
      <c r="E48" s="104">
        <f>HLOOKUP($B21, '5. Allocation of Balances'!$C$4:$Y$51, 48,FALSE)</f>
        <v>-2688.0609865720908</v>
      </c>
      <c r="F48" s="114">
        <f t="shared" ref="F48:F66" si="3">IF(ISERROR(E48/D48), 0, IF(C48="# of Customers", E48/D48/12/$D$13, E48/D48/$D$13))</f>
        <v>-4.7150692625365564E-3</v>
      </c>
      <c r="G48" t="str">
        <f t="shared" ref="G48:G66" si="4">IF(C48="", "", IF(C48="# of Customers", "per customer per month", "$/"&amp;C48))</f>
        <v>$/kWh</v>
      </c>
    </row>
    <row r="49" spans="2:7">
      <c r="B49" s="100" t="str">
        <f t="shared" si="2"/>
        <v>General Service 50 to 4,999 kW</v>
      </c>
      <c r="C49" s="143" t="s">
        <v>307</v>
      </c>
      <c r="D49" s="103">
        <f>IF(C49="", 0, IF(C49="kWh", '4. Billing Determinants'!G23, IF(C49="kW", '4. Billing Determinants'!H23, '4. Billing Determinants'!D23)))</f>
        <v>57415.239990294147</v>
      </c>
      <c r="E49" s="104">
        <f>HLOOKUP($B22, '5. Allocation of Balances'!$C$4:$Y$51, 48,FALSE)</f>
        <v>-212218.46837689381</v>
      </c>
      <c r="F49" s="114">
        <f t="shared" si="3"/>
        <v>-1.8481022496184691</v>
      </c>
      <c r="G49" t="str">
        <f t="shared" si="4"/>
        <v>$/kW</v>
      </c>
    </row>
    <row r="50" spans="2:7">
      <c r="B50" s="100" t="str">
        <f t="shared" si="2"/>
        <v>Unmetered Scattered Load</v>
      </c>
      <c r="C50" s="143" t="s">
        <v>306</v>
      </c>
      <c r="D50" s="103">
        <f>IF(C50="", 0, IF(C50="kWh", '4. Billing Determinants'!G24, IF(C50="kW", '4. Billing Determinants'!H24, '4. Billing Determinants'!D24)))</f>
        <v>0</v>
      </c>
      <c r="E50" s="104">
        <f>HLOOKUP($B23, '5. Allocation of Balances'!$C$4:$Y$51, 48,FALSE)</f>
        <v>0</v>
      </c>
      <c r="F50" s="114">
        <f t="shared" si="3"/>
        <v>0</v>
      </c>
      <c r="G50" t="str">
        <f t="shared" si="4"/>
        <v>$/kWh</v>
      </c>
    </row>
    <row r="51" spans="2:7">
      <c r="B51" s="100" t="str">
        <f t="shared" si="2"/>
        <v>Street Lighting</v>
      </c>
      <c r="C51" s="143" t="s">
        <v>307</v>
      </c>
      <c r="D51" s="103">
        <f>IF(C51="", 0, IF(C51="kWh", '4. Billing Determinants'!G25, IF(C51="kW", '4. Billing Determinants'!H25, '4. Billing Determinants'!D25)))</f>
        <v>1055</v>
      </c>
      <c r="E51" s="104">
        <f>HLOOKUP($B24, '5. Allocation of Balances'!$C$4:$Y$51, 48,FALSE)</f>
        <v>-3460.3610413600036</v>
      </c>
      <c r="F51" s="114">
        <f t="shared" si="3"/>
        <v>-1.6399815361895751</v>
      </c>
      <c r="G51" t="str">
        <f t="shared" si="4"/>
        <v>$/kW</v>
      </c>
    </row>
    <row r="52" spans="2:7">
      <c r="B52" s="100" t="str">
        <f t="shared" si="2"/>
        <v/>
      </c>
      <c r="C52" s="143"/>
      <c r="D52" s="103">
        <f>IF(C52="", 0, IF(C52="kWh", '4. Billing Determinants'!G26, IF(C52="kW", '4. Billing Determinants'!H26, '4. Billing Determinants'!D26)))</f>
        <v>0</v>
      </c>
      <c r="E52" s="104">
        <f>HLOOKUP($B25, '5. Allocation of Balances'!$C$4:$Y$51, 48,FALSE)</f>
        <v>0</v>
      </c>
      <c r="F52" s="114">
        <f t="shared" si="3"/>
        <v>0</v>
      </c>
      <c r="G52" t="str">
        <f t="shared" si="4"/>
        <v/>
      </c>
    </row>
    <row r="53" spans="2:7">
      <c r="B53" s="100" t="str">
        <f t="shared" si="2"/>
        <v/>
      </c>
      <c r="C53" s="143"/>
      <c r="D53" s="103">
        <f>IF(C53="", 0, IF(C53="kWh", '4. Billing Determinants'!G27, IF(C53="kW", '4. Billing Determinants'!H27, '4. Billing Determinants'!D27)))</f>
        <v>0</v>
      </c>
      <c r="E53" s="104">
        <f>HLOOKUP($B26, '5. Allocation of Balances'!$C$4:$Y$51, 48,FALSE)</f>
        <v>0</v>
      </c>
      <c r="F53" s="114">
        <f t="shared" si="3"/>
        <v>0</v>
      </c>
      <c r="G53" t="str">
        <f t="shared" si="4"/>
        <v/>
      </c>
    </row>
    <row r="54" spans="2:7">
      <c r="B54" s="100" t="str">
        <f t="shared" si="2"/>
        <v/>
      </c>
      <c r="C54" s="143" t="str">
        <f>IF(ISBLANK('4. Billing Determinants'!C52), "", '4. Billing Determinants'!C52)</f>
        <v/>
      </c>
      <c r="D54" s="103">
        <f>IF(C54="", 0, IF(C54="kWh", '4. Billing Determinants'!G28, IF(C54="kW", '4. Billing Determinants'!H28, '4. Billing Determinants'!D28)))</f>
        <v>0</v>
      </c>
      <c r="E54" s="104">
        <f>HLOOKUP($B27, '5. Allocation of Balances'!$C$4:$Y$51, 48,FALSE)</f>
        <v>0</v>
      </c>
      <c r="F54" s="114">
        <f t="shared" si="3"/>
        <v>0</v>
      </c>
      <c r="G54" t="str">
        <f t="shared" si="4"/>
        <v/>
      </c>
    </row>
    <row r="55" spans="2:7">
      <c r="B55" s="100" t="str">
        <f t="shared" si="2"/>
        <v/>
      </c>
      <c r="C55" s="143" t="str">
        <f>IF(ISBLANK('4. Billing Determinants'!C53), "", '4. Billing Determinants'!C53)</f>
        <v/>
      </c>
      <c r="D55" s="103">
        <f>IF(C55="", 0, IF(C55="kWh", '4. Billing Determinants'!G29, IF(C55="kW", '4. Billing Determinants'!H29, '4. Billing Determinants'!D29)))</f>
        <v>0</v>
      </c>
      <c r="E55" s="104">
        <f>HLOOKUP($B28, '5. Allocation of Balances'!$C$4:$Y$51, 48,FALSE)</f>
        <v>0</v>
      </c>
      <c r="F55" s="114">
        <f t="shared" si="3"/>
        <v>0</v>
      </c>
      <c r="G55" t="str">
        <f t="shared" si="4"/>
        <v/>
      </c>
    </row>
    <row r="56" spans="2:7">
      <c r="B56" s="100" t="str">
        <f t="shared" si="2"/>
        <v/>
      </c>
      <c r="C56" s="143"/>
      <c r="D56" s="103">
        <f>IF(C56="", 0, IF(C56="kWh", '4. Billing Determinants'!G30, IF(C56="kW", '4. Billing Determinants'!H30, '4. Billing Determinants'!D30)))</f>
        <v>0</v>
      </c>
      <c r="E56" s="104">
        <f>HLOOKUP($B29, '5. Allocation of Balances'!$C$4:$Y$51, 48,FALSE)</f>
        <v>0</v>
      </c>
      <c r="F56" s="114">
        <f t="shared" si="3"/>
        <v>0</v>
      </c>
      <c r="G56" t="str">
        <f t="shared" si="4"/>
        <v/>
      </c>
    </row>
    <row r="57" spans="2:7">
      <c r="B57" s="100" t="str">
        <f t="shared" si="2"/>
        <v/>
      </c>
      <c r="C57" s="143" t="str">
        <f>IF(ISBLANK('4. Billing Determinants'!C55), "", '4. Billing Determinants'!C55)</f>
        <v/>
      </c>
      <c r="D57" s="103">
        <f>IF(C57="", 0, IF(C57="kWh", '4. Billing Determinants'!G31, IF(C57="kW", '4. Billing Determinants'!H31, '4. Billing Determinants'!D31)))</f>
        <v>0</v>
      </c>
      <c r="E57" s="104">
        <f>HLOOKUP($B30, '5. Allocation of Balances'!$C$4:$Y$51, 48,FALSE)</f>
        <v>0</v>
      </c>
      <c r="F57" s="114">
        <f t="shared" si="3"/>
        <v>0</v>
      </c>
      <c r="G57" t="str">
        <f t="shared" si="4"/>
        <v/>
      </c>
    </row>
    <row r="58" spans="2:7">
      <c r="B58" s="100" t="str">
        <f t="shared" si="2"/>
        <v/>
      </c>
      <c r="C58" s="143"/>
      <c r="D58" s="103">
        <f>IF(C58="", 0, IF(C58="kWh", '4. Billing Determinants'!G32, IF(C58="kW", '4. Billing Determinants'!H32, '4. Billing Determinants'!D32)))</f>
        <v>0</v>
      </c>
      <c r="E58" s="104">
        <f>HLOOKUP($B31, '5. Allocation of Balances'!$C$4:$Y$51, 48,FALSE)</f>
        <v>0</v>
      </c>
      <c r="F58" s="114">
        <f t="shared" si="3"/>
        <v>0</v>
      </c>
      <c r="G58" t="str">
        <f t="shared" si="4"/>
        <v/>
      </c>
    </row>
    <row r="59" spans="2:7">
      <c r="B59" s="100" t="str">
        <f t="shared" si="2"/>
        <v/>
      </c>
      <c r="C59" s="143" t="str">
        <f>IF(ISBLANK('4. Billing Determinants'!C57), "", '4. Billing Determinants'!C57)</f>
        <v/>
      </c>
      <c r="D59" s="103">
        <f>IF(C59="", 0, IF(C59="kWh", '4. Billing Determinants'!G33, IF(C59="kW", '4. Billing Determinants'!H33, '4. Billing Determinants'!D33)))</f>
        <v>0</v>
      </c>
      <c r="E59" s="104">
        <f>HLOOKUP($B32, '5. Allocation of Balances'!$C$4:$Y$51, 48,FALSE)</f>
        <v>0</v>
      </c>
      <c r="F59" s="114">
        <f t="shared" si="3"/>
        <v>0</v>
      </c>
      <c r="G59" t="str">
        <f t="shared" si="4"/>
        <v/>
      </c>
    </row>
    <row r="60" spans="2:7">
      <c r="B60" s="100" t="str">
        <f t="shared" si="2"/>
        <v/>
      </c>
      <c r="C60" s="143" t="str">
        <f>IF(ISBLANK('4. Billing Determinants'!C58), "", '4. Billing Determinants'!C58)</f>
        <v/>
      </c>
      <c r="D60" s="103">
        <f>IF(C60="", 0, IF(C60="kWh", '4. Billing Determinants'!G34, IF(C60="kW", '4. Billing Determinants'!H34, '4. Billing Determinants'!D34)))</f>
        <v>0</v>
      </c>
      <c r="E60" s="104">
        <f>HLOOKUP($B33, '5. Allocation of Balances'!$C$4:$Y$51, 48,FALSE)</f>
        <v>0</v>
      </c>
      <c r="F60" s="114">
        <f t="shared" si="3"/>
        <v>0</v>
      </c>
      <c r="G60" t="str">
        <f t="shared" si="4"/>
        <v/>
      </c>
    </row>
    <row r="61" spans="2:7">
      <c r="B61" s="100" t="str">
        <f t="shared" si="2"/>
        <v/>
      </c>
      <c r="C61" s="143" t="str">
        <f>IF(ISBLANK('4. Billing Determinants'!C59), "", '4. Billing Determinants'!C59)</f>
        <v/>
      </c>
      <c r="D61" s="103">
        <f>IF(C61="", 0, IF(C61="kWh", '4. Billing Determinants'!G35, IF(C61="kW", '4. Billing Determinants'!H35, '4. Billing Determinants'!D35)))</f>
        <v>0</v>
      </c>
      <c r="E61" s="104">
        <f>HLOOKUP($B34, '5. Allocation of Balances'!$C$4:$Y$51, 48,FALSE)</f>
        <v>0</v>
      </c>
      <c r="F61" s="114">
        <f t="shared" si="3"/>
        <v>0</v>
      </c>
      <c r="G61" t="str">
        <f t="shared" si="4"/>
        <v/>
      </c>
    </row>
    <row r="62" spans="2:7">
      <c r="B62" s="100" t="str">
        <f t="shared" si="2"/>
        <v/>
      </c>
      <c r="C62" s="143"/>
      <c r="D62" s="103">
        <f>IF(C62="", 0, IF(C62="kWh", '4. Billing Determinants'!G36, IF(C62="kW", '4. Billing Determinants'!H36, '4. Billing Determinants'!D36)))</f>
        <v>0</v>
      </c>
      <c r="E62" s="104">
        <f>HLOOKUP($B35, '5. Allocation of Balances'!$C$4:$Y$51, 48,FALSE)</f>
        <v>0</v>
      </c>
      <c r="F62" s="114">
        <f t="shared" si="3"/>
        <v>0</v>
      </c>
      <c r="G62" t="str">
        <f t="shared" si="4"/>
        <v/>
      </c>
    </row>
    <row r="63" spans="2:7">
      <c r="B63" s="100" t="str">
        <f t="shared" si="2"/>
        <v/>
      </c>
      <c r="C63" s="143" t="str">
        <f>IF(ISBLANK('4. Billing Determinants'!C61), "", '4. Billing Determinants'!C61)</f>
        <v/>
      </c>
      <c r="D63" s="103">
        <f>IF(C63="", 0, IF(C63="kWh", '4. Billing Determinants'!G37, IF(C63="kW", '4. Billing Determinants'!H37, '4. Billing Determinants'!D37)))</f>
        <v>0</v>
      </c>
      <c r="E63" s="104">
        <f>HLOOKUP($B36, '5. Allocation of Balances'!$C$4:$Y$51, 48,FALSE)</f>
        <v>0</v>
      </c>
      <c r="F63" s="114">
        <f t="shared" si="3"/>
        <v>0</v>
      </c>
      <c r="G63" t="str">
        <f t="shared" si="4"/>
        <v/>
      </c>
    </row>
    <row r="64" spans="2:7">
      <c r="B64" s="100" t="str">
        <f t="shared" si="2"/>
        <v/>
      </c>
      <c r="C64" s="143" t="str">
        <f>IF(ISBLANK('4. Billing Determinants'!C62), "", '4. Billing Determinants'!C62)</f>
        <v/>
      </c>
      <c r="D64" s="103">
        <f>IF(C64="", 0, IF(C64="kWh", '4. Billing Determinants'!G38, IF(C64="kW", '4. Billing Determinants'!H38, '4. Billing Determinants'!D38)))</f>
        <v>0</v>
      </c>
      <c r="E64" s="104">
        <f>HLOOKUP($B37, '5. Allocation of Balances'!$C$4:$Y$51, 48,FALSE)</f>
        <v>0</v>
      </c>
      <c r="F64" s="114">
        <f t="shared" si="3"/>
        <v>0</v>
      </c>
      <c r="G64" t="str">
        <f t="shared" si="4"/>
        <v/>
      </c>
    </row>
    <row r="65" spans="2:7">
      <c r="B65" s="100" t="str">
        <f t="shared" si="2"/>
        <v/>
      </c>
      <c r="C65" s="143" t="str">
        <f>IF(ISBLANK('4. Billing Determinants'!C63), "", '4. Billing Determinants'!C63)</f>
        <v/>
      </c>
      <c r="D65" s="103">
        <f>IF(C65="", 0, IF(C65="kWh", '4. Billing Determinants'!G39, IF(C65="kW", '4. Billing Determinants'!H39, '4. Billing Determinants'!D39)))</f>
        <v>0</v>
      </c>
      <c r="E65" s="104">
        <f>HLOOKUP($B38, '5. Allocation of Balances'!$C$4:$Y$51, 48,FALSE)</f>
        <v>0</v>
      </c>
      <c r="F65" s="114">
        <f t="shared" si="3"/>
        <v>0</v>
      </c>
      <c r="G65" t="str">
        <f t="shared" si="4"/>
        <v/>
      </c>
    </row>
    <row r="66" spans="2:7">
      <c r="B66" s="100" t="str">
        <f t="shared" si="2"/>
        <v/>
      </c>
      <c r="C66" s="143" t="str">
        <f>IF(ISBLANK('4. Billing Determinants'!C64), "", '4. Billing Determinants'!C64)</f>
        <v/>
      </c>
      <c r="D66" s="103">
        <f>IF(C66="", 0, IF(C66="kWh", '4. Billing Determinants'!G40, IF(C66="kW", '4. Billing Determinants'!H40, '4. Billing Determinants'!D40)))</f>
        <v>0</v>
      </c>
      <c r="E66" s="104">
        <f>HLOOKUP($B39, '5. Allocation of Balances'!$C$4:$Y$51, 48,FALSE)</f>
        <v>0</v>
      </c>
      <c r="F66" s="114">
        <f t="shared" si="3"/>
        <v>0</v>
      </c>
      <c r="G66" t="str">
        <f t="shared" si="4"/>
        <v/>
      </c>
    </row>
    <row r="67" spans="2:7">
      <c r="B67" s="110" t="s">
        <v>144</v>
      </c>
      <c r="C67" s="111"/>
      <c r="D67" s="112"/>
      <c r="E67" s="113">
        <f>SUM(E47:E66)</f>
        <v>-224583.2</v>
      </c>
      <c r="F67" s="110"/>
    </row>
    <row r="69" spans="2:7" ht="18">
      <c r="B69" s="119" t="s">
        <v>206</v>
      </c>
    </row>
    <row r="70" spans="2:7" ht="18">
      <c r="B70" s="119"/>
    </row>
    <row r="71" spans="2:7">
      <c r="B71" s="115" t="s">
        <v>165</v>
      </c>
      <c r="C71" s="116"/>
      <c r="D71" s="117">
        <v>5</v>
      </c>
    </row>
    <row r="73" spans="2:7">
      <c r="B73" s="278" t="s">
        <v>158</v>
      </c>
      <c r="C73" s="277" t="s">
        <v>143</v>
      </c>
      <c r="D73" s="288" t="s">
        <v>166</v>
      </c>
      <c r="E73" s="288" t="s">
        <v>207</v>
      </c>
      <c r="F73" s="290" t="s">
        <v>208</v>
      </c>
    </row>
    <row r="74" spans="2:7" ht="25.5" customHeight="1">
      <c r="B74" s="279"/>
      <c r="C74" s="277"/>
      <c r="D74" s="289"/>
      <c r="E74" s="289"/>
      <c r="F74" s="290"/>
    </row>
    <row r="75" spans="2:7">
      <c r="B75" s="100" t="str">
        <f>B20</f>
        <v>Residential</v>
      </c>
      <c r="C75" s="143" t="s">
        <v>306</v>
      </c>
      <c r="D75" s="103">
        <f>IF(C75="", 0, IF(C75="kWh", '4. Billing Determinants'!E21, IF(C75="kW", '4. Billing Determinants'!F21, '4. Billing Determinants'!D21)))</f>
        <v>37751517.669869661</v>
      </c>
      <c r="E75" s="104">
        <f>HLOOKUP($B75, '5. Allocation of Balances'!$C$4:$Y$56, 53,FALSE)</f>
        <v>-66496.576419102872</v>
      </c>
      <c r="F75" s="114">
        <f>IF(ISERROR(E75/D75), 0, IF(C75="# of Customers", E75/D75/12/$D$71, E75/D75/$D$71))</f>
        <v>-3.5228557961883105E-4</v>
      </c>
      <c r="G75" t="str">
        <f t="shared" ref="G75:G94" si="5">IF(C75="", "", IF(C75="# of Customers", "per customer per month", "$/"&amp;C75))</f>
        <v>$/kWh</v>
      </c>
    </row>
    <row r="76" spans="2:7">
      <c r="B76" s="100" t="str">
        <f t="shared" ref="B76:B94" si="6">B21</f>
        <v>General Service Less Than 50 kW</v>
      </c>
      <c r="C76" s="143" t="s">
        <v>306</v>
      </c>
      <c r="D76" s="103">
        <f>IF(C76="", 0, IF(C76="kWh", '4. Billing Determinants'!E22, IF(C76="kW", '4. Billing Determinants'!F22, '4. Billing Determinants'!D22)))</f>
        <v>13617679.039438739</v>
      </c>
      <c r="E76" s="104">
        <f>HLOOKUP($B76, '5. Allocation of Balances'!$C$4:$Y$56, 53,FALSE)</f>
        <v>-23986.559767359417</v>
      </c>
      <c r="F76" s="114">
        <f t="shared" ref="F76:F94" si="7">IF(ISERROR(E76/D76), 0, IF(C76="# of Customers", E76/D76/12/$D$71, E76/D76/$D$71))</f>
        <v>-3.522855796188311E-4</v>
      </c>
      <c r="G76" t="str">
        <f t="shared" si="5"/>
        <v>$/kWh</v>
      </c>
    </row>
    <row r="77" spans="2:7">
      <c r="B77" s="100" t="str">
        <f t="shared" si="6"/>
        <v>General Service 50 to 4,999 kW</v>
      </c>
      <c r="C77" s="143" t="s">
        <v>307</v>
      </c>
      <c r="D77" s="103">
        <f>IF(C77="", 0, IF(C77="kWh", '4. Billing Determinants'!E23, IF(C77="kW", '4. Billing Determinants'!F23, '4. Billing Determinants'!D23)))</f>
        <v>67294</v>
      </c>
      <c r="E77" s="104">
        <f>HLOOKUP($B77, '5. Allocation of Balances'!$C$4:$Y$56, 53,FALSE)</f>
        <v>-46459.992283307482</v>
      </c>
      <c r="F77" s="114">
        <f t="shared" si="7"/>
        <v>-0.13808063804591042</v>
      </c>
      <c r="G77" t="str">
        <f t="shared" si="5"/>
        <v>$/kW</v>
      </c>
    </row>
    <row r="78" spans="2:7">
      <c r="B78" s="100" t="str">
        <f t="shared" si="6"/>
        <v>Unmetered Scattered Load</v>
      </c>
      <c r="C78" s="143" t="s">
        <v>306</v>
      </c>
      <c r="D78" s="103">
        <f>IF(C78="", 0, IF(C78="kWh", '4. Billing Determinants'!E24, IF(C78="kW", '4. Billing Determinants'!F24, '4. Billing Determinants'!D24)))</f>
        <v>48552</v>
      </c>
      <c r="E78" s="104">
        <f>HLOOKUP($B78, '5. Allocation of Balances'!$C$4:$Y$56, 53,FALSE)</f>
        <v>-85.520847308267435</v>
      </c>
      <c r="F78" s="114">
        <f t="shared" si="7"/>
        <v>-3.5228557961883105E-4</v>
      </c>
      <c r="G78" t="str">
        <f t="shared" si="5"/>
        <v>$/kWh</v>
      </c>
    </row>
    <row r="79" spans="2:7">
      <c r="B79" s="100" t="str">
        <f t="shared" si="6"/>
        <v>Street Lighting</v>
      </c>
      <c r="C79" s="143" t="s">
        <v>307</v>
      </c>
      <c r="D79" s="103">
        <f>IF(C79="", 0, IF(C79="kWh", '4. Billing Determinants'!E25, IF(C79="kW", '4. Billing Determinants'!F25, '4. Billing Determinants'!D25)))</f>
        <v>1055</v>
      </c>
      <c r="E79" s="104">
        <f>HLOOKUP($B79, '5. Allocation of Balances'!$C$4:$Y$56, 53,FALSE)</f>
        <v>-646.35068292195604</v>
      </c>
      <c r="F79" s="114">
        <f t="shared" si="7"/>
        <v>-0.12253093515108171</v>
      </c>
      <c r="G79" t="str">
        <f t="shared" si="5"/>
        <v>$/kW</v>
      </c>
    </row>
    <row r="80" spans="2:7">
      <c r="B80" s="100" t="str">
        <f t="shared" si="6"/>
        <v/>
      </c>
      <c r="C80" s="143"/>
      <c r="D80" s="103">
        <f>IF(C80="", 0, IF(C80="kWh", '4. Billing Determinants'!E26, IF(C80="kW", '4. Billing Determinants'!F26, '4. Billing Determinants'!D26)))</f>
        <v>0</v>
      </c>
      <c r="E80" s="104">
        <f>HLOOKUP($B80, '5. Allocation of Balances'!$C$4:$Y$56, 53,FALSE)</f>
        <v>0</v>
      </c>
      <c r="F80" s="114">
        <f t="shared" si="7"/>
        <v>0</v>
      </c>
      <c r="G80" t="str">
        <f t="shared" si="5"/>
        <v/>
      </c>
    </row>
    <row r="81" spans="2:7">
      <c r="B81" s="100" t="str">
        <f t="shared" si="6"/>
        <v/>
      </c>
      <c r="C81" s="143"/>
      <c r="D81" s="103">
        <f>IF(C81="", 0, IF(C81="kWh", '4. Billing Determinants'!E27, IF(C81="kW", '4. Billing Determinants'!F27, '4. Billing Determinants'!D27)))</f>
        <v>0</v>
      </c>
      <c r="E81" s="104">
        <f>HLOOKUP($B81, '5. Allocation of Balances'!$C$4:$Y$56, 53,FALSE)</f>
        <v>0</v>
      </c>
      <c r="F81" s="114">
        <f t="shared" si="7"/>
        <v>0</v>
      </c>
      <c r="G81" t="str">
        <f t="shared" si="5"/>
        <v/>
      </c>
    </row>
    <row r="82" spans="2:7">
      <c r="B82" s="100" t="str">
        <f t="shared" si="6"/>
        <v/>
      </c>
      <c r="C82" s="143" t="str">
        <f>IF(ISBLANK('4. Billing Determinants'!C78), "", '4. Billing Determinants'!C78)</f>
        <v/>
      </c>
      <c r="D82" s="103">
        <f>IF(C82="", 0, IF(C82="kWh", '4. Billing Determinants'!E28, IF(C82="kW", '4. Billing Determinants'!F28, '4. Billing Determinants'!D28)))</f>
        <v>0</v>
      </c>
      <c r="E82" s="104">
        <f>HLOOKUP($B82, '5. Allocation of Balances'!$C$4:$Y$56, 53,FALSE)</f>
        <v>0</v>
      </c>
      <c r="F82" s="114">
        <f t="shared" si="7"/>
        <v>0</v>
      </c>
      <c r="G82" t="str">
        <f t="shared" si="5"/>
        <v/>
      </c>
    </row>
    <row r="83" spans="2:7">
      <c r="B83" s="100" t="str">
        <f t="shared" si="6"/>
        <v/>
      </c>
      <c r="C83" s="143" t="str">
        <f>IF(ISBLANK('4. Billing Determinants'!C79), "", '4. Billing Determinants'!C79)</f>
        <v/>
      </c>
      <c r="D83" s="103">
        <f>IF(C83="", 0, IF(C83="kWh", '4. Billing Determinants'!E29, IF(C83="kW", '4. Billing Determinants'!F29, '4. Billing Determinants'!D29)))</f>
        <v>0</v>
      </c>
      <c r="E83" s="104">
        <f>HLOOKUP($B83, '5. Allocation of Balances'!$C$4:$Y$56, 53,FALSE)</f>
        <v>0</v>
      </c>
      <c r="F83" s="114">
        <f t="shared" si="7"/>
        <v>0</v>
      </c>
      <c r="G83" t="str">
        <f t="shared" si="5"/>
        <v/>
      </c>
    </row>
    <row r="84" spans="2:7">
      <c r="B84" s="100" t="str">
        <f t="shared" si="6"/>
        <v/>
      </c>
      <c r="C84" s="143"/>
      <c r="D84" s="103">
        <f>IF(C84="", 0, IF(C84="kWh", '4. Billing Determinants'!E30, IF(C84="kW", '4. Billing Determinants'!F30, '4. Billing Determinants'!D30)))</f>
        <v>0</v>
      </c>
      <c r="E84" s="104">
        <f>HLOOKUP($B84, '5. Allocation of Balances'!$C$4:$Y$56, 53,FALSE)</f>
        <v>0</v>
      </c>
      <c r="F84" s="114">
        <f t="shared" si="7"/>
        <v>0</v>
      </c>
      <c r="G84" t="str">
        <f t="shared" si="5"/>
        <v/>
      </c>
    </row>
    <row r="85" spans="2:7">
      <c r="B85" s="100" t="str">
        <f t="shared" si="6"/>
        <v/>
      </c>
      <c r="C85" s="143" t="str">
        <f>IF(ISBLANK('4. Billing Determinants'!C81), "", '4. Billing Determinants'!C81)</f>
        <v/>
      </c>
      <c r="D85" s="103">
        <f>IF(C85="", 0, IF(C85="kWh", '4. Billing Determinants'!E31, IF(C85="kW", '4. Billing Determinants'!F31, '4. Billing Determinants'!D31)))</f>
        <v>0</v>
      </c>
      <c r="E85" s="104">
        <f>HLOOKUP($B85, '5. Allocation of Balances'!$C$4:$Y$56, 53,FALSE)</f>
        <v>0</v>
      </c>
      <c r="F85" s="114">
        <f t="shared" si="7"/>
        <v>0</v>
      </c>
      <c r="G85" t="str">
        <f t="shared" si="5"/>
        <v/>
      </c>
    </row>
    <row r="86" spans="2:7">
      <c r="B86" s="100" t="str">
        <f t="shared" si="6"/>
        <v/>
      </c>
      <c r="C86" s="143" t="str">
        <f>IF(ISBLANK('4. Billing Determinants'!C82), "", '4. Billing Determinants'!C82)</f>
        <v/>
      </c>
      <c r="D86" s="103">
        <f>IF(C86="", 0, IF(C86="kWh", '4. Billing Determinants'!E32, IF(C86="kW", '4. Billing Determinants'!F32, '4. Billing Determinants'!D32)))</f>
        <v>0</v>
      </c>
      <c r="E86" s="104">
        <f>HLOOKUP($B86, '5. Allocation of Balances'!$C$4:$Y$56, 53,FALSE)</f>
        <v>0</v>
      </c>
      <c r="F86" s="114">
        <f t="shared" si="7"/>
        <v>0</v>
      </c>
      <c r="G86" t="str">
        <f t="shared" si="5"/>
        <v/>
      </c>
    </row>
    <row r="87" spans="2:7">
      <c r="B87" s="100" t="str">
        <f t="shared" si="6"/>
        <v/>
      </c>
      <c r="C87" s="143" t="str">
        <f>IF(ISBLANK('4. Billing Determinants'!C83), "", '4. Billing Determinants'!C83)</f>
        <v/>
      </c>
      <c r="D87" s="103">
        <f>IF(C87="", 0, IF(C87="kWh", '4. Billing Determinants'!E33, IF(C87="kW", '4. Billing Determinants'!F33, '4. Billing Determinants'!D33)))</f>
        <v>0</v>
      </c>
      <c r="E87" s="104">
        <f>HLOOKUP($B87, '5. Allocation of Balances'!$C$4:$Y$56, 53,FALSE)</f>
        <v>0</v>
      </c>
      <c r="F87" s="114">
        <f t="shared" si="7"/>
        <v>0</v>
      </c>
      <c r="G87" t="str">
        <f t="shared" si="5"/>
        <v/>
      </c>
    </row>
    <row r="88" spans="2:7">
      <c r="B88" s="100" t="str">
        <f t="shared" si="6"/>
        <v/>
      </c>
      <c r="C88" s="143" t="str">
        <f>IF(ISBLANK('4. Billing Determinants'!C84), "", '4. Billing Determinants'!C84)</f>
        <v/>
      </c>
      <c r="D88" s="103">
        <f>IF(C88="", 0, IF(C88="kWh", '4. Billing Determinants'!E34, IF(C88="kW", '4. Billing Determinants'!F34, '4. Billing Determinants'!D34)))</f>
        <v>0</v>
      </c>
      <c r="E88" s="104">
        <f>HLOOKUP($B88, '5. Allocation of Balances'!$C$4:$Y$56, 53,FALSE)</f>
        <v>0</v>
      </c>
      <c r="F88" s="114">
        <f t="shared" si="7"/>
        <v>0</v>
      </c>
      <c r="G88" t="str">
        <f t="shared" si="5"/>
        <v/>
      </c>
    </row>
    <row r="89" spans="2:7">
      <c r="B89" s="100" t="str">
        <f t="shared" si="6"/>
        <v/>
      </c>
      <c r="C89" s="143" t="str">
        <f>IF(ISBLANK('4. Billing Determinants'!C85), "", '4. Billing Determinants'!C85)</f>
        <v/>
      </c>
      <c r="D89" s="103">
        <f>IF(C89="", 0, IF(C89="kWh", '4. Billing Determinants'!E35, IF(C89="kW", '4. Billing Determinants'!F35, '4. Billing Determinants'!D35)))</f>
        <v>0</v>
      </c>
      <c r="E89" s="104">
        <f>HLOOKUP($B89, '5. Allocation of Balances'!$C$4:$Y$56, 53,FALSE)</f>
        <v>0</v>
      </c>
      <c r="F89" s="114">
        <f t="shared" si="7"/>
        <v>0</v>
      </c>
      <c r="G89" t="str">
        <f t="shared" si="5"/>
        <v/>
      </c>
    </row>
    <row r="90" spans="2:7">
      <c r="B90" s="100" t="str">
        <f t="shared" si="6"/>
        <v/>
      </c>
      <c r="C90" s="143" t="str">
        <f>IF(ISBLANK('4. Billing Determinants'!C86), "", '4. Billing Determinants'!C86)</f>
        <v/>
      </c>
      <c r="D90" s="103">
        <f>IF(C90="", 0, IF(C90="kWh", '4. Billing Determinants'!E36, IF(C90="kW", '4. Billing Determinants'!F36, '4. Billing Determinants'!D36)))</f>
        <v>0</v>
      </c>
      <c r="E90" s="104">
        <f>HLOOKUP($B90, '5. Allocation of Balances'!$C$4:$Y$56, 53,FALSE)</f>
        <v>0</v>
      </c>
      <c r="F90" s="114">
        <f t="shared" si="7"/>
        <v>0</v>
      </c>
      <c r="G90" t="str">
        <f t="shared" si="5"/>
        <v/>
      </c>
    </row>
    <row r="91" spans="2:7">
      <c r="B91" s="100" t="str">
        <f t="shared" si="6"/>
        <v/>
      </c>
      <c r="C91" s="143" t="str">
        <f>IF(ISBLANK('4. Billing Determinants'!C87), "", '4. Billing Determinants'!C87)</f>
        <v/>
      </c>
      <c r="D91" s="103">
        <f>IF(C91="", 0, IF(C91="kWh", '4. Billing Determinants'!E37, IF(C91="kW", '4. Billing Determinants'!F37, '4. Billing Determinants'!D37)))</f>
        <v>0</v>
      </c>
      <c r="E91" s="104">
        <f>HLOOKUP($B91, '5. Allocation of Balances'!$C$4:$Y$56, 53,FALSE)</f>
        <v>0</v>
      </c>
      <c r="F91" s="114">
        <f t="shared" si="7"/>
        <v>0</v>
      </c>
      <c r="G91" t="str">
        <f t="shared" si="5"/>
        <v/>
      </c>
    </row>
    <row r="92" spans="2:7">
      <c r="B92" s="100" t="str">
        <f t="shared" si="6"/>
        <v/>
      </c>
      <c r="C92" s="143" t="str">
        <f>IF(ISBLANK('4. Billing Determinants'!C88), "", '4. Billing Determinants'!C88)</f>
        <v/>
      </c>
      <c r="D92" s="103">
        <f>IF(C92="", 0, IF(C92="kWh", '4. Billing Determinants'!E38, IF(C92="kW", '4. Billing Determinants'!F38, '4. Billing Determinants'!D38)))</f>
        <v>0</v>
      </c>
      <c r="E92" s="104">
        <f>HLOOKUP($B92, '5. Allocation of Balances'!$C$4:$Y$56, 53,FALSE)</f>
        <v>0</v>
      </c>
      <c r="F92" s="114">
        <f t="shared" si="7"/>
        <v>0</v>
      </c>
      <c r="G92" t="str">
        <f t="shared" si="5"/>
        <v/>
      </c>
    </row>
    <row r="93" spans="2:7">
      <c r="B93" s="100" t="str">
        <f t="shared" si="6"/>
        <v/>
      </c>
      <c r="C93" s="143" t="str">
        <f>IF(ISBLANK('4. Billing Determinants'!C89), "", '4. Billing Determinants'!C89)</f>
        <v/>
      </c>
      <c r="D93" s="103">
        <f>IF(C93="", 0, IF(C93="kWh", '4. Billing Determinants'!E39, IF(C93="kW", '4. Billing Determinants'!F39, '4. Billing Determinants'!D39)))</f>
        <v>0</v>
      </c>
      <c r="E93" s="104">
        <f>HLOOKUP($B93, '5. Allocation of Balances'!$C$4:$Y$56, 53,FALSE)</f>
        <v>0</v>
      </c>
      <c r="F93" s="114">
        <f t="shared" si="7"/>
        <v>0</v>
      </c>
      <c r="G93" t="str">
        <f t="shared" si="5"/>
        <v/>
      </c>
    </row>
    <row r="94" spans="2:7">
      <c r="B94" s="100" t="str">
        <f t="shared" si="6"/>
        <v/>
      </c>
      <c r="C94" s="143" t="str">
        <f>IF(ISBLANK('4. Billing Determinants'!C90), "", '4. Billing Determinants'!C90)</f>
        <v/>
      </c>
      <c r="D94" s="103">
        <f>IF(C94="", 0, IF(C94="kWh", '4. Billing Determinants'!E40, IF(C94="kW", '4. Billing Determinants'!F40, '4. Billing Determinants'!D40)))</f>
        <v>0</v>
      </c>
      <c r="E94" s="104">
        <f>HLOOKUP($B94, '5. Allocation of Balances'!$C$4:$Y$56, 53,FALSE)</f>
        <v>0</v>
      </c>
      <c r="F94" s="114">
        <f t="shared" si="7"/>
        <v>0</v>
      </c>
      <c r="G94" t="str">
        <f t="shared" si="5"/>
        <v/>
      </c>
    </row>
    <row r="95" spans="2:7">
      <c r="B95" s="110" t="s">
        <v>144</v>
      </c>
      <c r="C95" s="111"/>
      <c r="D95" s="112"/>
      <c r="E95" s="113">
        <f>SUM(E75:E94)</f>
        <v>-137675.00000000003</v>
      </c>
      <c r="F95" s="110"/>
    </row>
  </sheetData>
  <sheetProtection password="F8BD" sheet="1" objects="1" scenarios="1"/>
  <mergeCells count="15">
    <mergeCell ref="B45:B46"/>
    <mergeCell ref="C45:C46"/>
    <mergeCell ref="D18:D19"/>
    <mergeCell ref="E18:E19"/>
    <mergeCell ref="F18:F19"/>
    <mergeCell ref="E45:E46"/>
    <mergeCell ref="F45:F46"/>
    <mergeCell ref="D45:D46"/>
    <mergeCell ref="B18:B19"/>
    <mergeCell ref="C18:C19"/>
    <mergeCell ref="B73:B74"/>
    <mergeCell ref="C73:C74"/>
    <mergeCell ref="D73:D74"/>
    <mergeCell ref="E73:E74"/>
    <mergeCell ref="F73:F74"/>
  </mergeCells>
  <conditionalFormatting sqref="C20:C39">
    <cfRule type="cellIs" dxfId="5" priority="9" operator="equal">
      <formula>"kW"</formula>
    </cfRule>
  </conditionalFormatting>
  <conditionalFormatting sqref="G20:G39">
    <cfRule type="cellIs" dxfId="4" priority="6" operator="equal">
      <formula>"$/kW"</formula>
    </cfRule>
  </conditionalFormatting>
  <conditionalFormatting sqref="G47:G66">
    <cfRule type="cellIs" dxfId="3" priority="5" operator="equal">
      <formula>"$/kW"</formula>
    </cfRule>
  </conditionalFormatting>
  <conditionalFormatting sqref="C47:C66">
    <cfRule type="cellIs" dxfId="2" priority="3" operator="equal">
      <formula>"kW"</formula>
    </cfRule>
  </conditionalFormatting>
  <conditionalFormatting sqref="C75:C94">
    <cfRule type="cellIs" dxfId="1" priority="2" operator="equal">
      <formula>"kW"</formula>
    </cfRule>
  </conditionalFormatting>
  <conditionalFormatting sqref="G75:G94">
    <cfRule type="cellIs" dxfId="0" priority="1" operator="equal">
      <formula>"$/kW"</formula>
    </cfRule>
  </conditionalFormatting>
  <dataValidations count="3">
    <dataValidation type="list" allowBlank="1" showInputMessage="1" showErrorMessage="1" sqref="D13">
      <formula1>"1,2,3,4"</formula1>
    </dataValidation>
    <dataValidation type="list" allowBlank="1" showInputMessage="1" showErrorMessage="1" sqref="C20:C39 C47:C66 C75:C94">
      <formula1>"kWh, kW, # of Customers"</formula1>
    </dataValidation>
    <dataValidation type="list" allowBlank="1" showInputMessage="1" showErrorMessage="1" sqref="D71">
      <formula1>"1,2,3,4,5"</formula1>
    </dataValidation>
  </dataValidations>
  <pageMargins left="0.51" right="0.33" top="0.53" bottom="0.38" header="0.3" footer="0.3"/>
  <pageSetup scale="55" orientation="portrait"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Information Sheet</vt:lpstr>
      <vt:lpstr>2. 2013 Continuity Schedule</vt:lpstr>
      <vt:lpstr>3. Appendix A</vt:lpstr>
      <vt:lpstr>4. Billing Determinants</vt:lpstr>
      <vt:lpstr>5. Allocation of Balances</vt:lpstr>
      <vt:lpstr>6. Rate Rider Calculations</vt:lpstr>
      <vt:lpstr>'1. Information Sheet'!Print_Area</vt:lpstr>
      <vt:lpstr>'3. Appendix A'!Print_Area</vt:lpstr>
      <vt:lpstr>'6. Rate Rider Calculations'!Print_Area</vt:lpstr>
      <vt:lpstr>'2. 2013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Lori Cain</cp:lastModifiedBy>
  <cp:lastPrinted>2014-07-11T16:11:33Z</cp:lastPrinted>
  <dcterms:created xsi:type="dcterms:W3CDTF">2005-04-25T20:13:02Z</dcterms:created>
  <dcterms:modified xsi:type="dcterms:W3CDTF">2014-07-14T15:13:20Z</dcterms:modified>
</cp:coreProperties>
</file>