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36" yWindow="576" windowWidth="20376" windowHeight="10656" tabRatio="496"/>
  </bookViews>
  <sheets>
    <sheet name="RevComputerSoftwareDeprec " sheetId="48" r:id="rId1"/>
    <sheet name="RevNonRecurring Deprec fr FDA" sheetId="49" r:id="rId2"/>
    <sheet name="ComputerSoftwareDepreciation" sheetId="47" r:id="rId3"/>
    <sheet name="NonRecurring Deprec fr FDA" sheetId="45" r:id="rId4"/>
  </sheets>
  <externalReferences>
    <externalReference r:id="rId5"/>
    <externalReference r:id="rId6"/>
    <externalReference r:id="rId7"/>
  </externalReferences>
  <definedNames>
    <definedName name="LDC_LIST">[1]lists!$AM$1:$AM$80</definedName>
    <definedName name="LDCLIST">'[2]LDC Info'!$AA$3:$AA$80</definedName>
  </definedNames>
  <calcPr calcId="145621"/>
</workbook>
</file>

<file path=xl/calcChain.xml><?xml version="1.0" encoding="utf-8"?>
<calcChain xmlns="http://schemas.openxmlformats.org/spreadsheetml/2006/main">
  <c r="U9" i="48" l="1"/>
  <c r="C10" i="45" l="1"/>
  <c r="I10" i="45" s="1"/>
  <c r="O5" i="48"/>
  <c r="G15" i="49"/>
  <c r="U7" i="48" s="1"/>
  <c r="F15" i="49"/>
  <c r="U6" i="48" s="1"/>
  <c r="E15" i="49"/>
  <c r="U5" i="48" s="1"/>
  <c r="C14" i="49"/>
  <c r="M14" i="49" s="1"/>
  <c r="C13" i="49"/>
  <c r="C12" i="49"/>
  <c r="K12" i="49" s="1"/>
  <c r="C11" i="49"/>
  <c r="J11" i="49" s="1"/>
  <c r="B11" i="49"/>
  <c r="A11" i="49"/>
  <c r="A12" i="49" s="1"/>
  <c r="A13" i="49" s="1"/>
  <c r="A14" i="49" s="1"/>
  <c r="C10" i="49"/>
  <c r="I10" i="49" s="1"/>
  <c r="A10" i="49"/>
  <c r="C9" i="49"/>
  <c r="B9" i="49" s="1"/>
  <c r="C14" i="45"/>
  <c r="M14" i="45" s="1"/>
  <c r="C13" i="45"/>
  <c r="L13" i="45" s="1"/>
  <c r="C12" i="45"/>
  <c r="K12" i="45" s="1"/>
  <c r="C11" i="45"/>
  <c r="J11" i="45" s="1"/>
  <c r="C9" i="45"/>
  <c r="H9" i="45" s="1"/>
  <c r="B10" i="49" l="1"/>
  <c r="B14" i="49"/>
  <c r="M15" i="49"/>
  <c r="H9" i="49"/>
  <c r="H15" i="49" s="1"/>
  <c r="L13" i="49"/>
  <c r="B13" i="49"/>
  <c r="J15" i="49"/>
  <c r="K15" i="49"/>
  <c r="B12" i="49"/>
  <c r="I15" i="49"/>
  <c r="L15" i="49"/>
  <c r="U11" i="48" l="1"/>
  <c r="U10" i="48"/>
  <c r="U12" i="48"/>
  <c r="U8" i="48"/>
  <c r="T6" i="48" l="1"/>
  <c r="Q6" i="48"/>
  <c r="M6" i="48"/>
  <c r="M13" i="48"/>
  <c r="T12" i="48"/>
  <c r="M12" i="48"/>
  <c r="T11" i="48"/>
  <c r="M11" i="48"/>
  <c r="T10" i="48"/>
  <c r="M10" i="48"/>
  <c r="T9" i="48"/>
  <c r="M9" i="48"/>
  <c r="L9" i="48"/>
  <c r="T8" i="48"/>
  <c r="M8" i="48"/>
  <c r="L8" i="48"/>
  <c r="T7" i="48"/>
  <c r="M7" i="48"/>
  <c r="L7" i="48"/>
  <c r="T5" i="48"/>
  <c r="M5" i="48"/>
  <c r="P5" i="48" s="1"/>
  <c r="L5" i="48"/>
  <c r="S5" i="48" l="1"/>
  <c r="T12" i="47" l="1"/>
  <c r="T11" i="47"/>
  <c r="T10" i="47"/>
  <c r="T9" i="47"/>
  <c r="T8" i="47"/>
  <c r="T7" i="47"/>
  <c r="T6" i="47"/>
  <c r="T5" i="47"/>
  <c r="M13" i="47"/>
  <c r="M12" i="47"/>
  <c r="M11" i="47"/>
  <c r="M10" i="47"/>
  <c r="M9" i="47"/>
  <c r="M8" i="47"/>
  <c r="M7" i="47"/>
  <c r="M6" i="47"/>
  <c r="L9" i="47" l="1"/>
  <c r="L8" i="47"/>
  <c r="L7" i="47"/>
  <c r="L5" i="47"/>
  <c r="E5" i="47"/>
  <c r="M5" i="47" l="1"/>
  <c r="P5" i="47" s="1"/>
  <c r="S5" i="47" l="1"/>
  <c r="F15" i="45" l="1"/>
  <c r="L15" i="45"/>
  <c r="B13" i="45"/>
  <c r="B12" i="45"/>
  <c r="B11" i="45"/>
  <c r="B10" i="45"/>
  <c r="A10" i="45"/>
  <c r="A11" i="45" s="1"/>
  <c r="A12" i="45" s="1"/>
  <c r="A13" i="45" s="1"/>
  <c r="A14" i="45" s="1"/>
  <c r="G15" i="45"/>
  <c r="U7" i="47" l="1"/>
  <c r="U6" i="47"/>
  <c r="U12" i="47"/>
  <c r="M15" i="45"/>
  <c r="B9" i="45"/>
  <c r="J15" i="45"/>
  <c r="H15" i="45"/>
  <c r="E15" i="45"/>
  <c r="V5" i="48" s="1"/>
  <c r="O6" i="48" s="1"/>
  <c r="B14" i="45"/>
  <c r="V6" i="48" l="1"/>
  <c r="O7" i="48" s="1"/>
  <c r="P6" i="48"/>
  <c r="U8" i="47"/>
  <c r="U10" i="47"/>
  <c r="U5" i="47"/>
  <c r="K15" i="45"/>
  <c r="I15" i="45"/>
  <c r="S6" i="48" l="1"/>
  <c r="V7" i="48"/>
  <c r="O8" i="48" s="1"/>
  <c r="P7" i="48"/>
  <c r="U11" i="47"/>
  <c r="U9" i="47"/>
  <c r="V5" i="47"/>
  <c r="O6" i="47" s="1"/>
  <c r="V6" i="47" s="1"/>
  <c r="P8" i="48" l="1"/>
  <c r="V8" i="48"/>
  <c r="O9" i="48" s="1"/>
  <c r="S7" i="48"/>
  <c r="P6" i="47"/>
  <c r="S6" i="47" s="1"/>
  <c r="O7" i="47"/>
  <c r="P9" i="48" l="1"/>
  <c r="V9" i="48"/>
  <c r="O10" i="48" s="1"/>
  <c r="S8" i="48"/>
  <c r="P7" i="47"/>
  <c r="V7" i="47"/>
  <c r="O8" i="47" s="1"/>
  <c r="S7" i="47"/>
  <c r="V10" i="48" l="1"/>
  <c r="O11" i="48" s="1"/>
  <c r="P10" i="48"/>
  <c r="S9" i="48"/>
  <c r="V8" i="47"/>
  <c r="O9" i="47" s="1"/>
  <c r="P8" i="47"/>
  <c r="S10" i="48" l="1"/>
  <c r="P11" i="48"/>
  <c r="V11" i="48"/>
  <c r="O12" i="48" s="1"/>
  <c r="S8" i="47"/>
  <c r="P9" i="47"/>
  <c r="V9" i="47"/>
  <c r="O10" i="47" s="1"/>
  <c r="S11" i="48" l="1"/>
  <c r="P12" i="48"/>
  <c r="V12" i="48"/>
  <c r="O13" i="48" s="1"/>
  <c r="P13" i="48" s="1"/>
  <c r="P10" i="47"/>
  <c r="V10" i="47"/>
  <c r="O11" i="47" s="1"/>
  <c r="S9" i="47"/>
  <c r="S13" i="48" l="1"/>
  <c r="S12" i="48"/>
  <c r="P11" i="47"/>
  <c r="V11" i="47"/>
  <c r="O12" i="47" s="1"/>
  <c r="S10" i="47"/>
  <c r="P12" i="47" l="1"/>
  <c r="V12" i="47"/>
  <c r="O13" i="47" s="1"/>
  <c r="P13" i="47" s="1"/>
  <c r="S11" i="47"/>
  <c r="S13" i="47" l="1"/>
  <c r="S12" i="47"/>
</calcChain>
</file>

<file path=xl/sharedStrings.xml><?xml version="1.0" encoding="utf-8"?>
<sst xmlns="http://schemas.openxmlformats.org/spreadsheetml/2006/main" count="141" uniqueCount="53">
  <si>
    <t>Account</t>
  </si>
  <si>
    <t>Description</t>
  </si>
  <si>
    <t>Additions</t>
  </si>
  <si>
    <t>(a)</t>
  </si>
  <si>
    <t>(d)</t>
  </si>
  <si>
    <t>(f)</t>
  </si>
  <si>
    <t>(g) = 1 / (f)</t>
  </si>
  <si>
    <t>Total</t>
  </si>
  <si>
    <t>Depreciation Rate on New Additions</t>
  </si>
  <si>
    <t>Depreciation Expense on Opening NBV</t>
  </si>
  <si>
    <t>(i)</t>
  </si>
  <si>
    <t>(k) = (j) + (h)</t>
  </si>
  <si>
    <t>(m) = (k) - (l)</t>
  </si>
  <si>
    <t xml:space="preserve">(n) = (d)/(f) </t>
  </si>
  <si>
    <t>(p) = (j) + (n) - (o)</t>
  </si>
  <si>
    <t>Remaining</t>
  </si>
  <si>
    <t>Useful Life</t>
  </si>
  <si>
    <t>Average</t>
  </si>
  <si>
    <t>YR</t>
  </si>
  <si>
    <t>a</t>
  </si>
  <si>
    <t>b</t>
  </si>
  <si>
    <t>Computer Software</t>
  </si>
  <si>
    <t xml:space="preserve">Add Back Smart Meters from 1555        </t>
  </si>
  <si>
    <t>(l)</t>
  </si>
  <si>
    <t>USoA</t>
  </si>
  <si>
    <t>Horizon Comp-onents</t>
  </si>
  <si>
    <t>Less Depreciation Expense on Assets Fully Depreciated during the year</t>
  </si>
  <si>
    <t>(o)</t>
  </si>
  <si>
    <t xml:space="preserve">2012 Depreciation Expense per Apppendix 2-BA Add Back from 1555 
 </t>
  </si>
  <si>
    <t xml:space="preserve">(h)= ((d)*0.5)/(f) </t>
  </si>
  <si>
    <t>Actual depreciation is calculated using a range of useful lives</t>
  </si>
  <si>
    <t>Actual depreciation is not subject to the half year rule</t>
  </si>
  <si>
    <t>This model doesn't calculate depreciation on transfers in the year of the transfer.  Smart meters - amortized in 1555 outside of the general pool of assets</t>
  </si>
  <si>
    <r>
      <t xml:space="preserve">Opening NBV as at Jan 1, 2011 </t>
    </r>
    <r>
      <rPr>
        <b/>
        <vertAlign val="superscript"/>
        <sz val="10"/>
        <rFont val="Arial"/>
        <family val="2"/>
      </rPr>
      <t>5</t>
    </r>
  </si>
  <si>
    <r>
      <t xml:space="preserve">Average Remaining Life of Opening NBV </t>
    </r>
    <r>
      <rPr>
        <b/>
        <vertAlign val="superscript"/>
        <sz val="10"/>
        <rFont val="Arial"/>
        <family val="2"/>
      </rPr>
      <t>4</t>
    </r>
  </si>
  <si>
    <r>
      <t xml:space="preserve">Years (new additions only) </t>
    </r>
    <r>
      <rPr>
        <b/>
        <vertAlign val="superscript"/>
        <sz val="10"/>
        <rFont val="Arial"/>
        <family val="2"/>
      </rPr>
      <t>3</t>
    </r>
  </si>
  <si>
    <r>
      <t xml:space="preserve">Depreciation Expense on Additions </t>
    </r>
    <r>
      <rPr>
        <b/>
        <vertAlign val="superscript"/>
        <sz val="10"/>
        <rFont val="Arial"/>
        <family val="2"/>
      </rPr>
      <t>1</t>
    </r>
  </si>
  <si>
    <r>
      <t xml:space="preserve">Variance </t>
    </r>
    <r>
      <rPr>
        <b/>
        <vertAlign val="superscript"/>
        <sz val="10"/>
        <rFont val="Arial"/>
        <family val="2"/>
      </rPr>
      <t>2</t>
    </r>
  </si>
  <si>
    <t>Computer Software - 1925</t>
  </si>
  <si>
    <t>Base</t>
  </si>
  <si>
    <t>(di)</t>
  </si>
  <si>
    <t>(li)</t>
  </si>
  <si>
    <t>Depreciation Expense on Full Year Additions</t>
  </si>
  <si>
    <t>Determination of Non Recurring Depreciation Expense from Fully Depreciated Assets</t>
  </si>
  <si>
    <t>Dec 31, 2010 NBV per Regulatory FS</t>
  </si>
  <si>
    <t>Depreciation over 3 yrs</t>
  </si>
  <si>
    <t>Year</t>
  </si>
  <si>
    <t>2011 (j) = (a) / (i)
2012 on (j) = Pr yr (p)</t>
  </si>
  <si>
    <t>201X Depreciation Expense</t>
  </si>
  <si>
    <r>
      <t xml:space="preserve">201X Full Year Depreciation </t>
    </r>
    <r>
      <rPr>
        <b/>
        <vertAlign val="superscript"/>
        <sz val="10"/>
        <rFont val="Arial"/>
        <family val="2"/>
      </rPr>
      <t>6</t>
    </r>
  </si>
  <si>
    <t xml:space="preserve">201X Depreciation Expense per Appendix 2-BA Fixed Assets
</t>
  </si>
  <si>
    <t xml:space="preserve">Revised Table 4-80 to 4-88 Appendix 2-CE - Test Year Depreciation Computer Software </t>
  </si>
  <si>
    <t xml:space="preserve">Table 4-80 to 4-88 Appendix 2-CE - Test Year Depreciation Computer Software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</si>
</sst>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&quot;$&quot;* #,##0_-;\-&quot;$&quot;* #,##0_-;_-&quot;$&quot;* &quot;-&quot;??_-;_-@_-"/>
    <numFmt numFmtId="168" formatCode="_-* #,##0_-;\-* #,##0_-;_-* &quot;-&quot;??_-;_-@_-"/>
    <numFmt numFmtId="169" formatCode="0.0%"/>
    <numFmt numFmtId="170" formatCode="_(* #,##0_);_(* \(#,##0\);_(* &quot;-&quot;??_);_(@_)"/>
  </numFmts>
  <fonts count="29" x14ac:knownFonts="1"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5" borderId="0"/>
    <xf numFmtId="165" fontId="2" fillId="0" borderId="0" applyFont="0" applyFill="0" applyBorder="0" applyAlignment="0" applyProtection="0"/>
  </cellStyleXfs>
  <cellXfs count="52">
    <xf numFmtId="0" fontId="0" fillId="0" borderId="0" xfId="0"/>
    <xf numFmtId="0" fontId="20" fillId="0" borderId="0" xfId="0" applyFont="1"/>
    <xf numFmtId="168" fontId="20" fillId="0" borderId="0" xfId="1" applyNumberFormat="1" applyFont="1"/>
    <xf numFmtId="168" fontId="20" fillId="0" borderId="0" xfId="1" applyNumberFormat="1" applyFont="1" applyFill="1"/>
    <xf numFmtId="0" fontId="20" fillId="0" borderId="0" xfId="0" applyFont="1" applyAlignment="1">
      <alignment horizontal="center"/>
    </xf>
    <xf numFmtId="168" fontId="21" fillId="36" borderId="17" xfId="0" applyNumberFormat="1" applyFont="1" applyFill="1" applyBorder="1"/>
    <xf numFmtId="168" fontId="0" fillId="0" borderId="0" xfId="0" applyNumberFormat="1"/>
    <xf numFmtId="43" fontId="0" fillId="0" borderId="0" xfId="1" applyNumberFormat="1" applyFont="1"/>
    <xf numFmtId="0" fontId="24" fillId="0" borderId="0" xfId="4" applyFont="1"/>
    <xf numFmtId="169" fontId="23" fillId="0" borderId="12" xfId="3" applyNumberFormat="1" applyFont="1" applyBorder="1"/>
    <xf numFmtId="0" fontId="23" fillId="0" borderId="0" xfId="4" applyFont="1" applyFill="1" applyBorder="1"/>
    <xf numFmtId="164" fontId="23" fillId="33" borderId="14" xfId="2" applyNumberFormat="1" applyFont="1" applyFill="1" applyBorder="1"/>
    <xf numFmtId="0" fontId="23" fillId="0" borderId="11" xfId="4" applyFont="1" applyFill="1" applyBorder="1" applyAlignment="1">
      <alignment horizontal="center" vertical="center"/>
    </xf>
    <xf numFmtId="0" fontId="23" fillId="0" borderId="18" xfId="4" applyFont="1" applyFill="1" applyBorder="1" applyAlignment="1">
      <alignment horizontal="center" vertical="center"/>
    </xf>
    <xf numFmtId="169" fontId="0" fillId="0" borderId="0" xfId="3" applyNumberFormat="1" applyFont="1"/>
    <xf numFmtId="0" fontId="22" fillId="0" borderId="0" xfId="0" applyFont="1"/>
    <xf numFmtId="42" fontId="23" fillId="33" borderId="12" xfId="2" applyNumberFormat="1" applyFont="1" applyFill="1" applyBorder="1"/>
    <xf numFmtId="0" fontId="24" fillId="0" borderId="0" xfId="4" applyFont="1" applyBorder="1" applyAlignment="1">
      <alignment horizontal="center"/>
    </xf>
    <xf numFmtId="167" fontId="0" fillId="0" borderId="0" xfId="2" applyNumberFormat="1" applyFont="1"/>
    <xf numFmtId="167" fontId="23" fillId="33" borderId="12" xfId="2" applyNumberFormat="1" applyFont="1" applyFill="1" applyBorder="1"/>
    <xf numFmtId="168" fontId="0" fillId="0" borderId="0" xfId="1" applyNumberFormat="1" applyFont="1" applyAlignment="1">
      <alignment horizontal="center"/>
    </xf>
    <xf numFmtId="168" fontId="23" fillId="33" borderId="15" xfId="1" applyNumberFormat="1" applyFont="1" applyFill="1" applyBorder="1" applyAlignment="1">
      <alignment horizontal="center"/>
    </xf>
    <xf numFmtId="0" fontId="25" fillId="34" borderId="10" xfId="4" applyFont="1" applyFill="1" applyBorder="1" applyAlignment="1">
      <alignment horizontal="center" vertical="center" wrapText="1"/>
    </xf>
    <xf numFmtId="167" fontId="25" fillId="34" borderId="10" xfId="2" applyNumberFormat="1" applyFont="1" applyFill="1" applyBorder="1" applyAlignment="1">
      <alignment horizontal="center" vertical="center" wrapText="1"/>
    </xf>
    <xf numFmtId="168" fontId="25" fillId="34" borderId="10" xfId="1" applyNumberFormat="1" applyFont="1" applyFill="1" applyBorder="1" applyAlignment="1">
      <alignment horizontal="center" vertical="center" wrapText="1"/>
    </xf>
    <xf numFmtId="169" fontId="25" fillId="34" borderId="10" xfId="3" applyNumberFormat="1" applyFont="1" applyFill="1" applyBorder="1" applyAlignment="1">
      <alignment horizontal="center" vertical="center" wrapText="1"/>
    </xf>
    <xf numFmtId="0" fontId="25" fillId="0" borderId="21" xfId="4" applyFont="1" applyFill="1" applyBorder="1" applyAlignment="1">
      <alignment horizontal="center" vertical="center" wrapText="1"/>
    </xf>
    <xf numFmtId="0" fontId="25" fillId="0" borderId="22" xfId="4" applyFont="1" applyFill="1" applyBorder="1" applyAlignment="1">
      <alignment horizontal="center" vertical="center" wrapText="1"/>
    </xf>
    <xf numFmtId="164" fontId="25" fillId="34" borderId="13" xfId="4" applyNumberFormat="1" applyFont="1" applyFill="1" applyBorder="1" applyAlignment="1">
      <alignment horizontal="center" vertical="center" wrapText="1"/>
    </xf>
    <xf numFmtId="167" fontId="25" fillId="34" borderId="13" xfId="2" applyNumberFormat="1" applyFont="1" applyFill="1" applyBorder="1" applyAlignment="1">
      <alignment horizontal="center" vertical="center" wrapText="1"/>
    </xf>
    <xf numFmtId="168" fontId="25" fillId="34" borderId="13" xfId="1" applyNumberFormat="1" applyFont="1" applyFill="1" applyBorder="1" applyAlignment="1">
      <alignment horizontal="center" vertical="center" wrapText="1"/>
    </xf>
    <xf numFmtId="169" fontId="25" fillId="34" borderId="13" xfId="3" applyNumberFormat="1" applyFont="1" applyFill="1" applyBorder="1" applyAlignment="1">
      <alignment horizontal="center" vertical="center" wrapText="1"/>
    </xf>
    <xf numFmtId="167" fontId="23" fillId="33" borderId="14" xfId="2" applyNumberFormat="1" applyFont="1" applyFill="1" applyBorder="1"/>
    <xf numFmtId="168" fontId="20" fillId="0" borderId="0" xfId="1" applyNumberFormat="1" applyFont="1" applyAlignment="1">
      <alignment horizontal="right"/>
    </xf>
    <xf numFmtId="42" fontId="23" fillId="37" borderId="12" xfId="2" applyNumberFormat="1" applyFont="1" applyFill="1" applyBorder="1"/>
    <xf numFmtId="0" fontId="25" fillId="37" borderId="10" xfId="4" applyFont="1" applyFill="1" applyBorder="1" applyAlignment="1">
      <alignment horizontal="center" vertical="center" wrapText="1"/>
    </xf>
    <xf numFmtId="164" fontId="25" fillId="37" borderId="13" xfId="4" applyNumberFormat="1" applyFont="1" applyFill="1" applyBorder="1" applyAlignment="1">
      <alignment horizontal="center" vertical="center" wrapText="1"/>
    </xf>
    <xf numFmtId="166" fontId="23" fillId="33" borderId="15" xfId="1" applyNumberFormat="1" applyFont="1" applyFill="1" applyBorder="1" applyAlignment="1">
      <alignment horizontal="center"/>
    </xf>
    <xf numFmtId="42" fontId="23" fillId="38" borderId="12" xfId="2" applyNumberFormat="1" applyFont="1" applyFill="1" applyBorder="1"/>
    <xf numFmtId="42" fontId="0" fillId="0" borderId="0" xfId="0" applyNumberFormat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/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/>
    <xf numFmtId="170" fontId="20" fillId="0" borderId="0" xfId="1" applyNumberFormat="1" applyFont="1" applyFill="1"/>
    <xf numFmtId="0" fontId="28" fillId="0" borderId="0" xfId="0" applyFont="1" applyAlignment="1">
      <alignment horizontal="left"/>
    </xf>
    <xf numFmtId="0" fontId="0" fillId="0" borderId="0" xfId="0" applyFont="1" applyBorder="1"/>
    <xf numFmtId="0" fontId="25" fillId="0" borderId="19" xfId="4" applyFont="1" applyBorder="1" applyAlignment="1">
      <alignment horizontal="center"/>
    </xf>
    <xf numFmtId="0" fontId="25" fillId="0" borderId="20" xfId="4" applyFont="1" applyBorder="1" applyAlignment="1">
      <alignment horizontal="center"/>
    </xf>
  </cellXfs>
  <cellStyles count="49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urrency" xfId="2" builtinId="4"/>
    <cellStyle name="Currency 2" xfId="48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186" xfId="47"/>
    <cellStyle name="Normal 2" xfId="4"/>
    <cellStyle name="Normal 3" xfId="41"/>
    <cellStyle name="Note 2" xfId="42"/>
    <cellStyle name="Output 2" xfId="43"/>
    <cellStyle name="Percent" xfId="3" builtinId="5"/>
    <cellStyle name="Title 2" xfId="44"/>
    <cellStyle name="Total 2" xfId="45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%20Department/Department%20Applications/Rates/2013%20Electricity%20Rates/$Models/Final%202013%20IRM%20R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oren/AppData/Local/Microsoft/Windows/Temporary%20Internet%20Files/Content.Outlook/P61WJ7DE/Filing_Requirements_Chapter2_Appendices_V1.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%20papers%20s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App.2-A_Capital Projects"/>
      <sheetName val="App.2-B_Fixed Asset Continuity"/>
      <sheetName val="App.2-CA_CGAAP_DepExp_2011"/>
      <sheetName val="App.2-CB_MIFRS_DepExp_2011"/>
      <sheetName val="App.2-CC_MIFRS_DepExp_2012"/>
      <sheetName val="App.2-CD_MIFRS_DepExp_2013"/>
      <sheetName val="App.2-CE_CGAAP_DepExp_2011"/>
      <sheetName val="App.2-CF_CGAAP_DepExp_2012"/>
      <sheetName val="App.2-CG_MIFRS_DepExp_2012"/>
      <sheetName val="App.2-CH_MIFRS_DepExp_2013"/>
      <sheetName val="App.2-CI_AltAccStd_DepExp"/>
      <sheetName val="App.2-D_Overhead"/>
      <sheetName val="App.2-EA_PP&amp;E Deferral Account"/>
      <sheetName val="App.2-EB_PP&amp;E Deferral Account"/>
      <sheetName val="App.2-F_Other_Oper_Rev"/>
      <sheetName val="App.2-G_Detailed_OM&amp;A_Expenses"/>
      <sheetName val="App.2-H_OM&amp;A_Detailed_Analysis"/>
      <sheetName val="App.2-I_OM&amp;A_Summary_Analys"/>
      <sheetName val="App.2-J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_1592_Tax_Variance"/>
      <sheetName val="App.2-U_IFRS Transition Costs"/>
      <sheetName val="App.2-V_Rev_Reconciliation"/>
      <sheetName val="App.2-W_Bill Impacts"/>
      <sheetName val="App.2-X_CoS_Flowchart"/>
    </sheetNames>
    <sheetDataSet>
      <sheetData sheetId="0" refreshError="1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Corp.</v>
          </cell>
        </row>
        <row r="7">
          <cell r="AA7" t="str">
            <v>Brant County Power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</v>
          </cell>
        </row>
        <row r="11">
          <cell r="AA11" t="str">
            <v>Canadian Niagara Power Inc. – Eastern Ontario Power/Fort Erie/Port Colborne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 Corp.</v>
          </cell>
        </row>
        <row r="15">
          <cell r="AA15" t="str">
            <v>Cooperative Hydro Embrun Inc.</v>
          </cell>
        </row>
        <row r="16"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Corp.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Guelph Hydro Electric Systems Inc.</v>
          </cell>
        </row>
        <row r="31">
          <cell r="AA31" t="str">
            <v>Halton Hills Hydro Inc.</v>
          </cell>
        </row>
        <row r="32">
          <cell r="AA32" t="str">
            <v>Hearst Power Distribution Co. Ltd.</v>
          </cell>
        </row>
        <row r="33">
          <cell r="AA33" t="str">
            <v>Horizon Utilities Corporation</v>
          </cell>
        </row>
        <row r="34">
          <cell r="AA34" t="str">
            <v>Hydro 2000 Inc.</v>
          </cell>
        </row>
        <row r="35">
          <cell r="AA35" t="str">
            <v>Hydro Hawkesbury Inc.</v>
          </cell>
        </row>
        <row r="36">
          <cell r="AA36" t="str">
            <v>Hydro One Brampton Networks Inc.</v>
          </cell>
        </row>
        <row r="37">
          <cell r="AA37" t="str">
            <v>Hydro One Networks Inc.</v>
          </cell>
        </row>
        <row r="38">
          <cell r="AA38" t="str">
            <v>Hydro One Remote Communities Inc.</v>
          </cell>
        </row>
        <row r="39">
          <cell r="AA39" t="str">
            <v>Hydro Ottawa Limited</v>
          </cell>
        </row>
        <row r="40">
          <cell r="AA40" t="str">
            <v>Innisfil Hydro Dist. Systems Limited</v>
          </cell>
        </row>
        <row r="41">
          <cell r="AA41" t="str">
            <v>Kashechewan Power Corporation</v>
          </cell>
        </row>
        <row r="42">
          <cell r="AA42" t="str">
            <v>Kenora Hydro Electric Corporation Ltd.</v>
          </cell>
        </row>
        <row r="43">
          <cell r="AA43" t="str">
            <v>Kingston Hydro Corporation</v>
          </cell>
        </row>
        <row r="44">
          <cell r="AA44" t="str">
            <v>Kitchener-Wilmot Hydro Inc.</v>
          </cell>
        </row>
        <row r="45">
          <cell r="AA45" t="str">
            <v>Lakefront Utilities Inc.</v>
          </cell>
        </row>
        <row r="46">
          <cell r="AA46" t="str">
            <v>Lakeland Power Distribution Ltd.</v>
          </cell>
        </row>
        <row r="47">
          <cell r="AA47" t="str">
            <v>London Hydro Inc.</v>
          </cell>
        </row>
        <row r="48">
          <cell r="AA48" t="str">
            <v>Midland Power Utility Corporation</v>
          </cell>
        </row>
        <row r="49">
          <cell r="AA49" t="str">
            <v>Milton Hydro Distribution Inc.</v>
          </cell>
        </row>
        <row r="50">
          <cell r="AA50" t="str">
            <v>Newmarket – Tay Power Distribution Ltd.</v>
          </cell>
        </row>
        <row r="51">
          <cell r="AA51" t="str">
            <v>Niagara Peninsula Energy Inc.</v>
          </cell>
        </row>
        <row r="52">
          <cell r="AA52" t="str">
            <v>Niagara-on-the-Lake Hydro Inc.</v>
          </cell>
        </row>
        <row r="53">
          <cell r="AA53" t="str">
            <v>Norfolk Power Distribution Ltd.</v>
          </cell>
        </row>
        <row r="54">
          <cell r="AA54" t="str">
            <v>North Bay Hydro Distribution Limited</v>
          </cell>
        </row>
        <row r="55">
          <cell r="AA55" t="str">
            <v>Northern Ontario Wires Inc.</v>
          </cell>
        </row>
        <row r="56">
          <cell r="AA56" t="str">
            <v>Oakville Hydro Distribution Inc.</v>
          </cell>
        </row>
        <row r="57">
          <cell r="AA57" t="str">
            <v>Orangeville Hydro Limited</v>
          </cell>
        </row>
        <row r="58">
          <cell r="AA58" t="str">
            <v>Orillia Power Distribution Corp.</v>
          </cell>
        </row>
        <row r="59">
          <cell r="AA59" t="str">
            <v>Oshawa PUC Networks Inc.</v>
          </cell>
        </row>
        <row r="60">
          <cell r="AA60" t="str">
            <v>Ottawa River Power Corporation</v>
          </cell>
        </row>
        <row r="61">
          <cell r="AA61" t="str">
            <v>Parry Sound Power Corporation</v>
          </cell>
        </row>
        <row r="62">
          <cell r="AA62" t="str">
            <v>Peterborough Distribution Inc.</v>
          </cell>
        </row>
        <row r="63">
          <cell r="AA63" t="str">
            <v>PowerStream Inc.</v>
          </cell>
        </row>
        <row r="64">
          <cell r="AA64" t="str">
            <v>PUC Distribution Inc.</v>
          </cell>
        </row>
        <row r="65">
          <cell r="AA65" t="str">
            <v>Renfrew Hydro Inc.</v>
          </cell>
        </row>
        <row r="66">
          <cell r="AA66" t="str">
            <v>Rideau St. Lawrence Distribution Inc.</v>
          </cell>
        </row>
        <row r="67">
          <cell r="AA67" t="str">
            <v>St. Thomas Energy Inc.</v>
          </cell>
        </row>
        <row r="68">
          <cell r="AA68" t="str">
            <v>Sioux Lookout Hydro Inc.</v>
          </cell>
        </row>
        <row r="69">
          <cell r="AA69" t="str">
            <v>Thunder Bay Hydro Electricity Distribution</v>
          </cell>
        </row>
        <row r="70">
          <cell r="AA70" t="str">
            <v>Tillsonburg Hydro Inc.</v>
          </cell>
        </row>
        <row r="71">
          <cell r="AA71" t="str">
            <v>Toronto Hydro-Electric System Limited</v>
          </cell>
        </row>
        <row r="72">
          <cell r="AA72" t="str">
            <v>Veridian Connections Inc.</v>
          </cell>
        </row>
        <row r="73">
          <cell r="AA73" t="str">
            <v>Wasaga Distribution Inc.</v>
          </cell>
        </row>
        <row r="74">
          <cell r="AA74" t="str">
            <v>Waterloo North Hydro Inc.</v>
          </cell>
        </row>
        <row r="75">
          <cell r="AA75" t="str">
            <v>Welland Hydro Electric System Corp.</v>
          </cell>
        </row>
        <row r="76">
          <cell r="AA76" t="str">
            <v>Wellington North Power Inc.</v>
          </cell>
        </row>
        <row r="77">
          <cell r="AA77" t="str">
            <v>West Coast Huron Energy Inc.</v>
          </cell>
        </row>
        <row r="78">
          <cell r="AA78" t="str">
            <v>Westario Power Inc.</v>
          </cell>
        </row>
        <row r="79">
          <cell r="AA79" t="str">
            <v>Whitby Hydro Electric Corporation</v>
          </cell>
        </row>
        <row r="80">
          <cell r="AA80" t="str">
            <v>Woodstock Hydro Services Inc.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1 3 2BB table object number"/>
      <sheetName val="2 1 3 2BB table usoa number"/>
      <sheetName val="gross asset table"/>
      <sheetName val="acc dep table"/>
      <sheetName val="gross asset by function"/>
      <sheetName val="general plant capex "/>
      <sheetName val="acc dep by function"/>
      <sheetName val="gross asset variance"/>
      <sheetName val="acc dep variance"/>
      <sheetName val="Dec 11 act cgaap"/>
      <sheetName val="2011 MIFRS"/>
      <sheetName val="dec 2012 act "/>
      <sheetName val="2013 MIFRS"/>
      <sheetName val="2014 MIFRS"/>
      <sheetName val="2015 MIFRS"/>
      <sheetName val="2016 MIFRS"/>
      <sheetName val="2017 MIFRS"/>
      <sheetName val="2018 MIFRS"/>
      <sheetName val="2019 MIFR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D9">
            <v>414741.45</v>
          </cell>
        </row>
      </sheetData>
      <sheetData sheetId="10">
        <row r="8">
          <cell r="E8">
            <v>414741.45</v>
          </cell>
        </row>
        <row r="47">
          <cell r="E47">
            <v>4265116.76</v>
          </cell>
        </row>
      </sheetData>
      <sheetData sheetId="11">
        <row r="9">
          <cell r="F9">
            <v>0</v>
          </cell>
        </row>
      </sheetData>
      <sheetData sheetId="12">
        <row r="17">
          <cell r="E17">
            <v>0</v>
          </cell>
        </row>
      </sheetData>
      <sheetData sheetId="13">
        <row r="17">
          <cell r="E17">
            <v>0</v>
          </cell>
        </row>
      </sheetData>
      <sheetData sheetId="14">
        <row r="17">
          <cell r="F17">
            <v>0</v>
          </cell>
        </row>
      </sheetData>
      <sheetData sheetId="15">
        <row r="17">
          <cell r="E17">
            <v>0</v>
          </cell>
        </row>
      </sheetData>
      <sheetData sheetId="16">
        <row r="17">
          <cell r="E17">
            <v>0</v>
          </cell>
        </row>
      </sheetData>
      <sheetData sheetId="17">
        <row r="17">
          <cell r="E17">
            <v>0</v>
          </cell>
        </row>
      </sheetData>
      <sheetData sheetId="18">
        <row r="17">
          <cell r="E17">
            <v>0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W28"/>
  <sheetViews>
    <sheetView tabSelected="1" topLeftCell="L1" workbookViewId="0">
      <selection activeCell="S15" sqref="S15"/>
    </sheetView>
  </sheetViews>
  <sheetFormatPr defaultRowHeight="13.8" outlineLevelCol="1" x14ac:dyDescent="0.25"/>
  <cols>
    <col min="1" max="1" width="5.8984375" style="45" customWidth="1"/>
    <col min="3" max="3" width="8.796875" customWidth="1"/>
    <col min="4" max="4" width="16.3984375" customWidth="1"/>
    <col min="5" max="5" width="13.69921875" bestFit="1" customWidth="1"/>
    <col min="6" max="7" width="13.69921875" hidden="1" customWidth="1" outlineLevel="1"/>
    <col min="8" max="8" width="13.09765625" style="18" customWidth="1" collapsed="1"/>
    <col min="9" max="9" width="13.09765625" style="18" hidden="1" customWidth="1" outlineLevel="1"/>
    <col min="10" max="10" width="14.59765625" style="18" customWidth="1" collapsed="1"/>
    <col min="11" max="11" width="5.19921875" style="20" customWidth="1"/>
    <col min="12" max="12" width="13.19921875" style="14" customWidth="1"/>
    <col min="13" max="13" width="11.19921875" customWidth="1"/>
    <col min="14" max="14" width="13.19921875" style="14" customWidth="1"/>
    <col min="15" max="15" width="14.5" style="14" customWidth="1"/>
    <col min="16" max="16" width="13.5" customWidth="1"/>
    <col min="17" max="17" width="14.3984375" customWidth="1"/>
    <col min="18" max="18" width="15.296875" customWidth="1"/>
    <col min="19" max="19" width="16.59765625" customWidth="1"/>
    <col min="20" max="20" width="15.796875" customWidth="1"/>
    <col min="21" max="21" width="14.09765625" customWidth="1"/>
    <col min="22" max="22" width="15" customWidth="1"/>
    <col min="23" max="23" width="2.59765625" customWidth="1"/>
  </cols>
  <sheetData>
    <row r="1" spans="1:23" ht="17.399999999999999" x14ac:dyDescent="0.3">
      <c r="A1" s="48" t="s">
        <v>51</v>
      </c>
    </row>
    <row r="2" spans="1:23" ht="14.4" thickBot="1" x14ac:dyDescent="0.3"/>
    <row r="3" spans="1:23" s="1" customFormat="1" ht="90" customHeight="1" thickBot="1" x14ac:dyDescent="0.3">
      <c r="A3" s="22" t="s">
        <v>46</v>
      </c>
      <c r="B3" s="50" t="s">
        <v>0</v>
      </c>
      <c r="C3" s="51"/>
      <c r="D3" s="22" t="s">
        <v>1</v>
      </c>
      <c r="E3" s="22" t="s">
        <v>33</v>
      </c>
      <c r="F3" s="22"/>
      <c r="G3" s="22"/>
      <c r="H3" s="23" t="s">
        <v>2</v>
      </c>
      <c r="I3" s="23"/>
      <c r="J3" s="23" t="s">
        <v>22</v>
      </c>
      <c r="K3" s="24" t="s">
        <v>35</v>
      </c>
      <c r="L3" s="25" t="s">
        <v>8</v>
      </c>
      <c r="M3" s="22" t="s">
        <v>36</v>
      </c>
      <c r="N3" s="22" t="s">
        <v>34</v>
      </c>
      <c r="O3" s="22" t="s">
        <v>9</v>
      </c>
      <c r="P3" s="22" t="s">
        <v>48</v>
      </c>
      <c r="Q3" s="35" t="s">
        <v>50</v>
      </c>
      <c r="R3" s="22" t="s">
        <v>28</v>
      </c>
      <c r="S3" s="22" t="s">
        <v>37</v>
      </c>
      <c r="T3" s="22" t="s">
        <v>42</v>
      </c>
      <c r="U3" s="22" t="s">
        <v>26</v>
      </c>
      <c r="V3" s="22" t="s">
        <v>49</v>
      </c>
    </row>
    <row r="4" spans="1:23" s="1" customFormat="1" ht="43.2" customHeight="1" thickBot="1" x14ac:dyDescent="0.3">
      <c r="A4" s="28"/>
      <c r="B4" s="26" t="s">
        <v>24</v>
      </c>
      <c r="C4" s="27" t="s">
        <v>25</v>
      </c>
      <c r="D4" s="28"/>
      <c r="E4" s="28" t="s">
        <v>3</v>
      </c>
      <c r="F4" s="28"/>
      <c r="G4" s="28"/>
      <c r="H4" s="29" t="s">
        <v>4</v>
      </c>
      <c r="I4" s="29"/>
      <c r="J4" s="29" t="s">
        <v>40</v>
      </c>
      <c r="K4" s="30" t="s">
        <v>5</v>
      </c>
      <c r="L4" s="31" t="s">
        <v>6</v>
      </c>
      <c r="M4" s="28" t="s">
        <v>29</v>
      </c>
      <c r="N4" s="28" t="s">
        <v>10</v>
      </c>
      <c r="O4" s="28" t="s">
        <v>47</v>
      </c>
      <c r="P4" s="28" t="s">
        <v>11</v>
      </c>
      <c r="Q4" s="36" t="s">
        <v>23</v>
      </c>
      <c r="R4" s="28" t="s">
        <v>41</v>
      </c>
      <c r="S4" s="28" t="s">
        <v>12</v>
      </c>
      <c r="T4" s="28" t="s">
        <v>13</v>
      </c>
      <c r="U4" s="28" t="s">
        <v>27</v>
      </c>
      <c r="V4" s="28" t="s">
        <v>14</v>
      </c>
    </row>
    <row r="5" spans="1:23" x14ac:dyDescent="0.25">
      <c r="A5" s="12">
        <v>2011</v>
      </c>
      <c r="B5" s="12">
        <v>1925</v>
      </c>
      <c r="C5" s="13">
        <v>1925</v>
      </c>
      <c r="D5" s="13" t="s">
        <v>21</v>
      </c>
      <c r="E5" s="19">
        <v>4265116.76</v>
      </c>
      <c r="F5" s="19"/>
      <c r="G5" s="19"/>
      <c r="H5" s="19">
        <v>859781.83999999694</v>
      </c>
      <c r="I5" s="32"/>
      <c r="J5" s="32"/>
      <c r="K5" s="21">
        <v>3</v>
      </c>
      <c r="L5" s="9">
        <f>IF(K5=0,0,1/K5)</f>
        <v>0.33333333333333331</v>
      </c>
      <c r="M5" s="16">
        <f>IF(K5=0,0,+(H5*0.5)/K5)</f>
        <v>143296.97333333283</v>
      </c>
      <c r="N5" s="37">
        <v>2.87</v>
      </c>
      <c r="O5" s="11">
        <f>E5/N5</f>
        <v>1486103.4006968639</v>
      </c>
      <c r="P5" s="16">
        <f t="shared" ref="P5:P13" si="0">O5+M5</f>
        <v>1629400.3740301968</v>
      </c>
      <c r="Q5" s="34">
        <v>1654299.88</v>
      </c>
      <c r="R5" s="16"/>
      <c r="S5" s="16">
        <f t="shared" ref="S5:S13" si="1">IF(ISERROR(+P5-Q5), 0, +P5-Q5)</f>
        <v>-24899.505969803082</v>
      </c>
      <c r="T5" s="16">
        <f>H5/K5</f>
        <v>286593.94666666567</v>
      </c>
      <c r="U5" s="16">
        <f>'RevNonRecurring Deprec fr FDA'!E15</f>
        <v>28921.850000000042</v>
      </c>
      <c r="V5" s="16">
        <f>O5+T5-U5</f>
        <v>1743775.4973635294</v>
      </c>
      <c r="W5" s="8"/>
    </row>
    <row r="6" spans="1:23" x14ac:dyDescent="0.25">
      <c r="A6" s="12">
        <v>2012</v>
      </c>
      <c r="B6" s="12">
        <v>1611</v>
      </c>
      <c r="C6" s="13">
        <v>1611</v>
      </c>
      <c r="D6" s="13" t="s">
        <v>21</v>
      </c>
      <c r="E6" s="19"/>
      <c r="F6" s="19"/>
      <c r="G6" s="19"/>
      <c r="H6" s="19">
        <v>528140.12999999989</v>
      </c>
      <c r="I6" s="32"/>
      <c r="J6" s="32">
        <v>325588.62000000104</v>
      </c>
      <c r="K6" s="21">
        <v>3</v>
      </c>
      <c r="L6" s="9">
        <v>0.33333333333333331</v>
      </c>
      <c r="M6" s="16">
        <f>IF(K6=0,0,+((H6+J6)*0.5)/K6)</f>
        <v>142288.12500000015</v>
      </c>
      <c r="N6" s="11"/>
      <c r="O6" s="11">
        <f>V5</f>
        <v>1743775.4973635294</v>
      </c>
      <c r="P6" s="16">
        <f t="shared" si="0"/>
        <v>1886063.6223635296</v>
      </c>
      <c r="Q6" s="34">
        <f>1840325.92+R6</f>
        <v>1859492.51</v>
      </c>
      <c r="R6" s="16">
        <v>19166.59</v>
      </c>
      <c r="S6" s="16">
        <f t="shared" si="1"/>
        <v>26571.112363529624</v>
      </c>
      <c r="T6" s="16">
        <f>H6/K6+J6/K6</f>
        <v>284576.25000000029</v>
      </c>
      <c r="U6" s="16">
        <f>'RevNonRecurring Deprec fr FDA'!F$15</f>
        <v>289219.39</v>
      </c>
      <c r="V6" s="16">
        <f>O6+T6-U6</f>
        <v>1739132.3573635295</v>
      </c>
      <c r="W6" s="8" t="s">
        <v>20</v>
      </c>
    </row>
    <row r="7" spans="1:23" x14ac:dyDescent="0.25">
      <c r="A7" s="12">
        <v>2013</v>
      </c>
      <c r="B7" s="12">
        <v>1611</v>
      </c>
      <c r="C7" s="13">
        <v>1611</v>
      </c>
      <c r="D7" s="13" t="s">
        <v>21</v>
      </c>
      <c r="E7" s="19"/>
      <c r="F7" s="19"/>
      <c r="G7" s="19"/>
      <c r="H7" s="19">
        <v>2317602.13</v>
      </c>
      <c r="I7" s="32"/>
      <c r="J7" s="32"/>
      <c r="K7" s="21">
        <v>3</v>
      </c>
      <c r="L7" s="9">
        <f>IF(K7=0,0,1/K7)</f>
        <v>0.33333333333333331</v>
      </c>
      <c r="M7" s="16">
        <f t="shared" ref="M7:M13" si="2">IF(K7=0,0,+(H7*0.5)/K7)</f>
        <v>386267.02166666667</v>
      </c>
      <c r="N7" s="11"/>
      <c r="O7" s="11">
        <f t="shared" ref="O7:O13" si="3">V6</f>
        <v>1739132.3573635295</v>
      </c>
      <c r="P7" s="16">
        <f t="shared" si="0"/>
        <v>2125399.379030196</v>
      </c>
      <c r="Q7" s="34">
        <v>1573376.4999999998</v>
      </c>
      <c r="R7" s="16"/>
      <c r="S7" s="16">
        <f t="shared" si="1"/>
        <v>552022.87903019623</v>
      </c>
      <c r="T7" s="16">
        <f t="shared" ref="T7:T12" si="4">H7/K7</f>
        <v>772534.04333333333</v>
      </c>
      <c r="U7" s="16">
        <f>'RevNonRecurring Deprec fr FDA'!G$15</f>
        <v>1105875.0699999998</v>
      </c>
      <c r="V7" s="16">
        <f t="shared" ref="V7:V12" si="5">O7+T7-U7</f>
        <v>1405791.3306968631</v>
      </c>
      <c r="W7" s="8" t="s">
        <v>19</v>
      </c>
    </row>
    <row r="8" spans="1:23" x14ac:dyDescent="0.25">
      <c r="A8" s="12">
        <v>2014</v>
      </c>
      <c r="B8" s="12">
        <v>1611</v>
      </c>
      <c r="C8" s="13">
        <v>1611</v>
      </c>
      <c r="D8" s="13" t="s">
        <v>21</v>
      </c>
      <c r="E8" s="19"/>
      <c r="F8" s="19"/>
      <c r="G8" s="19"/>
      <c r="H8" s="19">
        <v>5321944.8293650653</v>
      </c>
      <c r="I8" s="32"/>
      <c r="J8" s="32"/>
      <c r="K8" s="21">
        <v>3</v>
      </c>
      <c r="L8" s="9">
        <f>IF(K8=0,0,1/K8)</f>
        <v>0.33333333333333331</v>
      </c>
      <c r="M8" s="16">
        <f t="shared" si="2"/>
        <v>886990.80489417759</v>
      </c>
      <c r="N8" s="11"/>
      <c r="O8" s="11">
        <f t="shared" si="3"/>
        <v>1405791.3306968631</v>
      </c>
      <c r="P8" s="16">
        <f t="shared" si="0"/>
        <v>2292782.1355910408</v>
      </c>
      <c r="Q8" s="34">
        <v>1653637.6667304228</v>
      </c>
      <c r="R8" s="16"/>
      <c r="S8" s="16">
        <f t="shared" si="1"/>
        <v>639144.46886061807</v>
      </c>
      <c r="T8" s="16">
        <f t="shared" si="4"/>
        <v>1773981.6097883552</v>
      </c>
      <c r="U8" s="16">
        <f>'RevNonRecurring Deprec fr FDA'!H$15</f>
        <v>305961.18666666566</v>
      </c>
      <c r="V8" s="16">
        <f t="shared" si="5"/>
        <v>2873811.7538185529</v>
      </c>
      <c r="W8" s="8" t="s">
        <v>19</v>
      </c>
    </row>
    <row r="9" spans="1:23" x14ac:dyDescent="0.25">
      <c r="A9" s="12">
        <v>2015</v>
      </c>
      <c r="B9" s="12">
        <v>1611</v>
      </c>
      <c r="C9" s="13">
        <v>1611</v>
      </c>
      <c r="D9" s="13" t="s">
        <v>21</v>
      </c>
      <c r="E9" s="19"/>
      <c r="F9" s="19"/>
      <c r="G9" s="19"/>
      <c r="H9" s="19">
        <v>2390404.4348000078</v>
      </c>
      <c r="I9" s="32"/>
      <c r="J9" s="32"/>
      <c r="K9" s="21">
        <v>3</v>
      </c>
      <c r="L9" s="9">
        <f>IF(K9=0,0,1/K9)</f>
        <v>0.33333333333333331</v>
      </c>
      <c r="M9" s="16">
        <f t="shared" si="2"/>
        <v>398400.73913333466</v>
      </c>
      <c r="N9" s="11"/>
      <c r="O9" s="11">
        <f t="shared" si="3"/>
        <v>2873811.7538185529</v>
      </c>
      <c r="P9" s="16">
        <f t="shared" si="0"/>
        <v>3272212.4929518877</v>
      </c>
      <c r="Q9" s="34">
        <v>3056427.8976161345</v>
      </c>
      <c r="R9" s="16"/>
      <c r="S9" s="16">
        <f t="shared" si="1"/>
        <v>215784.59533575317</v>
      </c>
      <c r="T9" s="16">
        <f t="shared" si="4"/>
        <v>796801.47826666932</v>
      </c>
      <c r="U9" s="16">
        <f>'RevNonRecurring Deprec fr FDA'!I$15</f>
        <v>297447.08000000031</v>
      </c>
      <c r="V9" s="16">
        <f t="shared" si="5"/>
        <v>3373166.1520852223</v>
      </c>
      <c r="W9" s="8" t="s">
        <v>19</v>
      </c>
    </row>
    <row r="10" spans="1:23" x14ac:dyDescent="0.25">
      <c r="A10" s="12">
        <v>2016</v>
      </c>
      <c r="B10" s="12">
        <v>1611</v>
      </c>
      <c r="C10" s="13">
        <v>1611</v>
      </c>
      <c r="D10" s="13" t="s">
        <v>21</v>
      </c>
      <c r="E10" s="19"/>
      <c r="F10" s="19"/>
      <c r="G10" s="19"/>
      <c r="H10" s="19">
        <v>455500.00480000809</v>
      </c>
      <c r="I10" s="32"/>
      <c r="J10" s="32"/>
      <c r="K10" s="21">
        <v>3</v>
      </c>
      <c r="L10" s="9">
        <v>0.33333333333333331</v>
      </c>
      <c r="M10" s="16">
        <f t="shared" si="2"/>
        <v>75916.667466668019</v>
      </c>
      <c r="N10" s="11"/>
      <c r="O10" s="11">
        <f t="shared" si="3"/>
        <v>3373166.1520852223</v>
      </c>
      <c r="P10" s="16">
        <f t="shared" si="0"/>
        <v>3449082.8195518903</v>
      </c>
      <c r="Q10" s="34">
        <v>3157218.5375672476</v>
      </c>
      <c r="R10" s="16"/>
      <c r="S10" s="16">
        <f t="shared" si="1"/>
        <v>291864.28198464261</v>
      </c>
      <c r="T10" s="16">
        <f t="shared" si="4"/>
        <v>151833.33493333604</v>
      </c>
      <c r="U10" s="16">
        <f>'RevNonRecurring Deprec fr FDA'!J$15</f>
        <v>772534.06333333335</v>
      </c>
      <c r="V10" s="16">
        <f t="shared" si="5"/>
        <v>2752465.4236852247</v>
      </c>
      <c r="W10" s="8" t="s">
        <v>19</v>
      </c>
    </row>
    <row r="11" spans="1:23" x14ac:dyDescent="0.25">
      <c r="A11" s="12">
        <v>2017</v>
      </c>
      <c r="B11" s="12">
        <v>1611</v>
      </c>
      <c r="C11" s="13">
        <v>1611</v>
      </c>
      <c r="D11" s="13" t="s">
        <v>21</v>
      </c>
      <c r="E11" s="19"/>
      <c r="F11" s="19"/>
      <c r="G11" s="19"/>
      <c r="H11" s="19">
        <v>439500.0048000082</v>
      </c>
      <c r="I11" s="32"/>
      <c r="J11" s="32"/>
      <c r="K11" s="21">
        <v>3</v>
      </c>
      <c r="L11" s="9">
        <v>0.33333333333333331</v>
      </c>
      <c r="M11" s="16">
        <f t="shared" si="2"/>
        <v>73250.000800001362</v>
      </c>
      <c r="N11" s="11"/>
      <c r="O11" s="11">
        <f t="shared" si="3"/>
        <v>2752465.4236852247</v>
      </c>
      <c r="P11" s="16">
        <f t="shared" si="0"/>
        <v>2825715.4244852262</v>
      </c>
      <c r="Q11" s="34">
        <v>2354594.2558912714</v>
      </c>
      <c r="R11" s="16"/>
      <c r="S11" s="16">
        <f t="shared" si="1"/>
        <v>471121.16859395476</v>
      </c>
      <c r="T11" s="16">
        <f t="shared" si="4"/>
        <v>146500.00160000272</v>
      </c>
      <c r="U11" s="16">
        <f>'RevNonRecurring Deprec fr FDA'!K$15</f>
        <v>1776526.2397883551</v>
      </c>
      <c r="V11" s="16">
        <f t="shared" si="5"/>
        <v>1122439.1854968725</v>
      </c>
      <c r="W11" s="8" t="s">
        <v>19</v>
      </c>
    </row>
    <row r="12" spans="1:23" x14ac:dyDescent="0.25">
      <c r="A12" s="12">
        <v>2018</v>
      </c>
      <c r="B12" s="12">
        <v>1611</v>
      </c>
      <c r="C12" s="13">
        <v>1611</v>
      </c>
      <c r="D12" s="13" t="s">
        <v>21</v>
      </c>
      <c r="E12" s="19"/>
      <c r="F12" s="19"/>
      <c r="G12" s="19"/>
      <c r="H12" s="19">
        <v>1664500.0048000091</v>
      </c>
      <c r="I12" s="32"/>
      <c r="J12" s="32"/>
      <c r="K12" s="21">
        <v>3</v>
      </c>
      <c r="L12" s="9">
        <v>0.33333333333333331</v>
      </c>
      <c r="M12" s="16">
        <f t="shared" si="2"/>
        <v>277416.66746666818</v>
      </c>
      <c r="N12" s="11"/>
      <c r="O12" s="11">
        <f t="shared" si="3"/>
        <v>1122439.1854968725</v>
      </c>
      <c r="P12" s="16">
        <f t="shared" si="0"/>
        <v>1399855.8529635407</v>
      </c>
      <c r="Q12" s="34">
        <v>1044341.7942611197</v>
      </c>
      <c r="R12" s="16"/>
      <c r="S12" s="16">
        <f t="shared" si="1"/>
        <v>355514.05870242103</v>
      </c>
      <c r="T12" s="16">
        <f t="shared" si="4"/>
        <v>554833.33493333636</v>
      </c>
      <c r="U12" s="16">
        <f>'RevNonRecurring Deprec fr FDA'!L$15</f>
        <v>799488.02826666937</v>
      </c>
      <c r="V12" s="16">
        <f t="shared" si="5"/>
        <v>877784.49216353951</v>
      </c>
      <c r="W12" s="8" t="s">
        <v>19</v>
      </c>
    </row>
    <row r="13" spans="1:23" x14ac:dyDescent="0.25">
      <c r="A13" s="12">
        <v>2019</v>
      </c>
      <c r="B13" s="12">
        <v>1611</v>
      </c>
      <c r="C13" s="13">
        <v>1611</v>
      </c>
      <c r="D13" s="13" t="s">
        <v>21</v>
      </c>
      <c r="E13" s="19"/>
      <c r="F13" s="19"/>
      <c r="G13" s="19"/>
      <c r="H13" s="19">
        <v>689500.00480000826</v>
      </c>
      <c r="I13" s="32"/>
      <c r="J13" s="32"/>
      <c r="K13" s="21">
        <v>3</v>
      </c>
      <c r="L13" s="9">
        <v>0.33333333333333331</v>
      </c>
      <c r="M13" s="16">
        <f t="shared" si="2"/>
        <v>114916.66746666805</v>
      </c>
      <c r="N13" s="11"/>
      <c r="O13" s="11">
        <f t="shared" si="3"/>
        <v>877784.49216353951</v>
      </c>
      <c r="P13" s="16">
        <f t="shared" si="0"/>
        <v>992701.15963020758</v>
      </c>
      <c r="Q13" s="34">
        <v>972972.72523667524</v>
      </c>
      <c r="R13" s="16"/>
      <c r="S13" s="16">
        <f t="shared" si="1"/>
        <v>19728.434393532341</v>
      </c>
      <c r="T13" s="16"/>
      <c r="U13" s="16"/>
      <c r="V13" s="16"/>
      <c r="W13" s="8"/>
    </row>
    <row r="15" spans="1:23" x14ac:dyDescent="0.25">
      <c r="B15" s="17" t="s">
        <v>19</v>
      </c>
      <c r="C15" s="10" t="s">
        <v>30</v>
      </c>
      <c r="T15" s="39"/>
      <c r="U15" s="39"/>
    </row>
    <row r="16" spans="1:23" x14ac:dyDescent="0.25">
      <c r="B16" s="17" t="s">
        <v>19</v>
      </c>
      <c r="C16" s="10" t="s">
        <v>31</v>
      </c>
    </row>
    <row r="17" spans="2:15" x14ac:dyDescent="0.25">
      <c r="B17" s="17" t="s">
        <v>20</v>
      </c>
      <c r="C17" s="10" t="s">
        <v>32</v>
      </c>
    </row>
    <row r="18" spans="2:15" x14ac:dyDescent="0.25">
      <c r="H18"/>
      <c r="I18"/>
      <c r="J18"/>
      <c r="K18"/>
      <c r="L18"/>
      <c r="N18"/>
      <c r="O18"/>
    </row>
    <row r="19" spans="2:15" x14ac:dyDescent="0.25">
      <c r="H19"/>
      <c r="I19"/>
      <c r="J19"/>
      <c r="K19"/>
      <c r="L19"/>
      <c r="N19"/>
      <c r="O19"/>
    </row>
    <row r="20" spans="2:15" x14ac:dyDescent="0.25">
      <c r="H20"/>
      <c r="I20"/>
      <c r="J20"/>
      <c r="K20"/>
      <c r="L20"/>
      <c r="N20"/>
      <c r="O20"/>
    </row>
    <row r="21" spans="2:15" x14ac:dyDescent="0.25">
      <c r="H21"/>
      <c r="I21"/>
      <c r="J21"/>
      <c r="K21"/>
      <c r="L21"/>
      <c r="N21"/>
      <c r="O21"/>
    </row>
    <row r="22" spans="2:15" x14ac:dyDescent="0.25">
      <c r="H22"/>
      <c r="I22"/>
      <c r="J22"/>
      <c r="K22"/>
      <c r="L22"/>
      <c r="N22"/>
      <c r="O22"/>
    </row>
    <row r="23" spans="2:15" x14ac:dyDescent="0.25">
      <c r="H23"/>
      <c r="I23"/>
      <c r="J23"/>
      <c r="K23"/>
      <c r="L23"/>
      <c r="N23"/>
      <c r="O23"/>
    </row>
    <row r="24" spans="2:15" x14ac:dyDescent="0.25">
      <c r="H24"/>
      <c r="I24"/>
      <c r="J24"/>
      <c r="K24"/>
      <c r="L24"/>
      <c r="N24"/>
      <c r="O24"/>
    </row>
    <row r="25" spans="2:15" x14ac:dyDescent="0.25">
      <c r="H25"/>
      <c r="I25"/>
      <c r="J25"/>
      <c r="K25"/>
      <c r="L25"/>
      <c r="N25"/>
      <c r="O25"/>
    </row>
    <row r="26" spans="2:15" x14ac:dyDescent="0.25">
      <c r="H26"/>
      <c r="I26"/>
      <c r="J26"/>
      <c r="K26"/>
      <c r="L26"/>
      <c r="N26"/>
      <c r="O26"/>
    </row>
    <row r="27" spans="2:15" x14ac:dyDescent="0.25">
      <c r="H27"/>
      <c r="I27"/>
      <c r="J27"/>
      <c r="K27"/>
      <c r="L27"/>
      <c r="N27"/>
      <c r="O27"/>
    </row>
    <row r="28" spans="2:15" x14ac:dyDescent="0.25">
      <c r="H28"/>
      <c r="I28"/>
      <c r="J28"/>
      <c r="K28"/>
      <c r="L28"/>
      <c r="N28"/>
      <c r="O28"/>
    </row>
  </sheetData>
  <mergeCells count="1">
    <mergeCell ref="B3:C3"/>
  </mergeCells>
  <pageMargins left="0.7" right="0.7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310"/>
  <sheetViews>
    <sheetView workbookViewId="0">
      <selection activeCell="H15" sqref="H15"/>
    </sheetView>
  </sheetViews>
  <sheetFormatPr defaultRowHeight="13.8" x14ac:dyDescent="0.25"/>
  <cols>
    <col min="1" max="1" width="12.3984375" style="1" customWidth="1"/>
    <col min="2" max="2" width="19.8984375" customWidth="1"/>
    <col min="3" max="3" width="13.59765625" customWidth="1"/>
    <col min="4" max="4" width="10.796875" customWidth="1"/>
    <col min="5" max="5" width="12" customWidth="1"/>
    <col min="6" max="13" width="9.3984375" customWidth="1"/>
    <col min="14" max="14" width="12.59765625" bestFit="1" customWidth="1"/>
  </cols>
  <sheetData>
    <row r="1" spans="1:14" x14ac:dyDescent="0.25">
      <c r="A1" s="40" t="s">
        <v>43</v>
      </c>
      <c r="B1" s="49"/>
      <c r="C1" s="49"/>
      <c r="D1" s="49"/>
      <c r="E1" s="49"/>
      <c r="F1" s="46"/>
    </row>
    <row r="2" spans="1:14" x14ac:dyDescent="0.25">
      <c r="A2" s="40" t="s">
        <v>38</v>
      </c>
      <c r="B2" s="40"/>
      <c r="C2" s="40"/>
      <c r="D2" s="41" t="s">
        <v>17</v>
      </c>
      <c r="E2" s="15"/>
      <c r="F2" s="15"/>
      <c r="G2" s="15"/>
      <c r="H2" s="15"/>
      <c r="I2" s="15"/>
      <c r="J2" s="15"/>
      <c r="K2" s="15"/>
      <c r="L2" s="15"/>
      <c r="M2" s="15"/>
    </row>
    <row r="3" spans="1:14" x14ac:dyDescent="0.25">
      <c r="A3" s="40"/>
      <c r="B3" s="40"/>
      <c r="C3" s="41"/>
      <c r="D3" s="41" t="s">
        <v>15</v>
      </c>
      <c r="E3" s="42"/>
      <c r="F3" s="42"/>
      <c r="G3" s="42"/>
      <c r="H3" s="42"/>
      <c r="I3" s="42"/>
      <c r="J3" s="42"/>
      <c r="K3" s="42"/>
      <c r="L3" s="42"/>
      <c r="M3" s="42"/>
    </row>
    <row r="4" spans="1:14" x14ac:dyDescent="0.25">
      <c r="A4" s="43" t="s">
        <v>18</v>
      </c>
      <c r="B4" s="43" t="s">
        <v>1</v>
      </c>
      <c r="C4" s="43" t="s">
        <v>39</v>
      </c>
      <c r="D4" s="43" t="s">
        <v>16</v>
      </c>
      <c r="E4" s="44">
        <v>2011</v>
      </c>
      <c r="F4" s="44">
        <v>2012</v>
      </c>
      <c r="G4" s="44">
        <v>2013</v>
      </c>
      <c r="H4" s="44">
        <v>2014</v>
      </c>
      <c r="I4" s="44">
        <v>2015</v>
      </c>
      <c r="J4" s="44">
        <v>2016</v>
      </c>
      <c r="K4" s="44">
        <v>2017</v>
      </c>
      <c r="L4" s="44">
        <v>2018</v>
      </c>
      <c r="M4" s="44">
        <v>2019</v>
      </c>
    </row>
    <row r="5" spans="1:14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25">
      <c r="A6" s="4"/>
      <c r="B6" s="33" t="s">
        <v>44</v>
      </c>
      <c r="C6" s="2">
        <v>4265116.76</v>
      </c>
      <c r="D6" s="4">
        <v>2.87</v>
      </c>
      <c r="E6" s="3">
        <v>28921.850000000042</v>
      </c>
      <c r="F6" s="3">
        <v>289219.39</v>
      </c>
      <c r="G6" s="3">
        <v>1105875.0699999998</v>
      </c>
      <c r="H6" s="3">
        <v>19367.240000000013</v>
      </c>
      <c r="I6" s="3">
        <v>12870.83</v>
      </c>
      <c r="J6" s="3">
        <v>2.0000000009531504E-2</v>
      </c>
      <c r="K6" s="3">
        <v>2544.6299999999997</v>
      </c>
      <c r="L6" s="3">
        <v>2686.5499999999975</v>
      </c>
      <c r="M6" s="3">
        <v>18490.569999999978</v>
      </c>
      <c r="N6" s="6"/>
    </row>
    <row r="7" spans="1:14" x14ac:dyDescent="0.25">
      <c r="A7" s="4"/>
      <c r="B7" s="33"/>
      <c r="C7" s="2"/>
      <c r="D7" s="4"/>
      <c r="E7" s="3"/>
      <c r="F7" s="3"/>
      <c r="G7" s="3"/>
      <c r="H7" s="3"/>
      <c r="I7" s="3"/>
      <c r="J7" s="3"/>
      <c r="K7" s="3"/>
      <c r="L7" s="3"/>
      <c r="M7" s="3"/>
    </row>
    <row r="8" spans="1:14" x14ac:dyDescent="0.25">
      <c r="A8" s="4"/>
      <c r="B8" s="43" t="s">
        <v>45</v>
      </c>
      <c r="C8" s="43" t="s">
        <v>2</v>
      </c>
      <c r="E8" s="3"/>
      <c r="F8" s="3"/>
      <c r="G8" s="3"/>
      <c r="H8" s="3"/>
      <c r="I8" s="3"/>
      <c r="J8" s="3"/>
      <c r="K8" s="3"/>
      <c r="L8" s="3"/>
      <c r="M8" s="3"/>
    </row>
    <row r="9" spans="1:14" x14ac:dyDescent="0.25">
      <c r="A9" s="4">
        <v>2011</v>
      </c>
      <c r="B9" s="2">
        <f t="shared" ref="B9:B14" si="0">C9/3</f>
        <v>286593.94666666567</v>
      </c>
      <c r="C9" s="2">
        <f>'RevComputerSoftwareDeprec '!H5</f>
        <v>859781.83999999694</v>
      </c>
      <c r="D9" s="1"/>
      <c r="E9" s="3"/>
      <c r="F9" s="3"/>
      <c r="G9" s="3"/>
      <c r="H9" s="47">
        <f>$C9/3</f>
        <v>286593.94666666567</v>
      </c>
      <c r="I9" s="3"/>
      <c r="J9" s="3"/>
      <c r="K9" s="3"/>
      <c r="L9" s="3"/>
      <c r="M9" s="3"/>
    </row>
    <row r="10" spans="1:14" x14ac:dyDescent="0.25">
      <c r="A10" s="4">
        <f>A9+1</f>
        <v>2012</v>
      </c>
      <c r="B10" s="2">
        <f t="shared" si="0"/>
        <v>284576.25000000029</v>
      </c>
      <c r="C10" s="2">
        <f>'RevComputerSoftwareDeprec '!H6+'RevComputerSoftwareDeprec '!J6</f>
        <v>853728.75000000093</v>
      </c>
      <c r="D10" s="1"/>
      <c r="E10" s="3"/>
      <c r="F10" s="3"/>
      <c r="G10" s="3"/>
      <c r="H10" s="3"/>
      <c r="I10" s="47">
        <f>$C10/3</f>
        <v>284576.25000000029</v>
      </c>
      <c r="J10" s="3"/>
      <c r="K10" s="3"/>
      <c r="L10" s="3"/>
      <c r="M10" s="3"/>
    </row>
    <row r="11" spans="1:14" x14ac:dyDescent="0.25">
      <c r="A11" s="4">
        <f t="shared" ref="A11:A14" si="1">A10+1</f>
        <v>2013</v>
      </c>
      <c r="B11" s="2">
        <f t="shared" si="0"/>
        <v>772534.04333333333</v>
      </c>
      <c r="C11" s="2">
        <f>'RevComputerSoftwareDeprec '!H7</f>
        <v>2317602.13</v>
      </c>
      <c r="D11" s="1"/>
      <c r="E11" s="3"/>
      <c r="F11" s="3"/>
      <c r="G11" s="3"/>
      <c r="H11" s="3"/>
      <c r="I11" s="3"/>
      <c r="J11" s="47">
        <f>$C11/3</f>
        <v>772534.04333333333</v>
      </c>
      <c r="K11" s="3"/>
      <c r="L11" s="3"/>
      <c r="M11" s="3"/>
    </row>
    <row r="12" spans="1:14" x14ac:dyDescent="0.25">
      <c r="A12" s="4">
        <f t="shared" si="1"/>
        <v>2014</v>
      </c>
      <c r="B12" s="2">
        <f t="shared" si="0"/>
        <v>1773981.6097883552</v>
      </c>
      <c r="C12" s="2">
        <f>'RevComputerSoftwareDeprec '!H8</f>
        <v>5321944.8293650653</v>
      </c>
      <c r="D12" s="1"/>
      <c r="E12" s="3"/>
      <c r="F12" s="3"/>
      <c r="G12" s="3"/>
      <c r="H12" s="3"/>
      <c r="I12" s="3"/>
      <c r="J12" s="3"/>
      <c r="K12" s="47">
        <f>$C12/3</f>
        <v>1773981.6097883552</v>
      </c>
      <c r="L12" s="3"/>
      <c r="M12" s="3"/>
    </row>
    <row r="13" spans="1:14" x14ac:dyDescent="0.25">
      <c r="A13" s="4">
        <f t="shared" si="1"/>
        <v>2015</v>
      </c>
      <c r="B13" s="2">
        <f t="shared" si="0"/>
        <v>796801.47826666932</v>
      </c>
      <c r="C13" s="2">
        <f>'RevComputerSoftwareDeprec '!H9</f>
        <v>2390404.4348000078</v>
      </c>
      <c r="D13" s="1"/>
      <c r="E13" s="3"/>
      <c r="F13" s="3"/>
      <c r="G13" s="3"/>
      <c r="H13" s="3"/>
      <c r="I13" s="3"/>
      <c r="J13" s="3"/>
      <c r="K13" s="3"/>
      <c r="L13" s="47">
        <f>$C13/3</f>
        <v>796801.47826666932</v>
      </c>
      <c r="M13" s="3"/>
    </row>
    <row r="14" spans="1:14" x14ac:dyDescent="0.25">
      <c r="A14" s="4">
        <f t="shared" si="1"/>
        <v>2016</v>
      </c>
      <c r="B14" s="2">
        <f t="shared" si="0"/>
        <v>151833.33493333604</v>
      </c>
      <c r="C14" s="2">
        <f>'RevComputerSoftwareDeprec '!H10</f>
        <v>455500.00480000809</v>
      </c>
      <c r="D14" s="1"/>
      <c r="E14" s="3"/>
      <c r="F14" s="3"/>
      <c r="G14" s="3"/>
      <c r="H14" s="3"/>
      <c r="I14" s="3"/>
      <c r="J14" s="3"/>
      <c r="K14" s="3"/>
      <c r="L14" s="3"/>
      <c r="M14" s="47">
        <f>$C14/3</f>
        <v>151833.33493333604</v>
      </c>
    </row>
    <row r="15" spans="1:14" x14ac:dyDescent="0.25">
      <c r="A15" s="4" t="s">
        <v>7</v>
      </c>
      <c r="C15" s="2"/>
      <c r="D15" s="1"/>
      <c r="E15" s="5">
        <f t="shared" ref="E15:M15" si="2">SUM(E6:E14)</f>
        <v>28921.850000000042</v>
      </c>
      <c r="F15" s="5">
        <f t="shared" si="2"/>
        <v>289219.39</v>
      </c>
      <c r="G15" s="5">
        <f t="shared" si="2"/>
        <v>1105875.0699999998</v>
      </c>
      <c r="H15" s="5">
        <f t="shared" si="2"/>
        <v>305961.18666666566</v>
      </c>
      <c r="I15" s="5">
        <f t="shared" si="2"/>
        <v>297447.08000000031</v>
      </c>
      <c r="J15" s="5">
        <f t="shared" si="2"/>
        <v>772534.06333333335</v>
      </c>
      <c r="K15" s="5">
        <f t="shared" si="2"/>
        <v>1776526.2397883551</v>
      </c>
      <c r="L15" s="5">
        <f t="shared" si="2"/>
        <v>799488.02826666937</v>
      </c>
      <c r="M15" s="5">
        <f t="shared" si="2"/>
        <v>170323.90493333602</v>
      </c>
    </row>
    <row r="16" spans="1:14" x14ac:dyDescent="0.25">
      <c r="A16" s="4"/>
      <c r="C16" s="7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</sheetData>
  <pageMargins left="0.7" right="0.7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W17"/>
  <sheetViews>
    <sheetView topLeftCell="L4" workbookViewId="0">
      <selection activeCell="U12" sqref="U12"/>
    </sheetView>
  </sheetViews>
  <sheetFormatPr defaultRowHeight="13.8" outlineLevelCol="1" x14ac:dyDescent="0.25"/>
  <cols>
    <col min="1" max="1" width="8.796875" style="45"/>
    <col min="3" max="3" width="8.796875" customWidth="1"/>
    <col min="4" max="4" width="16.3984375" customWidth="1"/>
    <col min="5" max="5" width="13.69921875" bestFit="1" customWidth="1"/>
    <col min="6" max="7" width="13.69921875" hidden="1" customWidth="1" outlineLevel="1"/>
    <col min="8" max="8" width="13.09765625" style="18" customWidth="1" collapsed="1"/>
    <col min="9" max="9" width="13.09765625" style="18" hidden="1" customWidth="1" outlineLevel="1"/>
    <col min="10" max="10" width="13.09765625" style="18" customWidth="1" collapsed="1"/>
    <col min="11" max="11" width="5.19921875" style="20" customWidth="1"/>
    <col min="12" max="12" width="13.19921875" style="14" customWidth="1"/>
    <col min="13" max="13" width="15.69921875" customWidth="1"/>
    <col min="14" max="14" width="13.19921875" style="14" customWidth="1"/>
    <col min="15" max="15" width="14.5" style="14" customWidth="1"/>
    <col min="16" max="16" width="13.5" customWidth="1"/>
    <col min="17" max="17" width="13.3984375" customWidth="1"/>
    <col min="18" max="18" width="12.69921875" customWidth="1"/>
    <col min="19" max="19" width="16.59765625" customWidth="1"/>
    <col min="20" max="20" width="15.796875" customWidth="1"/>
    <col min="21" max="21" width="14.09765625" customWidth="1"/>
    <col min="22" max="22" width="15" customWidth="1"/>
    <col min="23" max="23" width="2.59765625" customWidth="1"/>
  </cols>
  <sheetData>
    <row r="1" spans="1:23" ht="17.399999999999999" x14ac:dyDescent="0.3">
      <c r="A1" s="48" t="s">
        <v>52</v>
      </c>
    </row>
    <row r="2" spans="1:23" ht="14.4" thickBot="1" x14ac:dyDescent="0.3"/>
    <row r="3" spans="1:23" s="1" customFormat="1" ht="93" customHeight="1" thickBot="1" x14ac:dyDescent="0.3">
      <c r="A3" s="22" t="s">
        <v>46</v>
      </c>
      <c r="B3" s="50" t="s">
        <v>0</v>
      </c>
      <c r="C3" s="51"/>
      <c r="D3" s="22" t="s">
        <v>1</v>
      </c>
      <c r="E3" s="22" t="s">
        <v>33</v>
      </c>
      <c r="F3" s="22"/>
      <c r="G3" s="22"/>
      <c r="H3" s="23" t="s">
        <v>2</v>
      </c>
      <c r="I3" s="23"/>
      <c r="J3" s="23" t="s">
        <v>22</v>
      </c>
      <c r="K3" s="24" t="s">
        <v>35</v>
      </c>
      <c r="L3" s="25" t="s">
        <v>8</v>
      </c>
      <c r="M3" s="22" t="s">
        <v>36</v>
      </c>
      <c r="N3" s="22" t="s">
        <v>34</v>
      </c>
      <c r="O3" s="22" t="s">
        <v>9</v>
      </c>
      <c r="P3" s="22" t="s">
        <v>48</v>
      </c>
      <c r="Q3" s="35" t="s">
        <v>50</v>
      </c>
      <c r="R3" s="22" t="s">
        <v>28</v>
      </c>
      <c r="S3" s="22" t="s">
        <v>37</v>
      </c>
      <c r="T3" s="22" t="s">
        <v>42</v>
      </c>
      <c r="U3" s="22" t="s">
        <v>26</v>
      </c>
      <c r="V3" s="22" t="s">
        <v>49</v>
      </c>
    </row>
    <row r="4" spans="1:23" s="1" customFormat="1" ht="52.2" customHeight="1" thickBot="1" x14ac:dyDescent="0.3">
      <c r="A4" s="28"/>
      <c r="B4" s="26" t="s">
        <v>24</v>
      </c>
      <c r="C4" s="27" t="s">
        <v>25</v>
      </c>
      <c r="D4" s="28"/>
      <c r="E4" s="28" t="s">
        <v>3</v>
      </c>
      <c r="F4" s="28"/>
      <c r="G4" s="28"/>
      <c r="H4" s="29" t="s">
        <v>4</v>
      </c>
      <c r="I4" s="29"/>
      <c r="J4" s="29" t="s">
        <v>40</v>
      </c>
      <c r="K4" s="30" t="s">
        <v>5</v>
      </c>
      <c r="L4" s="31" t="s">
        <v>6</v>
      </c>
      <c r="M4" s="28" t="s">
        <v>29</v>
      </c>
      <c r="N4" s="28" t="s">
        <v>10</v>
      </c>
      <c r="O4" s="28" t="s">
        <v>47</v>
      </c>
      <c r="P4" s="28" t="s">
        <v>11</v>
      </c>
      <c r="Q4" s="36" t="s">
        <v>23</v>
      </c>
      <c r="R4" s="28" t="s">
        <v>41</v>
      </c>
      <c r="S4" s="28" t="s">
        <v>12</v>
      </c>
      <c r="T4" s="28" t="s">
        <v>13</v>
      </c>
      <c r="U4" s="28" t="s">
        <v>27</v>
      </c>
      <c r="V4" s="28" t="s">
        <v>14</v>
      </c>
    </row>
    <row r="5" spans="1:23" x14ac:dyDescent="0.25">
      <c r="A5" s="12">
        <v>2011</v>
      </c>
      <c r="B5" s="12">
        <v>1925</v>
      </c>
      <c r="C5" s="13">
        <v>1925</v>
      </c>
      <c r="D5" s="13" t="s">
        <v>21</v>
      </c>
      <c r="E5" s="19">
        <f>+'[3]2011 MIFRS'!E$47</f>
        <v>4265116.76</v>
      </c>
      <c r="F5" s="19"/>
      <c r="G5" s="19"/>
      <c r="H5" s="19">
        <v>859781.83999999694</v>
      </c>
      <c r="I5" s="32"/>
      <c r="J5" s="32"/>
      <c r="K5" s="21">
        <v>3</v>
      </c>
      <c r="L5" s="9">
        <f>IF(K5=0,0,1/K5)</f>
        <v>0.33333333333333331</v>
      </c>
      <c r="M5" s="16">
        <f>IF(K5=0,0,+(H5*0.5)/K5)</f>
        <v>143296.97333333283</v>
      </c>
      <c r="N5" s="37">
        <v>2.87</v>
      </c>
      <c r="O5" s="11">
        <v>1486103.4006968639</v>
      </c>
      <c r="P5" s="16">
        <f t="shared" ref="P5:P13" si="0">O5+M5</f>
        <v>1629400.3740301968</v>
      </c>
      <c r="Q5" s="34">
        <v>1654299.88</v>
      </c>
      <c r="R5" s="16"/>
      <c r="S5" s="16">
        <f t="shared" ref="S5:S13" si="1">IF(ISERROR(+P5-Q5), 0, +P5-Q5)</f>
        <v>-24899.505969803082</v>
      </c>
      <c r="T5" s="16">
        <f t="shared" ref="T5:T12" si="2">H5/K5</f>
        <v>286593.94666666567</v>
      </c>
      <c r="U5" s="16">
        <f>'NonRecurring Deprec fr FDA'!$E$15</f>
        <v>28921.850000000042</v>
      </c>
      <c r="V5" s="16">
        <f>O5+T5-U5</f>
        <v>1743775.4973635294</v>
      </c>
      <c r="W5" s="8"/>
    </row>
    <row r="6" spans="1:23" x14ac:dyDescent="0.25">
      <c r="A6" s="12">
        <v>2012</v>
      </c>
      <c r="B6" s="12">
        <v>1611</v>
      </c>
      <c r="C6" s="13">
        <v>1611</v>
      </c>
      <c r="D6" s="13" t="s">
        <v>21</v>
      </c>
      <c r="E6" s="19"/>
      <c r="F6" s="19"/>
      <c r="G6" s="19"/>
      <c r="H6" s="19">
        <v>528140.12999999989</v>
      </c>
      <c r="I6" s="32"/>
      <c r="J6" s="32">
        <v>325588.62000000104</v>
      </c>
      <c r="K6" s="21">
        <v>3</v>
      </c>
      <c r="L6" s="9">
        <v>0.33333333333333331</v>
      </c>
      <c r="M6" s="16">
        <f t="shared" ref="M6:M13" si="3">IF(K6=0,0,+(H6*0.5)/K6)</f>
        <v>88023.354999999981</v>
      </c>
      <c r="N6" s="11"/>
      <c r="O6" s="11">
        <f>V5</f>
        <v>1743775.4973635294</v>
      </c>
      <c r="P6" s="16">
        <f t="shared" si="0"/>
        <v>1831798.8523635294</v>
      </c>
      <c r="Q6" s="34">
        <v>1840325.92</v>
      </c>
      <c r="R6" s="16">
        <v>19166.59</v>
      </c>
      <c r="S6" s="16">
        <f t="shared" si="1"/>
        <v>-8527.0676364705432</v>
      </c>
      <c r="T6" s="16">
        <f t="shared" si="2"/>
        <v>176046.70999999996</v>
      </c>
      <c r="U6" s="16">
        <f>'NonRecurring Deprec fr FDA'!F$15</f>
        <v>222114.23999999996</v>
      </c>
      <c r="V6" s="38">
        <f>O6+T6-U6+J6/K6</f>
        <v>1806237.5073635296</v>
      </c>
      <c r="W6" s="8" t="s">
        <v>20</v>
      </c>
    </row>
    <row r="7" spans="1:23" x14ac:dyDescent="0.25">
      <c r="A7" s="12">
        <v>2013</v>
      </c>
      <c r="B7" s="12">
        <v>1611</v>
      </c>
      <c r="C7" s="13">
        <v>1611</v>
      </c>
      <c r="D7" s="13" t="s">
        <v>21</v>
      </c>
      <c r="E7" s="19"/>
      <c r="F7" s="19"/>
      <c r="G7" s="19"/>
      <c r="H7" s="19">
        <v>2317602.13</v>
      </c>
      <c r="I7" s="32"/>
      <c r="J7" s="32"/>
      <c r="K7" s="21">
        <v>3</v>
      </c>
      <c r="L7" s="9">
        <f>IF(K7=0,0,1/K7)</f>
        <v>0.33333333333333331</v>
      </c>
      <c r="M7" s="16">
        <f t="shared" si="3"/>
        <v>386267.02166666667</v>
      </c>
      <c r="N7" s="11"/>
      <c r="O7" s="11">
        <f t="shared" ref="O7:O13" si="4">V6</f>
        <v>1806237.5073635296</v>
      </c>
      <c r="P7" s="16">
        <f t="shared" si="0"/>
        <v>2192504.5290301964</v>
      </c>
      <c r="Q7" s="34">
        <v>1573376.4999999998</v>
      </c>
      <c r="R7" s="16"/>
      <c r="S7" s="16">
        <f t="shared" si="1"/>
        <v>619128.0290301966</v>
      </c>
      <c r="T7" s="16">
        <f t="shared" si="2"/>
        <v>772534.04333333333</v>
      </c>
      <c r="U7" s="16">
        <f>'NonRecurring Deprec fr FDA'!G$15</f>
        <v>767444.83</v>
      </c>
      <c r="V7" s="16">
        <f t="shared" ref="V7:V12" si="5">O7+T7-U7</f>
        <v>1811326.7206968628</v>
      </c>
      <c r="W7" s="8" t="s">
        <v>19</v>
      </c>
    </row>
    <row r="8" spans="1:23" x14ac:dyDescent="0.25">
      <c r="A8" s="12">
        <v>2014</v>
      </c>
      <c r="B8" s="12">
        <v>1611</v>
      </c>
      <c r="C8" s="13">
        <v>1611</v>
      </c>
      <c r="D8" s="13" t="s">
        <v>21</v>
      </c>
      <c r="E8" s="19"/>
      <c r="F8" s="19"/>
      <c r="G8" s="19"/>
      <c r="H8" s="19">
        <v>5321944.8293650653</v>
      </c>
      <c r="I8" s="32"/>
      <c r="J8" s="32"/>
      <c r="K8" s="21">
        <v>3</v>
      </c>
      <c r="L8" s="9">
        <f>IF(K8=0,0,1/K8)</f>
        <v>0.33333333333333331</v>
      </c>
      <c r="M8" s="16">
        <f t="shared" si="3"/>
        <v>886990.80489417759</v>
      </c>
      <c r="N8" s="11"/>
      <c r="O8" s="11">
        <f t="shared" si="4"/>
        <v>1811326.7206968628</v>
      </c>
      <c r="P8" s="16">
        <f t="shared" si="0"/>
        <v>2698317.5255910405</v>
      </c>
      <c r="Q8" s="34">
        <v>1653637.6667304228</v>
      </c>
      <c r="R8" s="16"/>
      <c r="S8" s="16">
        <f t="shared" si="1"/>
        <v>1044679.8588606177</v>
      </c>
      <c r="T8" s="16">
        <f t="shared" si="2"/>
        <v>1773981.6097883552</v>
      </c>
      <c r="U8" s="16">
        <f>'NonRecurring Deprec fr FDA'!H$15</f>
        <v>296409.20666666568</v>
      </c>
      <c r="V8" s="16">
        <f t="shared" si="5"/>
        <v>3288899.1238185526</v>
      </c>
      <c r="W8" s="8" t="s">
        <v>19</v>
      </c>
    </row>
    <row r="9" spans="1:23" x14ac:dyDescent="0.25">
      <c r="A9" s="12">
        <v>2015</v>
      </c>
      <c r="B9" s="12">
        <v>1611</v>
      </c>
      <c r="C9" s="13">
        <v>1611</v>
      </c>
      <c r="D9" s="13" t="s">
        <v>21</v>
      </c>
      <c r="E9" s="19"/>
      <c r="F9" s="19"/>
      <c r="G9" s="19"/>
      <c r="H9" s="19">
        <v>2390404.4348000078</v>
      </c>
      <c r="I9" s="32"/>
      <c r="J9" s="32"/>
      <c r="K9" s="21">
        <v>3</v>
      </c>
      <c r="L9" s="9">
        <f>IF(K9=0,0,1/K9)</f>
        <v>0.33333333333333331</v>
      </c>
      <c r="M9" s="16">
        <f t="shared" si="3"/>
        <v>398400.73913333466</v>
      </c>
      <c r="N9" s="11"/>
      <c r="O9" s="11">
        <f t="shared" si="4"/>
        <v>3288899.1238185526</v>
      </c>
      <c r="P9" s="16">
        <f t="shared" si="0"/>
        <v>3687299.8629518873</v>
      </c>
      <c r="Q9" s="34">
        <v>3056427.8976161345</v>
      </c>
      <c r="R9" s="16"/>
      <c r="S9" s="16">
        <f t="shared" si="1"/>
        <v>630871.96533575282</v>
      </c>
      <c r="T9" s="16">
        <f t="shared" si="2"/>
        <v>796801.47826666932</v>
      </c>
      <c r="U9" s="16">
        <f>'NonRecurring Deprec fr FDA'!I$15</f>
        <v>181288.70999999996</v>
      </c>
      <c r="V9" s="16">
        <f t="shared" si="5"/>
        <v>3904411.8920852221</v>
      </c>
      <c r="W9" s="8" t="s">
        <v>19</v>
      </c>
    </row>
    <row r="10" spans="1:23" x14ac:dyDescent="0.25">
      <c r="A10" s="12">
        <v>2016</v>
      </c>
      <c r="B10" s="12">
        <v>1611</v>
      </c>
      <c r="C10" s="13">
        <v>1611</v>
      </c>
      <c r="D10" s="13" t="s">
        <v>21</v>
      </c>
      <c r="E10" s="19"/>
      <c r="F10" s="19"/>
      <c r="G10" s="19"/>
      <c r="H10" s="19">
        <v>455500.00480000809</v>
      </c>
      <c r="I10" s="32"/>
      <c r="J10" s="32"/>
      <c r="K10" s="21">
        <v>3</v>
      </c>
      <c r="L10" s="9">
        <v>0.33333333333333331</v>
      </c>
      <c r="M10" s="16">
        <f t="shared" si="3"/>
        <v>75916.667466668019</v>
      </c>
      <c r="N10" s="11"/>
      <c r="O10" s="11">
        <f t="shared" si="4"/>
        <v>3904411.8920852221</v>
      </c>
      <c r="P10" s="16">
        <f t="shared" si="0"/>
        <v>3980328.55955189</v>
      </c>
      <c r="Q10" s="34">
        <v>3157218.5375672476</v>
      </c>
      <c r="R10" s="16"/>
      <c r="S10" s="16">
        <f t="shared" si="1"/>
        <v>823110.02198464237</v>
      </c>
      <c r="T10" s="16">
        <f t="shared" si="2"/>
        <v>151833.33493333604</v>
      </c>
      <c r="U10" s="16">
        <f>'NonRecurring Deprec fr FDA'!J$15</f>
        <v>772534.06333333335</v>
      </c>
      <c r="V10" s="16">
        <f t="shared" si="5"/>
        <v>3283711.1636852245</v>
      </c>
      <c r="W10" s="8" t="s">
        <v>19</v>
      </c>
    </row>
    <row r="11" spans="1:23" x14ac:dyDescent="0.25">
      <c r="A11" s="12">
        <v>2017</v>
      </c>
      <c r="B11" s="12">
        <v>1611</v>
      </c>
      <c r="C11" s="13">
        <v>1611</v>
      </c>
      <c r="D11" s="13" t="s">
        <v>21</v>
      </c>
      <c r="E11" s="19"/>
      <c r="F11" s="19"/>
      <c r="G11" s="19"/>
      <c r="H11" s="19">
        <v>439500.0048000082</v>
      </c>
      <c r="I11" s="32"/>
      <c r="J11" s="32"/>
      <c r="K11" s="21">
        <v>3</v>
      </c>
      <c r="L11" s="9">
        <v>0.33333333333333331</v>
      </c>
      <c r="M11" s="16">
        <f t="shared" si="3"/>
        <v>73250.000800001362</v>
      </c>
      <c r="N11" s="11"/>
      <c r="O11" s="11">
        <f t="shared" si="4"/>
        <v>3283711.1636852245</v>
      </c>
      <c r="P11" s="16">
        <f t="shared" si="0"/>
        <v>3356961.1644852259</v>
      </c>
      <c r="Q11" s="34">
        <v>2354594.2558912714</v>
      </c>
      <c r="R11" s="16"/>
      <c r="S11" s="16">
        <f t="shared" si="1"/>
        <v>1002366.9085939545</v>
      </c>
      <c r="T11" s="16">
        <f t="shared" si="2"/>
        <v>146500.00160000272</v>
      </c>
      <c r="U11" s="16">
        <f>'NonRecurring Deprec fr FDA'!K$15</f>
        <v>1776526.2397883551</v>
      </c>
      <c r="V11" s="16">
        <f t="shared" si="5"/>
        <v>1653684.9254968723</v>
      </c>
      <c r="W11" s="8" t="s">
        <v>19</v>
      </c>
    </row>
    <row r="12" spans="1:23" x14ac:dyDescent="0.25">
      <c r="A12" s="12">
        <v>2018</v>
      </c>
      <c r="B12" s="12">
        <v>1611</v>
      </c>
      <c r="C12" s="13">
        <v>1611</v>
      </c>
      <c r="D12" s="13" t="s">
        <v>21</v>
      </c>
      <c r="E12" s="19"/>
      <c r="F12" s="19"/>
      <c r="G12" s="19"/>
      <c r="H12" s="19">
        <v>1664500.0048000091</v>
      </c>
      <c r="I12" s="32"/>
      <c r="J12" s="32"/>
      <c r="K12" s="21">
        <v>3</v>
      </c>
      <c r="L12" s="9">
        <v>0.33333333333333331</v>
      </c>
      <c r="M12" s="16">
        <f t="shared" si="3"/>
        <v>277416.66746666818</v>
      </c>
      <c r="N12" s="11"/>
      <c r="O12" s="11">
        <f t="shared" si="4"/>
        <v>1653684.9254968723</v>
      </c>
      <c r="P12" s="16">
        <f t="shared" si="0"/>
        <v>1931101.5929635405</v>
      </c>
      <c r="Q12" s="34">
        <v>1044341.7942611197</v>
      </c>
      <c r="R12" s="16"/>
      <c r="S12" s="16">
        <f t="shared" si="1"/>
        <v>886759.79870242078</v>
      </c>
      <c r="T12" s="16">
        <f t="shared" si="2"/>
        <v>554833.33493333636</v>
      </c>
      <c r="U12" s="16">
        <f>'NonRecurring Deprec fr FDA'!L$15</f>
        <v>799488.02826666937</v>
      </c>
      <c r="V12" s="16">
        <f t="shared" si="5"/>
        <v>1409030.2321635392</v>
      </c>
      <c r="W12" s="8" t="s">
        <v>19</v>
      </c>
    </row>
    <row r="13" spans="1:23" x14ac:dyDescent="0.25">
      <c r="A13" s="12">
        <v>2019</v>
      </c>
      <c r="B13" s="12">
        <v>1611</v>
      </c>
      <c r="C13" s="13">
        <v>1611</v>
      </c>
      <c r="D13" s="13" t="s">
        <v>21</v>
      </c>
      <c r="E13" s="19"/>
      <c r="F13" s="19"/>
      <c r="G13" s="19"/>
      <c r="H13" s="19">
        <v>689500.00480000826</v>
      </c>
      <c r="I13" s="32"/>
      <c r="J13" s="32"/>
      <c r="K13" s="21">
        <v>3</v>
      </c>
      <c r="L13" s="9">
        <v>0.33333333333333331</v>
      </c>
      <c r="M13" s="16">
        <f t="shared" si="3"/>
        <v>114916.66746666805</v>
      </c>
      <c r="N13" s="11"/>
      <c r="O13" s="11">
        <f t="shared" si="4"/>
        <v>1409030.2321635392</v>
      </c>
      <c r="P13" s="16">
        <f t="shared" si="0"/>
        <v>1523946.8996302071</v>
      </c>
      <c r="Q13" s="34">
        <v>972972.72523667524</v>
      </c>
      <c r="R13" s="16"/>
      <c r="S13" s="16">
        <f t="shared" si="1"/>
        <v>550974.17439353187</v>
      </c>
      <c r="T13" s="16"/>
      <c r="U13" s="16"/>
      <c r="V13" s="16"/>
      <c r="W13" s="8" t="s">
        <v>19</v>
      </c>
    </row>
    <row r="15" spans="1:23" x14ac:dyDescent="0.25">
      <c r="B15" s="17" t="s">
        <v>19</v>
      </c>
      <c r="C15" s="10" t="s">
        <v>30</v>
      </c>
      <c r="S15" s="39"/>
      <c r="T15" s="39"/>
      <c r="U15" s="39"/>
    </row>
    <row r="16" spans="1:23" x14ac:dyDescent="0.25">
      <c r="B16" s="17" t="s">
        <v>19</v>
      </c>
      <c r="C16" s="10" t="s">
        <v>31</v>
      </c>
    </row>
    <row r="17" spans="2:3" x14ac:dyDescent="0.25">
      <c r="B17" s="17" t="s">
        <v>20</v>
      </c>
      <c r="C17" s="10" t="s">
        <v>32</v>
      </c>
    </row>
  </sheetData>
  <mergeCells count="1">
    <mergeCell ref="B3:C3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309"/>
  <sheetViews>
    <sheetView workbookViewId="0">
      <selection activeCell="B23" sqref="B23"/>
    </sheetView>
  </sheetViews>
  <sheetFormatPr defaultRowHeight="13.8" x14ac:dyDescent="0.25"/>
  <cols>
    <col min="1" max="1" width="12.3984375" style="1" customWidth="1"/>
    <col min="2" max="2" width="19.8984375" customWidth="1"/>
    <col min="3" max="3" width="13.59765625" customWidth="1"/>
    <col min="4" max="4" width="10.796875" customWidth="1"/>
    <col min="5" max="7" width="9.3984375" customWidth="1"/>
    <col min="8" max="8" width="10.296875" customWidth="1"/>
    <col min="9" max="13" width="9.3984375" customWidth="1"/>
    <col min="14" max="14" width="10.19921875" customWidth="1"/>
    <col min="15" max="15" width="12.59765625" bestFit="1" customWidth="1"/>
  </cols>
  <sheetData>
    <row r="1" spans="1:14" x14ac:dyDescent="0.25">
      <c r="A1" s="40" t="s">
        <v>43</v>
      </c>
      <c r="B1" s="49"/>
      <c r="C1" s="49"/>
      <c r="D1" s="49"/>
      <c r="E1" s="49"/>
      <c r="F1" s="46"/>
    </row>
    <row r="2" spans="1:14" x14ac:dyDescent="0.25">
      <c r="A2" s="40" t="s">
        <v>38</v>
      </c>
      <c r="B2" s="40"/>
      <c r="C2" s="40"/>
      <c r="D2" s="41" t="s">
        <v>17</v>
      </c>
      <c r="E2" s="15"/>
      <c r="F2" s="15"/>
      <c r="G2" s="15"/>
      <c r="H2" s="15"/>
      <c r="I2" s="15"/>
      <c r="J2" s="15"/>
      <c r="K2" s="15"/>
      <c r="L2" s="15"/>
      <c r="M2" s="15"/>
    </row>
    <row r="3" spans="1:14" x14ac:dyDescent="0.25">
      <c r="A3" s="40"/>
      <c r="B3" s="40"/>
      <c r="C3" s="41"/>
      <c r="D3" s="41" t="s">
        <v>15</v>
      </c>
      <c r="E3" s="42"/>
      <c r="F3" s="42"/>
      <c r="G3" s="42"/>
      <c r="H3" s="42"/>
      <c r="I3" s="42"/>
      <c r="J3" s="42"/>
      <c r="K3" s="42"/>
      <c r="L3" s="42"/>
      <c r="M3" s="42"/>
    </row>
    <row r="4" spans="1:14" x14ac:dyDescent="0.25">
      <c r="A4" s="43" t="s">
        <v>18</v>
      </c>
      <c r="B4" s="43" t="s">
        <v>1</v>
      </c>
      <c r="C4" s="43" t="s">
        <v>39</v>
      </c>
      <c r="D4" s="43" t="s">
        <v>16</v>
      </c>
      <c r="E4" s="44">
        <v>2011</v>
      </c>
      <c r="F4" s="44">
        <v>2012</v>
      </c>
      <c r="G4" s="44">
        <v>2013</v>
      </c>
      <c r="H4" s="44">
        <v>2014</v>
      </c>
      <c r="I4" s="44">
        <v>2015</v>
      </c>
      <c r="J4" s="44">
        <v>2016</v>
      </c>
      <c r="K4" s="44">
        <v>2017</v>
      </c>
      <c r="L4" s="44">
        <v>2018</v>
      </c>
      <c r="M4" s="44">
        <v>2019</v>
      </c>
    </row>
    <row r="5" spans="1:14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25">
      <c r="A6" s="4"/>
      <c r="B6" s="33" t="s">
        <v>44</v>
      </c>
      <c r="C6" s="2">
        <v>4265116.76</v>
      </c>
      <c r="D6" s="4">
        <v>2.87</v>
      </c>
      <c r="E6" s="3">
        <v>28921.850000000042</v>
      </c>
      <c r="F6" s="3">
        <v>222114.23999999996</v>
      </c>
      <c r="G6" s="3">
        <v>767444.83</v>
      </c>
      <c r="H6" s="3">
        <v>9815.2600000000075</v>
      </c>
      <c r="I6" s="3">
        <v>5242.0000000000118</v>
      </c>
      <c r="J6" s="3">
        <v>2.0000000009531504E-2</v>
      </c>
      <c r="K6" s="3">
        <v>2544.6299999999997</v>
      </c>
      <c r="L6" s="3">
        <v>2686.5499999999975</v>
      </c>
      <c r="M6" s="3">
        <v>18490.569999999978</v>
      </c>
      <c r="N6" s="6"/>
    </row>
    <row r="7" spans="1:14" x14ac:dyDescent="0.25">
      <c r="A7" s="4"/>
      <c r="B7" s="33"/>
      <c r="C7" s="2"/>
      <c r="D7" s="4"/>
      <c r="E7" s="3"/>
      <c r="F7" s="3"/>
      <c r="G7" s="3"/>
      <c r="H7" s="3"/>
      <c r="I7" s="3"/>
      <c r="J7" s="3"/>
      <c r="K7" s="3"/>
      <c r="L7" s="3"/>
      <c r="M7" s="3"/>
    </row>
    <row r="8" spans="1:14" x14ac:dyDescent="0.25">
      <c r="A8" s="4"/>
      <c r="B8" s="43" t="s">
        <v>45</v>
      </c>
      <c r="C8" s="43" t="s">
        <v>2</v>
      </c>
      <c r="E8" s="3"/>
      <c r="F8" s="3"/>
      <c r="G8" s="3"/>
      <c r="H8" s="3"/>
      <c r="I8" s="3"/>
      <c r="J8" s="3"/>
      <c r="K8" s="3"/>
      <c r="L8" s="3"/>
      <c r="M8" s="3"/>
    </row>
    <row r="9" spans="1:14" x14ac:dyDescent="0.25">
      <c r="A9" s="4">
        <v>2011</v>
      </c>
      <c r="B9" s="2">
        <f t="shared" ref="B9:B14" si="0">C9/3</f>
        <v>286593.94666666567</v>
      </c>
      <c r="C9" s="2">
        <f>'RevComputerSoftwareDeprec '!H5</f>
        <v>859781.83999999694</v>
      </c>
      <c r="D9" s="1"/>
      <c r="E9" s="3"/>
      <c r="F9" s="3"/>
      <c r="G9" s="3"/>
      <c r="H9" s="47">
        <f>$C9/3</f>
        <v>286593.94666666567</v>
      </c>
      <c r="I9" s="3"/>
      <c r="J9" s="3"/>
      <c r="K9" s="3"/>
      <c r="L9" s="3"/>
      <c r="M9" s="3"/>
    </row>
    <row r="10" spans="1:14" x14ac:dyDescent="0.25">
      <c r="A10" s="4">
        <f>A9+1</f>
        <v>2012</v>
      </c>
      <c r="B10" s="2">
        <f t="shared" si="0"/>
        <v>176046.70999999996</v>
      </c>
      <c r="C10" s="2">
        <f>'RevComputerSoftwareDeprec '!H6</f>
        <v>528140.12999999989</v>
      </c>
      <c r="D10" s="1"/>
      <c r="E10" s="3"/>
      <c r="F10" s="3"/>
      <c r="G10" s="3"/>
      <c r="H10" s="3"/>
      <c r="I10" s="47">
        <f>$C10/3</f>
        <v>176046.70999999996</v>
      </c>
      <c r="J10" s="3"/>
      <c r="K10" s="3"/>
      <c r="L10" s="3"/>
      <c r="M10" s="3"/>
    </row>
    <row r="11" spans="1:14" x14ac:dyDescent="0.25">
      <c r="A11" s="4">
        <f t="shared" ref="A11:A14" si="1">A10+1</f>
        <v>2013</v>
      </c>
      <c r="B11" s="2">
        <f t="shared" si="0"/>
        <v>772534.04333333333</v>
      </c>
      <c r="C11" s="2">
        <f>'RevComputerSoftwareDeprec '!H7</f>
        <v>2317602.13</v>
      </c>
      <c r="D11" s="1"/>
      <c r="E11" s="3"/>
      <c r="F11" s="3"/>
      <c r="G11" s="3"/>
      <c r="H11" s="3"/>
      <c r="I11" s="3"/>
      <c r="J11" s="47">
        <f>$C11/3</f>
        <v>772534.04333333333</v>
      </c>
      <c r="K11" s="3"/>
      <c r="L11" s="3"/>
      <c r="M11" s="3"/>
    </row>
    <row r="12" spans="1:14" x14ac:dyDescent="0.25">
      <c r="A12" s="4">
        <f t="shared" si="1"/>
        <v>2014</v>
      </c>
      <c r="B12" s="2">
        <f t="shared" si="0"/>
        <v>1773981.6097883552</v>
      </c>
      <c r="C12" s="2">
        <f>'RevComputerSoftwareDeprec '!H8</f>
        <v>5321944.8293650653</v>
      </c>
      <c r="D12" s="1"/>
      <c r="E12" s="3"/>
      <c r="F12" s="3"/>
      <c r="G12" s="3"/>
      <c r="H12" s="3"/>
      <c r="I12" s="3"/>
      <c r="J12" s="3"/>
      <c r="K12" s="47">
        <f>$C12/3</f>
        <v>1773981.6097883552</v>
      </c>
      <c r="L12" s="3"/>
      <c r="M12" s="3"/>
    </row>
    <row r="13" spans="1:14" x14ac:dyDescent="0.25">
      <c r="A13" s="4">
        <f t="shared" si="1"/>
        <v>2015</v>
      </c>
      <c r="B13" s="2">
        <f t="shared" si="0"/>
        <v>796801.47826666932</v>
      </c>
      <c r="C13" s="2">
        <f>'RevComputerSoftwareDeprec '!H9</f>
        <v>2390404.4348000078</v>
      </c>
      <c r="D13" s="1"/>
      <c r="E13" s="3"/>
      <c r="F13" s="3"/>
      <c r="G13" s="3"/>
      <c r="H13" s="3"/>
      <c r="I13" s="3"/>
      <c r="J13" s="3"/>
      <c r="K13" s="3"/>
      <c r="L13" s="47">
        <f>$C13/3</f>
        <v>796801.47826666932</v>
      </c>
      <c r="M13" s="3"/>
    </row>
    <row r="14" spans="1:14" x14ac:dyDescent="0.25">
      <c r="A14" s="4">
        <f t="shared" si="1"/>
        <v>2016</v>
      </c>
      <c r="B14" s="2">
        <f t="shared" si="0"/>
        <v>151833.33493333604</v>
      </c>
      <c r="C14" s="2">
        <f>'RevComputerSoftwareDeprec '!H10</f>
        <v>455500.00480000809</v>
      </c>
      <c r="D14" s="1"/>
      <c r="E14" s="3"/>
      <c r="F14" s="3"/>
      <c r="G14" s="3"/>
      <c r="H14" s="3"/>
      <c r="I14" s="3"/>
      <c r="J14" s="3"/>
      <c r="K14" s="3"/>
      <c r="L14" s="3"/>
      <c r="M14" s="47">
        <f>$C14/3</f>
        <v>151833.33493333604</v>
      </c>
      <c r="N14" s="3"/>
    </row>
    <row r="15" spans="1:14" x14ac:dyDescent="0.25">
      <c r="A15" s="4" t="s">
        <v>7</v>
      </c>
      <c r="C15" s="2"/>
      <c r="D15" s="1"/>
      <c r="E15" s="5">
        <f t="shared" ref="E15:M15" si="2">SUM(E6:E14)</f>
        <v>28921.850000000042</v>
      </c>
      <c r="F15" s="5">
        <f t="shared" si="2"/>
        <v>222114.23999999996</v>
      </c>
      <c r="G15" s="5">
        <f t="shared" si="2"/>
        <v>767444.83</v>
      </c>
      <c r="H15" s="5">
        <f t="shared" si="2"/>
        <v>296409.20666666568</v>
      </c>
      <c r="I15" s="5">
        <f t="shared" si="2"/>
        <v>181288.70999999996</v>
      </c>
      <c r="J15" s="5">
        <f t="shared" si="2"/>
        <v>772534.06333333335</v>
      </c>
      <c r="K15" s="5">
        <f t="shared" si="2"/>
        <v>1776526.2397883551</v>
      </c>
      <c r="L15" s="5">
        <f t="shared" si="2"/>
        <v>799488.02826666937</v>
      </c>
      <c r="M15" s="5">
        <f t="shared" si="2"/>
        <v>170323.90493333602</v>
      </c>
    </row>
    <row r="16" spans="1:14" x14ac:dyDescent="0.25">
      <c r="A16" s="4"/>
      <c r="C16" s="7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</sheetData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RevComputerSoftwareDeprec </vt:lpstr>
      <vt:lpstr>RevNonRecurring Deprec fr FDA</vt:lpstr>
      <vt:lpstr>ComputerSoftwareDepreciation</vt:lpstr>
      <vt:lpstr>NonRecurring Deprec fr FDA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Stefanovic, Marko</dc:creator>
  <cp:lastModifiedBy>Dougherty, Joyce</cp:lastModifiedBy>
  <cp:lastPrinted>2014-07-18T13:39:02Z</cp:lastPrinted>
  <dcterms:created xsi:type="dcterms:W3CDTF">2013-05-22T15:00:19Z</dcterms:created>
  <dcterms:modified xsi:type="dcterms:W3CDTF">2014-07-18T13:51:56Z</dcterms:modified>
</cp:coreProperties>
</file>