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9420" windowHeight="10740"/>
  </bookViews>
  <sheets>
    <sheet name="WACC" sheetId="1" r:id="rId1"/>
    <sheet name="Scenario 1" sheetId="2" r:id="rId2"/>
    <sheet name="Scenario 2" sheetId="4" r:id="rId3"/>
  </sheets>
  <calcPr calcId="145621"/>
</workbook>
</file>

<file path=xl/calcChain.xml><?xml version="1.0" encoding="utf-8"?>
<calcChain xmlns="http://schemas.openxmlformats.org/spreadsheetml/2006/main">
  <c r="I7" i="2" l="1"/>
  <c r="C6" i="2" l="1"/>
  <c r="F6" i="2" s="1"/>
  <c r="H6" i="2"/>
  <c r="G6" i="2"/>
  <c r="E6" i="2" l="1"/>
  <c r="E8" i="2" s="1"/>
  <c r="D6" i="2"/>
  <c r="D8" i="2" s="1"/>
  <c r="D10" i="2" s="1"/>
  <c r="C17" i="4"/>
  <c r="C18" i="4" s="1"/>
  <c r="B12" i="4"/>
  <c r="Y10" i="4"/>
  <c r="X10" i="4"/>
  <c r="Q10" i="4"/>
  <c r="P10" i="4"/>
  <c r="AA8" i="4"/>
  <c r="AA10" i="4" s="1"/>
  <c r="Z8" i="4"/>
  <c r="Z10" i="4" s="1"/>
  <c r="Y8" i="4"/>
  <c r="X8" i="4"/>
  <c r="W8" i="4"/>
  <c r="W10" i="4" s="1"/>
  <c r="V8" i="4"/>
  <c r="V10" i="4" s="1"/>
  <c r="U8" i="4"/>
  <c r="U10" i="4" s="1"/>
  <c r="T8" i="4"/>
  <c r="T10" i="4" s="1"/>
  <c r="S8" i="4"/>
  <c r="S10" i="4" s="1"/>
  <c r="R8" i="4"/>
  <c r="R10" i="4" s="1"/>
  <c r="Q8" i="4"/>
  <c r="P8" i="4"/>
  <c r="O8" i="4"/>
  <c r="O10" i="4" s="1"/>
  <c r="N8" i="4"/>
  <c r="N10" i="4" s="1"/>
  <c r="M8" i="4"/>
  <c r="M10" i="4" s="1"/>
  <c r="L8" i="4"/>
  <c r="L10" i="4" s="1"/>
  <c r="K8" i="4"/>
  <c r="K10" i="4" s="1"/>
  <c r="J8" i="4"/>
  <c r="J10" i="4" s="1"/>
  <c r="I8" i="4"/>
  <c r="D8" i="4"/>
  <c r="C8" i="4"/>
  <c r="C10" i="4" s="1"/>
  <c r="I7" i="4"/>
  <c r="I9" i="4" s="1"/>
  <c r="D10" i="4"/>
  <c r="F8" i="2"/>
  <c r="G8" i="2"/>
  <c r="H8" i="2"/>
  <c r="B12" i="2"/>
  <c r="I8" i="2"/>
  <c r="C8" i="2"/>
  <c r="C10" i="2" s="1"/>
  <c r="I9" i="2"/>
  <c r="AA8" i="2"/>
  <c r="AA10" i="2" s="1"/>
  <c r="Z8" i="2"/>
  <c r="Z10" i="2" s="1"/>
  <c r="Y8" i="2"/>
  <c r="Y10" i="2" s="1"/>
  <c r="X8" i="2"/>
  <c r="X10" i="2" s="1"/>
  <c r="W8" i="2"/>
  <c r="W10" i="2" s="1"/>
  <c r="V8" i="2"/>
  <c r="V10" i="2" s="1"/>
  <c r="U8" i="2"/>
  <c r="U10" i="2" s="1"/>
  <c r="T8" i="2"/>
  <c r="T10" i="2" s="1"/>
  <c r="S8" i="2"/>
  <c r="R8" i="2"/>
  <c r="R10" i="2" s="1"/>
  <c r="Q8" i="2"/>
  <c r="Q10" i="2" s="1"/>
  <c r="P8" i="2"/>
  <c r="P10" i="2" s="1"/>
  <c r="O8" i="2"/>
  <c r="O10" i="2" s="1"/>
  <c r="N8" i="2"/>
  <c r="N10" i="2" s="1"/>
  <c r="M8" i="2"/>
  <c r="L8" i="2"/>
  <c r="K8" i="2"/>
  <c r="J8" i="2"/>
  <c r="S10" i="2"/>
  <c r="M10" i="2"/>
  <c r="L10" i="2"/>
  <c r="K10" i="2"/>
  <c r="J10" i="2"/>
  <c r="C17" i="2"/>
  <c r="C18" i="2" s="1"/>
  <c r="E8" i="1"/>
  <c r="E6" i="1"/>
  <c r="E5" i="1"/>
  <c r="I10" i="4" l="1"/>
  <c r="F10" i="2"/>
  <c r="E10" i="2"/>
  <c r="E8" i="4" l="1"/>
  <c r="E10" i="4" s="1"/>
  <c r="G10" i="2"/>
  <c r="F8" i="4" l="1"/>
  <c r="F10" i="4" s="1"/>
  <c r="I10" i="2"/>
  <c r="H10" i="2"/>
  <c r="G8" i="4" l="1"/>
  <c r="G10" i="4" s="1"/>
  <c r="C12" i="2"/>
  <c r="C20" i="2" s="1"/>
  <c r="H8" i="4" l="1"/>
  <c r="H10" i="4"/>
  <c r="C12" i="4" s="1"/>
  <c r="C20" i="4" s="1"/>
</calcChain>
</file>

<file path=xl/sharedStrings.xml><?xml version="1.0" encoding="utf-8"?>
<sst xmlns="http://schemas.openxmlformats.org/spreadsheetml/2006/main" count="36" uniqueCount="21">
  <si>
    <t>WEIGHTED AVERAGE COST OF CAPITAL (After Tax)</t>
  </si>
  <si>
    <t>Tax Rate</t>
  </si>
  <si>
    <t>Before
Tax</t>
  </si>
  <si>
    <t>After
Tax</t>
  </si>
  <si>
    <t>Short-Term Debt</t>
  </si>
  <si>
    <t>Long-Term Debt</t>
  </si>
  <si>
    <t>Equity</t>
  </si>
  <si>
    <t>WACC</t>
  </si>
  <si>
    <t>Capital Costs</t>
  </si>
  <si>
    <t>OM&amp;A Tax Effect</t>
  </si>
  <si>
    <t>CCA Tax Shield</t>
  </si>
  <si>
    <t>Total cash outflow</t>
  </si>
  <si>
    <t>Present Value of Cash Outflow</t>
  </si>
  <si>
    <t>O&amp;M Costs</t>
  </si>
  <si>
    <t>Reactive Replacement</t>
  </si>
  <si>
    <t>Proactive Replacement:</t>
  </si>
  <si>
    <t>Capital Cost</t>
  </si>
  <si>
    <t>Annual Inflation:</t>
  </si>
  <si>
    <t>Reactive vs Proactive Variance</t>
  </si>
  <si>
    <t>SCENARIO 1</t>
  </si>
  <si>
    <t>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</si>
</sst>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0" fontId="0" fillId="2" borderId="0" xfId="0" applyNumberFormat="1" applyFill="1"/>
    <xf numFmtId="0" fontId="2" fillId="0" borderId="0" xfId="0" applyFont="1" applyAlignment="1">
      <alignment horizontal="center" vertical="center" wrapText="1"/>
    </xf>
    <xf numFmtId="9" fontId="0" fillId="0" borderId="0" xfId="0" applyNumberFormat="1"/>
    <xf numFmtId="10" fontId="0" fillId="0" borderId="0" xfId="1" applyNumberFormat="1" applyFont="1"/>
    <xf numFmtId="0" fontId="2" fillId="0" borderId="1" xfId="0" applyFont="1" applyBorder="1" applyAlignment="1">
      <alignment horizontal="left" indent="1"/>
    </xf>
    <xf numFmtId="0" fontId="2" fillId="0" borderId="1" xfId="0" applyFont="1" applyBorder="1"/>
    <xf numFmtId="10" fontId="2" fillId="0" borderId="1" xfId="1" applyNumberFormat="1" applyFont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/>
    <xf numFmtId="41" fontId="0" fillId="2" borderId="0" xfId="0" applyNumberFormat="1" applyFill="1"/>
    <xf numFmtId="41" fontId="0" fillId="0" borderId="0" xfId="0" applyNumberFormat="1" applyFill="1"/>
    <xf numFmtId="41" fontId="0" fillId="0" borderId="0" xfId="0" applyNumberFormat="1"/>
    <xf numFmtId="41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41" fontId="0" fillId="0" borderId="1" xfId="0" applyNumberFormat="1" applyBorder="1"/>
    <xf numFmtId="10" fontId="0" fillId="0" borderId="0" xfId="0" applyNumberFormat="1"/>
    <xf numFmtId="41" fontId="0" fillId="0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8" sqref="E8"/>
    </sheetView>
  </sheetViews>
  <sheetFormatPr defaultRowHeight="14" x14ac:dyDescent="0.3"/>
  <cols>
    <col min="1" max="1" width="17.25" customWidth="1"/>
  </cols>
  <sheetData>
    <row r="1" spans="1:5" s="1" customFormat="1" ht="15" x14ac:dyDescent="0.25">
      <c r="A1" s="1" t="s">
        <v>0</v>
      </c>
    </row>
    <row r="3" spans="1:5" ht="14.25" x14ac:dyDescent="0.2">
      <c r="A3" t="s">
        <v>1</v>
      </c>
      <c r="B3" s="2">
        <v>0.26500000000000001</v>
      </c>
    </row>
    <row r="4" spans="1:5" s="1" customFormat="1" ht="30" x14ac:dyDescent="0.25">
      <c r="D4" s="3" t="s">
        <v>2</v>
      </c>
      <c r="E4" s="3" t="s">
        <v>3</v>
      </c>
    </row>
    <row r="5" spans="1:5" ht="14.25" x14ac:dyDescent="0.2">
      <c r="A5" t="s">
        <v>4</v>
      </c>
      <c r="B5" s="4">
        <v>0.04</v>
      </c>
      <c r="D5" s="5">
        <v>2.1100000000000001E-2</v>
      </c>
      <c r="E5" s="5">
        <f>D5*(1-$B$3)</f>
        <v>1.55085E-2</v>
      </c>
    </row>
    <row r="6" spans="1:5" ht="14.25" x14ac:dyDescent="0.2">
      <c r="A6" t="s">
        <v>5</v>
      </c>
      <c r="B6" s="4">
        <v>0.56000000000000005</v>
      </c>
      <c r="D6" s="5">
        <v>3.4700000000000002E-2</v>
      </c>
      <c r="E6" s="5">
        <f>D6*(1-$B$3)</f>
        <v>2.5504499999999999E-2</v>
      </c>
    </row>
    <row r="7" spans="1:5" ht="14.25" x14ac:dyDescent="0.2">
      <c r="A7" t="s">
        <v>6</v>
      </c>
      <c r="B7" s="4">
        <v>0.4</v>
      </c>
      <c r="D7" s="5"/>
      <c r="E7" s="5">
        <v>9.3600000000000003E-2</v>
      </c>
    </row>
    <row r="8" spans="1:5" ht="15" x14ac:dyDescent="0.25">
      <c r="A8" s="6" t="s">
        <v>7</v>
      </c>
      <c r="B8" s="7"/>
      <c r="C8" s="7"/>
      <c r="D8" s="7"/>
      <c r="E8" s="8">
        <f>SUMPRODUCT(B5:B7,E5:E7)</f>
        <v>5.2342860000000005E-2</v>
      </c>
    </row>
  </sheetData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" x14ac:dyDescent="0.3"/>
  <cols>
    <col min="1" max="1" width="30.5" customWidth="1"/>
    <col min="3" max="3" width="11.5" bestFit="1" customWidth="1"/>
  </cols>
  <sheetData>
    <row r="1" spans="1:27" ht="15" x14ac:dyDescent="0.25">
      <c r="A1" s="1" t="s">
        <v>19</v>
      </c>
    </row>
    <row r="3" spans="1:27" ht="14.25" x14ac:dyDescent="0.2">
      <c r="A3" t="s">
        <v>17</v>
      </c>
      <c r="B3" s="19">
        <v>2.3E-2</v>
      </c>
    </row>
    <row r="4" spans="1:27" s="10" customFormat="1" ht="15" x14ac:dyDescent="0.25">
      <c r="C4" s="10">
        <v>2015</v>
      </c>
      <c r="D4" s="10">
        <v>2016</v>
      </c>
      <c r="E4" s="10">
        <v>2017</v>
      </c>
      <c r="F4" s="10">
        <v>2018</v>
      </c>
      <c r="G4" s="10">
        <v>2019</v>
      </c>
      <c r="H4" s="10">
        <v>2020</v>
      </c>
      <c r="I4" s="10">
        <v>2021</v>
      </c>
      <c r="J4" s="10">
        <v>2022</v>
      </c>
      <c r="K4" s="10">
        <v>2023</v>
      </c>
      <c r="L4" s="10">
        <v>2024</v>
      </c>
      <c r="M4" s="10">
        <v>2025</v>
      </c>
      <c r="N4" s="10">
        <v>2026</v>
      </c>
      <c r="O4" s="10">
        <v>2027</v>
      </c>
      <c r="P4" s="10">
        <v>2028</v>
      </c>
      <c r="Q4" s="10">
        <v>2029</v>
      </c>
      <c r="R4" s="10">
        <v>2030</v>
      </c>
      <c r="S4" s="10">
        <v>2031</v>
      </c>
      <c r="T4" s="10">
        <v>2032</v>
      </c>
      <c r="U4" s="10">
        <v>2033</v>
      </c>
      <c r="V4" s="10">
        <v>2034</v>
      </c>
      <c r="W4" s="10">
        <v>2035</v>
      </c>
      <c r="X4" s="10">
        <v>2036</v>
      </c>
      <c r="Y4" s="10">
        <v>2037</v>
      </c>
      <c r="Z4" s="10">
        <v>2038</v>
      </c>
      <c r="AA4" s="10">
        <v>2039</v>
      </c>
    </row>
    <row r="5" spans="1:27" ht="14.25" x14ac:dyDescent="0.2">
      <c r="A5" s="11" t="s">
        <v>14</v>
      </c>
    </row>
    <row r="6" spans="1:27" ht="14.25" x14ac:dyDescent="0.2">
      <c r="A6" s="9" t="s">
        <v>13</v>
      </c>
      <c r="C6" s="12">
        <f>8600*3</f>
        <v>25800</v>
      </c>
      <c r="D6" s="12">
        <f>$C6*(1+$B$3)^COLUMNS($D:D)</f>
        <v>26393.399999999998</v>
      </c>
      <c r="E6" s="12">
        <f>$C6*(1+$B$3)^COLUMNS($D:E)</f>
        <v>27000.448199999995</v>
      </c>
      <c r="F6" s="12">
        <f>$C6*(1+$B$3)^COLUMNS($D:F)</f>
        <v>27621.458508599993</v>
      </c>
      <c r="G6" s="12">
        <f>$C6*(1+$B$3)^COLUMNS($D:G)</f>
        <v>28256.752054297791</v>
      </c>
      <c r="H6" s="12">
        <f>$C6*(1+$B$3)^COLUMNS($D:H)</f>
        <v>28906.657351546633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4.25" x14ac:dyDescent="0.2">
      <c r="A7" s="9" t="s">
        <v>16</v>
      </c>
      <c r="C7" s="13"/>
      <c r="D7" s="13"/>
      <c r="E7" s="13"/>
      <c r="F7" s="13"/>
      <c r="G7" s="13"/>
      <c r="H7" s="13"/>
      <c r="I7" s="13">
        <f>$C$16*(1+B3)^(COLUMNS($D:I))</f>
        <v>171927.38645716399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4.25" x14ac:dyDescent="0.2">
      <c r="A8" s="9" t="s">
        <v>9</v>
      </c>
      <c r="C8" s="13">
        <f>-WACC!$B$3*C6</f>
        <v>-6837</v>
      </c>
      <c r="D8" s="13">
        <f>-WACC!$B$3*D6</f>
        <v>-6994.2510000000002</v>
      </c>
      <c r="E8" s="13">
        <f>-WACC!$B$3*E6</f>
        <v>-7155.1187729999992</v>
      </c>
      <c r="F8" s="13">
        <f>-WACC!$B$3*F6</f>
        <v>-7319.6865047789988</v>
      </c>
      <c r="G8" s="13">
        <f>-WACC!$B$3*G6</f>
        <v>-7488.0392943889146</v>
      </c>
      <c r="H8" s="13">
        <f>-WACC!$B$3*H6</f>
        <v>-7660.2641981598581</v>
      </c>
      <c r="I8" s="13">
        <f>-WACC!$B$3*I6</f>
        <v>0</v>
      </c>
      <c r="J8" s="13">
        <f>-WACC!$B$3*J6</f>
        <v>0</v>
      </c>
      <c r="K8" s="13">
        <f>-WACC!$B$3*K6</f>
        <v>0</v>
      </c>
      <c r="L8" s="13">
        <f>-WACC!$B$3*L6</f>
        <v>0</v>
      </c>
      <c r="M8" s="13">
        <f>-WACC!$B$3*M6</f>
        <v>0</v>
      </c>
      <c r="N8" s="13">
        <f>-WACC!$B$3*N6</f>
        <v>0</v>
      </c>
      <c r="O8" s="13">
        <f>-WACC!$B$3*O6</f>
        <v>0</v>
      </c>
      <c r="P8" s="13">
        <f>-WACC!$B$3*P6</f>
        <v>0</v>
      </c>
      <c r="Q8" s="13">
        <f>-WACC!$B$3*Q6</f>
        <v>0</v>
      </c>
      <c r="R8" s="13">
        <f>-WACC!$B$3*R6</f>
        <v>0</v>
      </c>
      <c r="S8" s="13">
        <f>-WACC!$B$3*S6</f>
        <v>0</v>
      </c>
      <c r="T8" s="13">
        <f>-WACC!$B$3*T6</f>
        <v>0</v>
      </c>
      <c r="U8" s="13">
        <f>-WACC!$B$3*U6</f>
        <v>0</v>
      </c>
      <c r="V8" s="13">
        <f>-WACC!$B$3*V6</f>
        <v>0</v>
      </c>
      <c r="W8" s="13">
        <f>-WACC!$B$3*W6</f>
        <v>0</v>
      </c>
      <c r="X8" s="13">
        <f>-WACC!$B$3*X6</f>
        <v>0</v>
      </c>
      <c r="Y8" s="13">
        <f>-WACC!$B$3*Y6</f>
        <v>0</v>
      </c>
      <c r="Z8" s="13">
        <f>-WACC!$B$3*Z6</f>
        <v>0</v>
      </c>
      <c r="AA8" s="13">
        <f>-WACC!$B$3*AA6</f>
        <v>0</v>
      </c>
    </row>
    <row r="9" spans="1:27" ht="14.25" x14ac:dyDescent="0.2">
      <c r="A9" s="9" t="s">
        <v>10</v>
      </c>
      <c r="B9" s="4">
        <v>0.08</v>
      </c>
      <c r="C9" s="13"/>
      <c r="D9" s="13"/>
      <c r="E9" s="13"/>
      <c r="F9" s="13"/>
      <c r="G9" s="13"/>
      <c r="H9" s="13"/>
      <c r="I9" s="13">
        <f>-I7*($B$9*WACC!$B$3)/($B$9+WACC!$E$8)</f>
        <v>-27541.044472606049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4.25" x14ac:dyDescent="0.2">
      <c r="A10" s="17" t="s">
        <v>11</v>
      </c>
      <c r="B10" s="16"/>
      <c r="C10" s="15">
        <f t="shared" ref="C10:AA10" si="0">SUM(C6:C9)</f>
        <v>18963</v>
      </c>
      <c r="D10" s="15">
        <f t="shared" si="0"/>
        <v>19399.148999999998</v>
      </c>
      <c r="E10" s="15">
        <f t="shared" si="0"/>
        <v>19845.329426999997</v>
      </c>
      <c r="F10" s="15">
        <f t="shared" si="0"/>
        <v>20301.772003820995</v>
      </c>
      <c r="G10" s="15">
        <f t="shared" si="0"/>
        <v>20768.712759908878</v>
      </c>
      <c r="H10" s="15">
        <f t="shared" si="0"/>
        <v>21246.393153386776</v>
      </c>
      <c r="I10" s="15">
        <f t="shared" si="0"/>
        <v>144386.34198455795</v>
      </c>
      <c r="J10" s="15">
        <f t="shared" si="0"/>
        <v>0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5">
        <f t="shared" si="0"/>
        <v>0</v>
      </c>
      <c r="U10" s="15">
        <f t="shared" si="0"/>
        <v>0</v>
      </c>
      <c r="V10" s="15">
        <f t="shared" si="0"/>
        <v>0</v>
      </c>
      <c r="W10" s="15">
        <f t="shared" si="0"/>
        <v>0</v>
      </c>
      <c r="X10" s="15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</row>
    <row r="11" spans="1:27" ht="14.25" x14ac:dyDescent="0.2">
      <c r="A11" s="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4.25" x14ac:dyDescent="0.2">
      <c r="A12" s="9" t="s">
        <v>12</v>
      </c>
      <c r="B12" s="19">
        <f>WACC!E8</f>
        <v>5.2342860000000005E-2</v>
      </c>
      <c r="C12" s="13">
        <f>NPV(B12,C10:AA10)</f>
        <v>201880.5476247542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4.25" x14ac:dyDescent="0.2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4.25" x14ac:dyDescent="0.2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4.25" x14ac:dyDescent="0.2">
      <c r="A15" s="11" t="s">
        <v>15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4.25" x14ac:dyDescent="0.2">
      <c r="A16" s="9" t="s">
        <v>8</v>
      </c>
      <c r="C16" s="12">
        <v>150000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14.25" x14ac:dyDescent="0.2">
      <c r="A17" s="9" t="s">
        <v>10</v>
      </c>
      <c r="C17" s="13">
        <f>-C16*($B$9*WACC!$B$3)/($B$9+WACC!$E$8)</f>
        <v>-24028.496890576491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14.25" x14ac:dyDescent="0.2">
      <c r="A18" s="16" t="s">
        <v>11</v>
      </c>
      <c r="B18" s="16"/>
      <c r="C18" s="18">
        <f>SUM(C16:C17)</f>
        <v>125971.5031094235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4.25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4.25" x14ac:dyDescent="0.2">
      <c r="A20" t="s">
        <v>18</v>
      </c>
      <c r="C20" s="14">
        <f>C12-C18</f>
        <v>75909.044515330694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4.25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4.25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4.25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4.25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4.25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4.25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4.25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4.25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4.25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4.25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4.25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4.25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</sheetData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RowHeight="14" x14ac:dyDescent="0.3"/>
  <cols>
    <col min="1" max="1" width="30.5" customWidth="1"/>
    <col min="3" max="3" width="11.5" bestFit="1" customWidth="1"/>
  </cols>
  <sheetData>
    <row r="1" spans="1:27" ht="15" x14ac:dyDescent="0.25">
      <c r="A1" s="1" t="s">
        <v>20</v>
      </c>
    </row>
    <row r="3" spans="1:27" ht="14.25" x14ac:dyDescent="0.2">
      <c r="A3" t="s">
        <v>17</v>
      </c>
      <c r="B3" s="19">
        <v>2.3E-2</v>
      </c>
    </row>
    <row r="4" spans="1:27" s="10" customFormat="1" ht="15" x14ac:dyDescent="0.25">
      <c r="C4" s="10">
        <v>2015</v>
      </c>
      <c r="D4" s="10">
        <v>2016</v>
      </c>
      <c r="E4" s="10">
        <v>2017</v>
      </c>
      <c r="F4" s="10">
        <v>2018</v>
      </c>
      <c r="G4" s="10">
        <v>2019</v>
      </c>
      <c r="H4" s="10">
        <v>2020</v>
      </c>
      <c r="I4" s="10">
        <v>2021</v>
      </c>
      <c r="J4" s="10">
        <v>2022</v>
      </c>
      <c r="K4" s="10">
        <v>2023</v>
      </c>
      <c r="L4" s="10">
        <v>2024</v>
      </c>
      <c r="M4" s="10">
        <v>2025</v>
      </c>
      <c r="N4" s="10">
        <v>2026</v>
      </c>
      <c r="O4" s="10">
        <v>2027</v>
      </c>
      <c r="P4" s="10">
        <v>2028</v>
      </c>
      <c r="Q4" s="10">
        <v>2029</v>
      </c>
      <c r="R4" s="10">
        <v>2030</v>
      </c>
      <c r="S4" s="10">
        <v>2031</v>
      </c>
      <c r="T4" s="10">
        <v>2032</v>
      </c>
      <c r="U4" s="10">
        <v>2033</v>
      </c>
      <c r="V4" s="10">
        <v>2034</v>
      </c>
      <c r="W4" s="10">
        <v>2035</v>
      </c>
      <c r="X4" s="10">
        <v>2036</v>
      </c>
      <c r="Y4" s="10">
        <v>2037</v>
      </c>
      <c r="Z4" s="10">
        <v>2038</v>
      </c>
      <c r="AA4" s="10">
        <v>2039</v>
      </c>
    </row>
    <row r="5" spans="1:27" ht="14.25" x14ac:dyDescent="0.2">
      <c r="A5" s="11" t="s">
        <v>14</v>
      </c>
    </row>
    <row r="6" spans="1:27" ht="14.25" x14ac:dyDescent="0.2">
      <c r="A6" s="9" t="s">
        <v>13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4.25" x14ac:dyDescent="0.2">
      <c r="A7" s="9" t="s">
        <v>16</v>
      </c>
      <c r="C7" s="13"/>
      <c r="D7" s="13"/>
      <c r="E7" s="13"/>
      <c r="F7" s="13"/>
      <c r="G7" s="13"/>
      <c r="H7" s="13"/>
      <c r="I7" s="13">
        <f>$C$16*(1+B3)^(COLUMNS($C:I))</f>
        <v>175881.71634567872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4.25" x14ac:dyDescent="0.2">
      <c r="A8" s="9" t="s">
        <v>9</v>
      </c>
      <c r="C8" s="13">
        <f>-WACC!$B$3*C6</f>
        <v>0</v>
      </c>
      <c r="D8" s="13">
        <f>-WACC!$B$3*D6</f>
        <v>0</v>
      </c>
      <c r="E8" s="13">
        <f>-WACC!$B$3*E6</f>
        <v>0</v>
      </c>
      <c r="F8" s="13">
        <f>-WACC!$B$3*F6</f>
        <v>0</v>
      </c>
      <c r="G8" s="13">
        <f>-WACC!$B$3*G6</f>
        <v>0</v>
      </c>
      <c r="H8" s="13">
        <f>-WACC!$B$3*H6</f>
        <v>0</v>
      </c>
      <c r="I8" s="13">
        <f>-WACC!$B$3*I6</f>
        <v>0</v>
      </c>
      <c r="J8" s="13">
        <f>-WACC!$B$3*J6</f>
        <v>0</v>
      </c>
      <c r="K8" s="13">
        <f>-WACC!$B$3*K6</f>
        <v>0</v>
      </c>
      <c r="L8" s="13">
        <f>-WACC!$B$3*L6</f>
        <v>0</v>
      </c>
      <c r="M8" s="13">
        <f>-WACC!$B$3*M6</f>
        <v>0</v>
      </c>
      <c r="N8" s="13">
        <f>-WACC!$B$3*N6</f>
        <v>0</v>
      </c>
      <c r="O8" s="13">
        <f>-WACC!$B$3*O6</f>
        <v>0</v>
      </c>
      <c r="P8" s="13">
        <f>-WACC!$B$3*P6</f>
        <v>0</v>
      </c>
      <c r="Q8" s="13">
        <f>-WACC!$B$3*Q6</f>
        <v>0</v>
      </c>
      <c r="R8" s="13">
        <f>-WACC!$B$3*R6</f>
        <v>0</v>
      </c>
      <c r="S8" s="13">
        <f>-WACC!$B$3*S6</f>
        <v>0</v>
      </c>
      <c r="T8" s="13">
        <f>-WACC!$B$3*T6</f>
        <v>0</v>
      </c>
      <c r="U8" s="13">
        <f>-WACC!$B$3*U6</f>
        <v>0</v>
      </c>
      <c r="V8" s="13">
        <f>-WACC!$B$3*V6</f>
        <v>0</v>
      </c>
      <c r="W8" s="13">
        <f>-WACC!$B$3*W6</f>
        <v>0</v>
      </c>
      <c r="X8" s="13">
        <f>-WACC!$B$3*X6</f>
        <v>0</v>
      </c>
      <c r="Y8" s="13">
        <f>-WACC!$B$3*Y6</f>
        <v>0</v>
      </c>
      <c r="Z8" s="13">
        <f>-WACC!$B$3*Z6</f>
        <v>0</v>
      </c>
      <c r="AA8" s="13">
        <f>-WACC!$B$3*AA6</f>
        <v>0</v>
      </c>
    </row>
    <row r="9" spans="1:27" ht="14.25" x14ac:dyDescent="0.2">
      <c r="A9" s="9" t="s">
        <v>10</v>
      </c>
      <c r="B9" s="4">
        <v>0.08</v>
      </c>
      <c r="C9" s="13"/>
      <c r="D9" s="13"/>
      <c r="E9" s="13"/>
      <c r="F9" s="13"/>
      <c r="G9" s="13"/>
      <c r="H9" s="13"/>
      <c r="I9" s="13">
        <f>-I7*($B$9*WACC!$B$3)/($B$9+WACC!$E$8)</f>
        <v>-28174.488495475984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4.25" x14ac:dyDescent="0.2">
      <c r="A10" s="17" t="s">
        <v>11</v>
      </c>
      <c r="B10" s="16"/>
      <c r="C10" s="15">
        <f t="shared" ref="C10:AA10" si="0">SUM(C6:C9)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147707.22785020273</v>
      </c>
      <c r="J10" s="15">
        <f t="shared" si="0"/>
        <v>0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5">
        <f t="shared" si="0"/>
        <v>0</v>
      </c>
      <c r="U10" s="15">
        <f t="shared" si="0"/>
        <v>0</v>
      </c>
      <c r="V10" s="15">
        <f t="shared" si="0"/>
        <v>0</v>
      </c>
      <c r="W10" s="15">
        <f t="shared" si="0"/>
        <v>0</v>
      </c>
      <c r="X10" s="15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</row>
    <row r="11" spans="1:27" ht="14.25" x14ac:dyDescent="0.2">
      <c r="A11" s="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4.25" x14ac:dyDescent="0.2">
      <c r="A12" s="9" t="s">
        <v>12</v>
      </c>
      <c r="B12" s="19">
        <f>WACC!E8</f>
        <v>5.2342860000000005E-2</v>
      </c>
      <c r="C12" s="13">
        <f>NPV(B12,C10:AA10)</f>
        <v>103347.72858594221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4.25" x14ac:dyDescent="0.2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4.25" x14ac:dyDescent="0.2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4.25" x14ac:dyDescent="0.2">
      <c r="A15" s="11" t="s">
        <v>15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4.25" x14ac:dyDescent="0.2">
      <c r="A16" s="9" t="s">
        <v>8</v>
      </c>
      <c r="C16" s="12">
        <v>150000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14.25" x14ac:dyDescent="0.2">
      <c r="A17" s="9" t="s">
        <v>10</v>
      </c>
      <c r="C17" s="13">
        <f>-C16*($B$9*WACC!$B$3)/($B$9+WACC!$E$8)</f>
        <v>-24028.496890576491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14.25" x14ac:dyDescent="0.2">
      <c r="A18" s="16" t="s">
        <v>11</v>
      </c>
      <c r="B18" s="16"/>
      <c r="C18" s="18">
        <f>SUM(C16:C17)</f>
        <v>125971.5031094235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4.25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4.25" x14ac:dyDescent="0.2">
      <c r="A20" t="s">
        <v>18</v>
      </c>
      <c r="C20" s="14">
        <f>C12-C18</f>
        <v>-22623.77452348129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4.25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4.25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4.25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4.25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4.25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4.25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4.25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4.25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4.25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4.25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4.25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4.25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WACC</vt:lpstr>
      <vt:lpstr>Scenario 1</vt:lpstr>
      <vt:lpstr>Scenario 2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J.Cochrane</dc:creator>
  <cp:lastModifiedBy>Blackwell, Sally</cp:lastModifiedBy>
  <dcterms:created xsi:type="dcterms:W3CDTF">2014-07-28T18:54:47Z</dcterms:created>
  <dcterms:modified xsi:type="dcterms:W3CDTF">2014-07-30T00:34:18Z</dcterms:modified>
</cp:coreProperties>
</file>