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765" windowWidth="14805" windowHeight="6870" tabRatio="893" activeTab="13"/>
  </bookViews>
  <sheets>
    <sheet name="Bill Impact" sheetId="47" r:id="rId1"/>
    <sheet name="Rates Detail" sheetId="10" r:id="rId2"/>
    <sheet name="RES-RPP" sheetId="11" r:id="rId3"/>
    <sheet name="RES-NonRPP" sheetId="12" r:id="rId4"/>
    <sheet name="GSLT50 RPP" sheetId="13" r:id="rId5"/>
    <sheet name="GSLT50 NonRPP" sheetId="48" r:id="rId6"/>
    <sheet name="USL RPP" sheetId="15" r:id="rId7"/>
    <sheet name="USL NonRPP" sheetId="49" r:id="rId8"/>
    <sheet name="GS50-499INT" sheetId="16" r:id="rId9"/>
    <sheet name="GS50-499NI" sheetId="50" r:id="rId10"/>
    <sheet name="GS500-4999INT" sheetId="17" r:id="rId11"/>
    <sheet name="GS500-499NI" sheetId="51" r:id="rId12"/>
    <sheet name="LU - Class A" sheetId="18" r:id="rId13"/>
    <sheet name="LU - Class B" sheetId="53" r:id="rId14"/>
    <sheet name="SL " sheetId="54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0">[2]List99!$A$288:$F$346,[2]List99!#REF!,[2]List99!$A$350:$F$466</definedName>
    <definedName name="asasd" localSheetId="10">[2]List99!$A$288:$F$346,[2]List99!#REF!,[2]List99!$A$350:$F$466</definedName>
    <definedName name="asasd" localSheetId="11">[2]List99!$A$288:$F$346,[2]List99!#REF!,[2]List99!$A$350:$F$466</definedName>
    <definedName name="asasd" localSheetId="8">[2]List99!$A$288:$F$346,[2]List99!#REF!,[2]List99!$A$350:$F$466</definedName>
    <definedName name="asasd" localSheetId="9">[2]List99!$A$288:$F$346,[2]List99!#REF!,[2]List99!$A$350:$F$466</definedName>
    <definedName name="asasd" localSheetId="5">[2]List99!$A$288:$F$346,[2]List99!#REF!,[2]List99!$A$350:$F$466</definedName>
    <definedName name="asasd" localSheetId="12">[2]List99!$A$288:$F$346,[2]List99!#REF!,[2]List99!$A$350:$F$466</definedName>
    <definedName name="asasd" localSheetId="13">[2]List99!$A$288:$F$346,[2]List99!#REF!,[2]List99!$A$350:$F$466</definedName>
    <definedName name="asasd" localSheetId="3">[2]List99!$A$288:$F$346,[2]List99!#REF!,[2]List99!$A$350:$F$466</definedName>
    <definedName name="asasd" localSheetId="14">[2]List99!$A$288:$F$346,[2]List99!#REF!,[2]List99!$A$350:$F$466</definedName>
    <definedName name="asasd" localSheetId="7">[2]List99!$A$288:$F$346,[2]List99!#REF!,[2]List99!$A$350:$F$466</definedName>
    <definedName name="asasd" localSheetId="6">[2]List99!$A$288:$F$346,[2]List99!#REF!,[2]List99!$A$350:$F$466</definedName>
    <definedName name="asasd">[2]List99!$A$288:$F$346,[2]List99!#REF!,[2]List99!$A$350:$F$466</definedName>
    <definedName name="budget" localSheetId="0">'[5]E&amp;O Comparison'!#REF!</definedName>
    <definedName name="budget" localSheetId="10">'[5]E&amp;O Comparison'!#REF!</definedName>
    <definedName name="budget" localSheetId="11">'[5]E&amp;O Comparison'!#REF!</definedName>
    <definedName name="budget" localSheetId="8">'[5]E&amp;O Comparison'!#REF!</definedName>
    <definedName name="budget" localSheetId="9">'[5]E&amp;O Comparison'!#REF!</definedName>
    <definedName name="budget" localSheetId="5">'[5]E&amp;O Comparison'!#REF!</definedName>
    <definedName name="budget" localSheetId="12">'[5]E&amp;O Comparison'!#REF!</definedName>
    <definedName name="budget" localSheetId="13">'[5]E&amp;O Comparison'!#REF!</definedName>
    <definedName name="budget" localSheetId="3">'[5]E&amp;O Comparison'!#REF!</definedName>
    <definedName name="budget" localSheetId="14">'[5]E&amp;O Comparison'!#REF!</definedName>
    <definedName name="budget" localSheetId="7">'[5]E&amp;O Comparison'!#REF!</definedName>
    <definedName name="budget" localSheetId="6">'[5]E&amp;O Comparison'!#REF!</definedName>
    <definedName name="budget">'[5]E&amp;O Comparison'!#REF!</definedName>
    <definedName name="Budget3" localSheetId="0">'[5]E&amp;O Comparison'!#REF!</definedName>
    <definedName name="Budget3" localSheetId="10">'[5]E&amp;O Comparison'!#REF!</definedName>
    <definedName name="Budget3" localSheetId="11">'[5]E&amp;O Comparison'!#REF!</definedName>
    <definedName name="Budget3" localSheetId="8">'[5]E&amp;O Comparison'!#REF!</definedName>
    <definedName name="Budget3" localSheetId="9">'[5]E&amp;O Comparison'!#REF!</definedName>
    <definedName name="Budget3" localSheetId="5">'[5]E&amp;O Comparison'!#REF!</definedName>
    <definedName name="Budget3" localSheetId="12">'[5]E&amp;O Comparison'!#REF!</definedName>
    <definedName name="Budget3" localSheetId="13">'[5]E&amp;O Comparison'!#REF!</definedName>
    <definedName name="Budget3" localSheetId="3">'[5]E&amp;O Comparison'!#REF!</definedName>
    <definedName name="Budget3" localSheetId="14">'[5]E&amp;O Comparison'!#REF!</definedName>
    <definedName name="Budget3" localSheetId="7">'[5]E&amp;O Comparison'!#REF!</definedName>
    <definedName name="Budget3" localSheetId="6">'[5]E&amp;O Comparison'!#REF!</definedName>
    <definedName name="Budget3">'[5]E&amp;O Comparison'!#REF!</definedName>
    <definedName name="Budget4" localSheetId="0">'[5]E&amp;O Comparison'!#REF!</definedName>
    <definedName name="Budget4" localSheetId="10">'[5]E&amp;O Comparison'!#REF!</definedName>
    <definedName name="Budget4" localSheetId="11">'[5]E&amp;O Comparison'!#REF!</definedName>
    <definedName name="Budget4" localSheetId="8">'[5]E&amp;O Comparison'!#REF!</definedName>
    <definedName name="Budget4" localSheetId="9">'[5]E&amp;O Comparison'!#REF!</definedName>
    <definedName name="Budget4" localSheetId="5">'[5]E&amp;O Comparison'!#REF!</definedName>
    <definedName name="Budget4" localSheetId="12">'[5]E&amp;O Comparison'!#REF!</definedName>
    <definedName name="Budget4" localSheetId="13">'[5]E&amp;O Comparison'!#REF!</definedName>
    <definedName name="Budget4" localSheetId="3">'[5]E&amp;O Comparison'!#REF!</definedName>
    <definedName name="Budget4" localSheetId="14">'[5]E&amp;O Comparison'!#REF!</definedName>
    <definedName name="Budget4" localSheetId="7">'[5]E&amp;O Comparison'!#REF!</definedName>
    <definedName name="Budget4" localSheetId="6">'[5]E&amp;O Comparison'!#REF!</definedName>
    <definedName name="Budget4">'[5]E&amp;O Comparison'!#REF!</definedName>
    <definedName name="Budget5" localSheetId="0">'[5]E&amp;O Comparison'!#REF!</definedName>
    <definedName name="Budget5" localSheetId="10">'[5]E&amp;O Comparison'!#REF!</definedName>
    <definedName name="Budget5" localSheetId="11">'[5]E&amp;O Comparison'!#REF!</definedName>
    <definedName name="Budget5" localSheetId="8">'[5]E&amp;O Comparison'!#REF!</definedName>
    <definedName name="Budget5" localSheetId="9">'[5]E&amp;O Comparison'!#REF!</definedName>
    <definedName name="Budget5" localSheetId="5">'[5]E&amp;O Comparison'!#REF!</definedName>
    <definedName name="Budget5" localSheetId="12">'[5]E&amp;O Comparison'!#REF!</definedName>
    <definedName name="Budget5" localSheetId="13">'[5]E&amp;O Comparison'!#REF!</definedName>
    <definedName name="Budget5" localSheetId="3">'[5]E&amp;O Comparison'!#REF!</definedName>
    <definedName name="Budget5" localSheetId="14">'[5]E&amp;O Comparison'!#REF!</definedName>
    <definedName name="Budget5" localSheetId="7">'[5]E&amp;O Comparison'!#REF!</definedName>
    <definedName name="Budget5" localSheetId="6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0">#REF!</definedName>
    <definedName name="CDM_2007" localSheetId="10">#REF!</definedName>
    <definedName name="CDM_2007" localSheetId="11">#REF!</definedName>
    <definedName name="CDM_2007" localSheetId="8">#REF!</definedName>
    <definedName name="CDM_2007" localSheetId="9">#REF!</definedName>
    <definedName name="CDM_2007" localSheetId="5">#REF!</definedName>
    <definedName name="CDM_2007" localSheetId="12">#REF!</definedName>
    <definedName name="CDM_2007" localSheetId="13">#REF!</definedName>
    <definedName name="CDM_2007" localSheetId="3">#REF!</definedName>
    <definedName name="CDM_2007" localSheetId="14">#REF!</definedName>
    <definedName name="CDM_2007" localSheetId="7">#REF!</definedName>
    <definedName name="CDM_2007" localSheetId="6">#REF!</definedName>
    <definedName name="CDM_2007">#REF!</definedName>
    <definedName name="contactf" localSheetId="0">#REF!</definedName>
    <definedName name="contactf" localSheetId="10">#REF!</definedName>
    <definedName name="contactf" localSheetId="11">#REF!</definedName>
    <definedName name="contactf" localSheetId="8">#REF!</definedName>
    <definedName name="contactf" localSheetId="9">#REF!</definedName>
    <definedName name="contactf" localSheetId="5">#REF!</definedName>
    <definedName name="contactf" localSheetId="12">#REF!</definedName>
    <definedName name="contactf" localSheetId="13">#REF!</definedName>
    <definedName name="contactf" localSheetId="1">#REF!</definedName>
    <definedName name="contactf" localSheetId="3">#REF!</definedName>
    <definedName name="contactf" localSheetId="14">#REF!</definedName>
    <definedName name="contactf" localSheetId="7">#REF!</definedName>
    <definedName name="contactf" localSheetId="6">#REF!</definedName>
    <definedName name="contactf">#REF!</definedName>
    <definedName name="COVER">[6]SUM95!$AV$14:$BF$37,[6]SUM95!$AV$40:$BF$58</definedName>
    <definedName name="distribution" localSheetId="0">[2]List99!$A$288:$F$346,[2]List99!#REF!,[2]List99!$A$350:$F$466</definedName>
    <definedName name="distribution" localSheetId="10">[2]List99!$A$288:$F$346,[2]List99!#REF!,[2]List99!$A$350:$F$466</definedName>
    <definedName name="distribution" localSheetId="11">[2]List99!$A$288:$F$346,[2]List99!#REF!,[2]List99!$A$350:$F$466</definedName>
    <definedName name="distribution" localSheetId="8">[2]List99!$A$288:$F$346,[2]List99!#REF!,[2]List99!$A$350:$F$466</definedName>
    <definedName name="distribution" localSheetId="9">[2]List99!$A$288:$F$346,[2]List99!#REF!,[2]List99!$A$350:$F$466</definedName>
    <definedName name="distribution" localSheetId="5">[2]List99!$A$288:$F$346,[2]List99!#REF!,[2]List99!$A$350:$F$466</definedName>
    <definedName name="distribution" localSheetId="12">[2]List99!$A$288:$F$346,[2]List99!#REF!,[2]List99!$A$350:$F$466</definedName>
    <definedName name="distribution" localSheetId="13">[2]List99!$A$288:$F$346,[2]List99!#REF!,[2]List99!$A$350:$F$466</definedName>
    <definedName name="distribution" localSheetId="3">[2]List99!$A$288:$F$346,[2]List99!#REF!,[2]List99!$A$350:$F$466</definedName>
    <definedName name="distribution" localSheetId="14">[2]List99!$A$288:$F$346,[2]List99!#REF!,[2]List99!$A$350:$F$466</definedName>
    <definedName name="distribution" localSheetId="7">[2]List99!$A$288:$F$346,[2]List99!#REF!,[2]List99!$A$350:$F$466</definedName>
    <definedName name="distribution" localSheetId="6">[2]List99!$A$288:$F$346,[2]List99!#REF!,[2]List99!$A$350:$F$466</definedName>
    <definedName name="distribution">[2]List99!$A$288:$F$346,[2]List99!#REF!,[2]List99!$A$350:$F$466</definedName>
    <definedName name="EDR_06_OthInfo" localSheetId="0">'[7]4. 2006 Smart Meter Information'!#REF!</definedName>
    <definedName name="EDR_06_OthInfo" localSheetId="10">'[7]4. 2006 Smart Meter Information'!#REF!</definedName>
    <definedName name="EDR_06_OthInfo" localSheetId="11">'[7]4. 2006 Smart Meter Information'!#REF!</definedName>
    <definedName name="EDR_06_OthInfo" localSheetId="8">'[7]4. 2006 Smart Meter Information'!#REF!</definedName>
    <definedName name="EDR_06_OthInfo" localSheetId="9">'[7]4. 2006 Smart Meter Information'!#REF!</definedName>
    <definedName name="EDR_06_OthInfo" localSheetId="5">'[7]4. 2006 Smart Meter Information'!#REF!</definedName>
    <definedName name="EDR_06_OthInfo" localSheetId="12">'[7]4. 2006 Smart Meter Information'!#REF!</definedName>
    <definedName name="EDR_06_OthInfo" localSheetId="13">'[7]4. 2006 Smart Meter Information'!#REF!</definedName>
    <definedName name="EDR_06_OthInfo" localSheetId="3">'[7]4. 2006 Smart Meter Information'!#REF!</definedName>
    <definedName name="EDR_06_OthInfo" localSheetId="14">'[7]4. 2006 Smart Meter Information'!#REF!</definedName>
    <definedName name="EDR_06_OthInfo" localSheetId="7">'[7]4. 2006 Smart Meter Information'!#REF!</definedName>
    <definedName name="EDR_06_OthInfo" localSheetId="6">'[7]4. 2006 Smart Meter Information'!#REF!</definedName>
    <definedName name="EDR_06_OthInfo">'[7]4. 2006 Smart Meter Information'!#REF!</definedName>
    <definedName name="EDR06Tariffs" localSheetId="0">'[7]3. 2006 Tariff Sheet'!#REF!</definedName>
    <definedName name="EDR06Tariffs" localSheetId="10">'[7]3. 2006 Tariff Sheet'!#REF!</definedName>
    <definedName name="EDR06Tariffs" localSheetId="11">'[7]3. 2006 Tariff Sheet'!#REF!</definedName>
    <definedName name="EDR06Tariffs" localSheetId="8">'[7]3. 2006 Tariff Sheet'!#REF!</definedName>
    <definedName name="EDR06Tariffs" localSheetId="9">'[7]3. 2006 Tariff Sheet'!#REF!</definedName>
    <definedName name="EDR06Tariffs" localSheetId="5">'[7]3. 2006 Tariff Sheet'!#REF!</definedName>
    <definedName name="EDR06Tariffs" localSheetId="12">'[7]3. 2006 Tariff Sheet'!#REF!</definedName>
    <definedName name="EDR06Tariffs" localSheetId="13">'[7]3. 2006 Tariff Sheet'!#REF!</definedName>
    <definedName name="EDR06Tariffs" localSheetId="3">'[7]3. 2006 Tariff Sheet'!#REF!</definedName>
    <definedName name="EDR06Tariffs" localSheetId="14">'[7]3. 2006 Tariff Sheet'!#REF!</definedName>
    <definedName name="EDR06Tariffs" localSheetId="7">'[7]3. 2006 Tariff Sheet'!#REF!</definedName>
    <definedName name="EDR06Tariffs" localSheetId="6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0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1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8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9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5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2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3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3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14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7">[2]List99!$A$1:$F$59,[2]List99!$A$60:$F$111,[2]List99!#REF!,[2]List99!$A$112:$F$164,[2]List99!$A$165:$F$228,[2]List99!$A$288:$F$346,[2]List99!#REF!,[2]List99!$A$350:$F$466,[2]List99!$A$229:$F$287,[2]List99!$A$467:$F$519</definedName>
    <definedName name="FinalList" localSheetId="6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1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8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9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5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2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3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3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14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7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 localSheetId="6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0">#REF!</definedName>
    <definedName name="hello" localSheetId="10">#REF!</definedName>
    <definedName name="hello" localSheetId="11">#REF!</definedName>
    <definedName name="hello" localSheetId="8">#REF!</definedName>
    <definedName name="hello" localSheetId="9">#REF!</definedName>
    <definedName name="hello" localSheetId="5">#REF!</definedName>
    <definedName name="hello" localSheetId="12">#REF!</definedName>
    <definedName name="hello" localSheetId="13">#REF!</definedName>
    <definedName name="hello" localSheetId="3">#REF!</definedName>
    <definedName name="hello" localSheetId="14">#REF!</definedName>
    <definedName name="hello" localSheetId="7">#REF!</definedName>
    <definedName name="hello" localSheetId="6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0">#REF!</definedName>
    <definedName name="Incr2000" localSheetId="10">#REF!</definedName>
    <definedName name="Incr2000" localSheetId="11">#REF!</definedName>
    <definedName name="Incr2000" localSheetId="8">#REF!</definedName>
    <definedName name="Incr2000" localSheetId="9">#REF!</definedName>
    <definedName name="Incr2000" localSheetId="5">#REF!</definedName>
    <definedName name="Incr2000" localSheetId="12">#REF!</definedName>
    <definedName name="Incr2000" localSheetId="13">#REF!</definedName>
    <definedName name="Incr2000" localSheetId="3">#REF!</definedName>
    <definedName name="Incr2000" localSheetId="14">#REF!</definedName>
    <definedName name="Incr2000" localSheetId="7">#REF!</definedName>
    <definedName name="Incr2000" localSheetId="6">#REF!</definedName>
    <definedName name="Incr2000">#REF!</definedName>
    <definedName name="increase" localSheetId="0">#REF!</definedName>
    <definedName name="increase" localSheetId="10">#REF!</definedName>
    <definedName name="increase" localSheetId="11">#REF!</definedName>
    <definedName name="increase" localSheetId="8">#REF!</definedName>
    <definedName name="increase" localSheetId="9">#REF!</definedName>
    <definedName name="increase" localSheetId="5">#REF!</definedName>
    <definedName name="increase" localSheetId="12">#REF!</definedName>
    <definedName name="increase" localSheetId="13">#REF!</definedName>
    <definedName name="increase" localSheetId="3">#REF!</definedName>
    <definedName name="increase" localSheetId="14">#REF!</definedName>
    <definedName name="increase" localSheetId="7">#REF!</definedName>
    <definedName name="increase" localSheetId="6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0">'[5]E&amp;O Comparison'!#REF!</definedName>
    <definedName name="jjj" localSheetId="10">'[5]E&amp;O Comparison'!#REF!</definedName>
    <definedName name="jjj" localSheetId="11">'[5]E&amp;O Comparison'!#REF!</definedName>
    <definedName name="jjj" localSheetId="8">'[5]E&amp;O Comparison'!#REF!</definedName>
    <definedName name="jjj" localSheetId="9">'[5]E&amp;O Comparison'!#REF!</definedName>
    <definedName name="jjj" localSheetId="5">'[5]E&amp;O Comparison'!#REF!</definedName>
    <definedName name="jjj" localSheetId="12">'[5]E&amp;O Comparison'!#REF!</definedName>
    <definedName name="jjj" localSheetId="13">'[5]E&amp;O Comparison'!#REF!</definedName>
    <definedName name="jjj" localSheetId="3">'[5]E&amp;O Comparison'!#REF!</definedName>
    <definedName name="jjj" localSheetId="14">'[5]E&amp;O Comparison'!#REF!</definedName>
    <definedName name="jjj" localSheetId="7">'[5]E&amp;O Comparison'!#REF!</definedName>
    <definedName name="jjj" localSheetId="6">'[5]E&amp;O Comparison'!#REF!</definedName>
    <definedName name="jjj">'[5]E&amp;O Comparison'!#REF!</definedName>
    <definedName name="john" localSheetId="0">'[5]E&amp;O Comparison'!#REF!</definedName>
    <definedName name="john" localSheetId="10">'[5]E&amp;O Comparison'!#REF!</definedName>
    <definedName name="john" localSheetId="11">'[5]E&amp;O Comparison'!#REF!</definedName>
    <definedName name="john" localSheetId="8">'[5]E&amp;O Comparison'!#REF!</definedName>
    <definedName name="john" localSheetId="9">'[5]E&amp;O Comparison'!#REF!</definedName>
    <definedName name="john" localSheetId="5">'[5]E&amp;O Comparison'!#REF!</definedName>
    <definedName name="john" localSheetId="12">'[5]E&amp;O Comparison'!#REF!</definedName>
    <definedName name="john" localSheetId="13">'[5]E&amp;O Comparison'!#REF!</definedName>
    <definedName name="john" localSheetId="3">'[5]E&amp;O Comparison'!#REF!</definedName>
    <definedName name="john" localSheetId="14">'[5]E&amp;O Comparison'!#REF!</definedName>
    <definedName name="john" localSheetId="7">'[5]E&amp;O Comparison'!#REF!</definedName>
    <definedName name="john" localSheetId="6">'[5]E&amp;O Comparison'!#REF!</definedName>
    <definedName name="john">'[5]E&amp;O Comparison'!#REF!</definedName>
    <definedName name="LastSheet" localSheetId="1" hidden="1">"Details"</definedName>
    <definedName name="LastSheet" hidden="1">"Total Bill Impacts_All Customer"</definedName>
    <definedName name="LIMIT" localSheetId="0">#REF!</definedName>
    <definedName name="LIMIT" localSheetId="10">#REF!</definedName>
    <definedName name="LIMIT" localSheetId="11">#REF!</definedName>
    <definedName name="LIMIT" localSheetId="8">#REF!</definedName>
    <definedName name="LIMIT" localSheetId="9">#REF!</definedName>
    <definedName name="LIMIT" localSheetId="5">#REF!</definedName>
    <definedName name="LIMIT" localSheetId="12">#REF!</definedName>
    <definedName name="LIMIT" localSheetId="13">#REF!</definedName>
    <definedName name="LIMIT" localSheetId="1">#REF!</definedName>
    <definedName name="LIMIT" localSheetId="3">#REF!</definedName>
    <definedName name="LIMIT" localSheetId="14">#REF!</definedName>
    <definedName name="LIMIT" localSheetId="7">#REF!</definedName>
    <definedName name="LIMIT" localSheetId="6">#REF!</definedName>
    <definedName name="LIMIT">#REF!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0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1">[2]List99!$A$1:$F$59,[2]List99!$A$60:$F$111,[2]List99!#REF!,[2]List99!$A$112:$F$164,[2]List99!$A$165:$F$228,[2]List99!$A$229:$F$287,[2]List99!$A$467:$F$519,[2]List99!$A$288:$F$346,[2]List99!#REF!,[2]List99!$A$350:$F$466</definedName>
    <definedName name="list" localSheetId="8">[2]List99!$A$1:$F$59,[2]List99!$A$60:$F$111,[2]List99!#REF!,[2]List99!$A$112:$F$164,[2]List99!$A$165:$F$228,[2]List99!$A$229:$F$287,[2]List99!$A$467:$F$519,[2]List99!$A$288:$F$346,[2]List99!#REF!,[2]List99!$A$350:$F$466</definedName>
    <definedName name="list" localSheetId="9">[2]List99!$A$1:$F$59,[2]List99!$A$60:$F$111,[2]List99!#REF!,[2]List99!$A$112:$F$164,[2]List99!$A$165:$F$228,[2]List99!$A$229:$F$287,[2]List99!$A$467:$F$519,[2]List99!$A$288:$F$346,[2]List99!#REF!,[2]List99!$A$350:$F$466</definedName>
    <definedName name="list" localSheetId="5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2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3">[2]List99!$A$1:$F$59,[2]List99!$A$60:$F$111,[2]List99!#REF!,[2]List99!$A$112:$F$164,[2]List99!$A$165:$F$228,[2]List99!$A$229:$F$287,[2]List99!$A$467:$F$519,[2]List99!$A$288:$F$346,[2]List99!#REF!,[2]List99!$A$350:$F$466</definedName>
    <definedName name="list" localSheetId="3">[2]List99!$A$1:$F$59,[2]List99!$A$60:$F$111,[2]List99!#REF!,[2]List99!$A$112:$F$164,[2]List99!$A$165:$F$228,[2]List99!$A$229:$F$287,[2]List99!$A$467:$F$519,[2]List99!$A$288:$F$346,[2]List99!#REF!,[2]List99!$A$350:$F$466</definedName>
    <definedName name="list" localSheetId="14">[2]List99!$A$1:$F$59,[2]List99!$A$60:$F$111,[2]List99!#REF!,[2]List99!$A$112:$F$164,[2]List99!$A$165:$F$228,[2]List99!$A$229:$F$287,[2]List99!$A$467:$F$519,[2]List99!$A$288:$F$346,[2]List99!#REF!,[2]List99!$A$350:$F$466</definedName>
    <definedName name="list" localSheetId="7">[2]List99!$A$1:$F$59,[2]List99!$A$60:$F$111,[2]List99!#REF!,[2]List99!$A$112:$F$164,[2]List99!$A$165:$F$228,[2]List99!$A$229:$F$287,[2]List99!$A$467:$F$519,[2]List99!$A$288:$F$346,[2]List99!#REF!,[2]List99!$A$350:$F$466</definedName>
    <definedName name="list" localSheetId="6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0">#REF!</definedName>
    <definedName name="man_beg_bud" localSheetId="10">#REF!</definedName>
    <definedName name="man_beg_bud" localSheetId="11">#REF!</definedName>
    <definedName name="man_beg_bud" localSheetId="8">#REF!</definedName>
    <definedName name="man_beg_bud" localSheetId="9">#REF!</definedName>
    <definedName name="man_beg_bud" localSheetId="5">#REF!</definedName>
    <definedName name="man_beg_bud" localSheetId="12">#REF!</definedName>
    <definedName name="man_beg_bud" localSheetId="13">#REF!</definedName>
    <definedName name="man_beg_bud" localSheetId="1">#REF!</definedName>
    <definedName name="man_beg_bud" localSheetId="3">#REF!</definedName>
    <definedName name="man_beg_bud" localSheetId="14">#REF!</definedName>
    <definedName name="man_beg_bud" localSheetId="7">#REF!</definedName>
    <definedName name="man_beg_bud" localSheetId="6">#REF!</definedName>
    <definedName name="man_beg_bud">#REF!</definedName>
    <definedName name="man_end_bud" localSheetId="0">#REF!</definedName>
    <definedName name="man_end_bud" localSheetId="10">#REF!</definedName>
    <definedName name="man_end_bud" localSheetId="11">#REF!</definedName>
    <definedName name="man_end_bud" localSheetId="8">#REF!</definedName>
    <definedName name="man_end_bud" localSheetId="9">#REF!</definedName>
    <definedName name="man_end_bud" localSheetId="5">#REF!</definedName>
    <definedName name="man_end_bud" localSheetId="12">#REF!</definedName>
    <definedName name="man_end_bud" localSheetId="13">#REF!</definedName>
    <definedName name="man_end_bud" localSheetId="1">#REF!</definedName>
    <definedName name="man_end_bud" localSheetId="3">#REF!</definedName>
    <definedName name="man_end_bud" localSheetId="14">#REF!</definedName>
    <definedName name="man_end_bud" localSheetId="7">#REF!</definedName>
    <definedName name="man_end_bud" localSheetId="6">#REF!</definedName>
    <definedName name="man_end_bud">#REF!</definedName>
    <definedName name="man12ACT" localSheetId="0">#REF!</definedName>
    <definedName name="man12ACT" localSheetId="10">#REF!</definedName>
    <definedName name="man12ACT" localSheetId="11">#REF!</definedName>
    <definedName name="man12ACT" localSheetId="8">#REF!</definedName>
    <definedName name="man12ACT" localSheetId="9">#REF!</definedName>
    <definedName name="man12ACT" localSheetId="5">#REF!</definedName>
    <definedName name="man12ACT" localSheetId="12">#REF!</definedName>
    <definedName name="man12ACT" localSheetId="13">#REF!</definedName>
    <definedName name="man12ACT" localSheetId="1">#REF!</definedName>
    <definedName name="man12ACT" localSheetId="3">#REF!</definedName>
    <definedName name="man12ACT" localSheetId="14">#REF!</definedName>
    <definedName name="man12ACT" localSheetId="7">#REF!</definedName>
    <definedName name="man12ACT" localSheetId="6">#REF!</definedName>
    <definedName name="man12ACT">#REF!</definedName>
    <definedName name="MANBUD" localSheetId="0">#REF!</definedName>
    <definedName name="MANBUD" localSheetId="10">#REF!</definedName>
    <definedName name="MANBUD" localSheetId="11">#REF!</definedName>
    <definedName name="MANBUD" localSheetId="8">#REF!</definedName>
    <definedName name="MANBUD" localSheetId="9">#REF!</definedName>
    <definedName name="MANBUD" localSheetId="5">#REF!</definedName>
    <definedName name="MANBUD" localSheetId="12">#REF!</definedName>
    <definedName name="MANBUD" localSheetId="13">#REF!</definedName>
    <definedName name="MANBUD" localSheetId="1">#REF!</definedName>
    <definedName name="MANBUD" localSheetId="3">#REF!</definedName>
    <definedName name="MANBUD" localSheetId="14">#REF!</definedName>
    <definedName name="MANBUD" localSheetId="7">#REF!</definedName>
    <definedName name="MANBUD" localSheetId="6">#REF!</definedName>
    <definedName name="MANBUD">#REF!</definedName>
    <definedName name="manCYACT" localSheetId="0">#REF!</definedName>
    <definedName name="manCYACT" localSheetId="10">#REF!</definedName>
    <definedName name="manCYACT" localSheetId="11">#REF!</definedName>
    <definedName name="manCYACT" localSheetId="8">#REF!</definedName>
    <definedName name="manCYACT" localSheetId="9">#REF!</definedName>
    <definedName name="manCYACT" localSheetId="5">#REF!</definedName>
    <definedName name="manCYACT" localSheetId="12">#REF!</definedName>
    <definedName name="manCYACT" localSheetId="13">#REF!</definedName>
    <definedName name="manCYACT" localSheetId="1">#REF!</definedName>
    <definedName name="manCYACT" localSheetId="3">#REF!</definedName>
    <definedName name="manCYACT" localSheetId="14">#REF!</definedName>
    <definedName name="manCYACT" localSheetId="7">#REF!</definedName>
    <definedName name="manCYACT" localSheetId="6">#REF!</definedName>
    <definedName name="manCYACT">#REF!</definedName>
    <definedName name="manCYBUD" localSheetId="0">#REF!</definedName>
    <definedName name="manCYBUD" localSheetId="10">#REF!</definedName>
    <definedName name="manCYBUD" localSheetId="11">#REF!</definedName>
    <definedName name="manCYBUD" localSheetId="8">#REF!</definedName>
    <definedName name="manCYBUD" localSheetId="9">#REF!</definedName>
    <definedName name="manCYBUD" localSheetId="5">#REF!</definedName>
    <definedName name="manCYBUD" localSheetId="12">#REF!</definedName>
    <definedName name="manCYBUD" localSheetId="13">#REF!</definedName>
    <definedName name="manCYBUD" localSheetId="1">#REF!</definedName>
    <definedName name="manCYBUD" localSheetId="3">#REF!</definedName>
    <definedName name="manCYBUD" localSheetId="14">#REF!</definedName>
    <definedName name="manCYBUD" localSheetId="7">#REF!</definedName>
    <definedName name="manCYBUD" localSheetId="6">#REF!</definedName>
    <definedName name="manCYBUD">#REF!</definedName>
    <definedName name="manCYF" localSheetId="0">#REF!</definedName>
    <definedName name="manCYF" localSheetId="10">#REF!</definedName>
    <definedName name="manCYF" localSheetId="11">#REF!</definedName>
    <definedName name="manCYF" localSheetId="8">#REF!</definedName>
    <definedName name="manCYF" localSheetId="9">#REF!</definedName>
    <definedName name="manCYF" localSheetId="5">#REF!</definedName>
    <definedName name="manCYF" localSheetId="12">#REF!</definedName>
    <definedName name="manCYF" localSheetId="13">#REF!</definedName>
    <definedName name="manCYF" localSheetId="1">#REF!</definedName>
    <definedName name="manCYF" localSheetId="3">#REF!</definedName>
    <definedName name="manCYF" localSheetId="14">#REF!</definedName>
    <definedName name="manCYF" localSheetId="7">#REF!</definedName>
    <definedName name="manCYF" localSheetId="6">#REF!</definedName>
    <definedName name="manCYF">#REF!</definedName>
    <definedName name="MANEND" localSheetId="0">#REF!</definedName>
    <definedName name="MANEND" localSheetId="10">#REF!</definedName>
    <definedName name="MANEND" localSheetId="11">#REF!</definedName>
    <definedName name="MANEND" localSheetId="8">#REF!</definedName>
    <definedName name="MANEND" localSheetId="9">#REF!</definedName>
    <definedName name="MANEND" localSheetId="5">#REF!</definedName>
    <definedName name="MANEND" localSheetId="12">#REF!</definedName>
    <definedName name="MANEND" localSheetId="13">#REF!</definedName>
    <definedName name="MANEND" localSheetId="1">#REF!</definedName>
    <definedName name="MANEND" localSheetId="3">#REF!</definedName>
    <definedName name="MANEND" localSheetId="14">#REF!</definedName>
    <definedName name="MANEND" localSheetId="7">#REF!</definedName>
    <definedName name="MANEND" localSheetId="6">#REF!</definedName>
    <definedName name="MANEND">#REF!</definedName>
    <definedName name="manNYbud" localSheetId="0">#REF!</definedName>
    <definedName name="manNYbud" localSheetId="10">#REF!</definedName>
    <definedName name="manNYbud" localSheetId="11">#REF!</definedName>
    <definedName name="manNYbud" localSheetId="8">#REF!</definedName>
    <definedName name="manNYbud" localSheetId="9">#REF!</definedName>
    <definedName name="manNYbud" localSheetId="5">#REF!</definedName>
    <definedName name="manNYbud" localSheetId="12">#REF!</definedName>
    <definedName name="manNYbud" localSheetId="13">#REF!</definedName>
    <definedName name="manNYbud" localSheetId="1">#REF!</definedName>
    <definedName name="manNYbud" localSheetId="3">#REF!</definedName>
    <definedName name="manNYbud" localSheetId="14">#REF!</definedName>
    <definedName name="manNYbud" localSheetId="7">#REF!</definedName>
    <definedName name="manNYbud" localSheetId="6">#REF!</definedName>
    <definedName name="manNYbud">#REF!</definedName>
    <definedName name="manpower_costs" localSheetId="0">#REF!</definedName>
    <definedName name="manpower_costs" localSheetId="10">#REF!</definedName>
    <definedName name="manpower_costs" localSheetId="11">#REF!</definedName>
    <definedName name="manpower_costs" localSheetId="8">#REF!</definedName>
    <definedName name="manpower_costs" localSheetId="9">#REF!</definedName>
    <definedName name="manpower_costs" localSheetId="5">#REF!</definedName>
    <definedName name="manpower_costs" localSheetId="12">#REF!</definedName>
    <definedName name="manpower_costs" localSheetId="13">#REF!</definedName>
    <definedName name="manpower_costs" localSheetId="1">#REF!</definedName>
    <definedName name="manpower_costs" localSheetId="3">#REF!</definedName>
    <definedName name="manpower_costs" localSheetId="14">#REF!</definedName>
    <definedName name="manpower_costs" localSheetId="7">#REF!</definedName>
    <definedName name="manpower_costs" localSheetId="6">#REF!</definedName>
    <definedName name="manpower_costs">#REF!</definedName>
    <definedName name="manPYACT" localSheetId="0">#REF!</definedName>
    <definedName name="manPYACT" localSheetId="10">#REF!</definedName>
    <definedName name="manPYACT" localSheetId="11">#REF!</definedName>
    <definedName name="manPYACT" localSheetId="8">#REF!</definedName>
    <definedName name="manPYACT" localSheetId="9">#REF!</definedName>
    <definedName name="manPYACT" localSheetId="5">#REF!</definedName>
    <definedName name="manPYACT" localSheetId="12">#REF!</definedName>
    <definedName name="manPYACT" localSheetId="13">#REF!</definedName>
    <definedName name="manPYACT" localSheetId="1">#REF!</definedName>
    <definedName name="manPYACT" localSheetId="3">#REF!</definedName>
    <definedName name="manPYACT" localSheetId="14">#REF!</definedName>
    <definedName name="manPYACT" localSheetId="7">#REF!</definedName>
    <definedName name="manPYACT" localSheetId="6">#REF!</definedName>
    <definedName name="manPYACT">#REF!</definedName>
    <definedName name="MANSTART" localSheetId="0">#REF!</definedName>
    <definedName name="MANSTART" localSheetId="10">#REF!</definedName>
    <definedName name="MANSTART" localSheetId="11">#REF!</definedName>
    <definedName name="MANSTART" localSheetId="8">#REF!</definedName>
    <definedName name="MANSTART" localSheetId="9">#REF!</definedName>
    <definedName name="MANSTART" localSheetId="5">#REF!</definedName>
    <definedName name="MANSTART" localSheetId="12">#REF!</definedName>
    <definedName name="MANSTART" localSheetId="13">#REF!</definedName>
    <definedName name="MANSTART" localSheetId="1">#REF!</definedName>
    <definedName name="MANSTART" localSheetId="3">#REF!</definedName>
    <definedName name="MANSTART" localSheetId="14">#REF!</definedName>
    <definedName name="MANSTART" localSheetId="7">#REF!</definedName>
    <definedName name="MANSTART" localSheetId="6">#REF!</definedName>
    <definedName name="MANSTART">#REF!</definedName>
    <definedName name="mat_beg_bud" localSheetId="0">#REF!</definedName>
    <definedName name="mat_beg_bud" localSheetId="10">#REF!</definedName>
    <definedName name="mat_beg_bud" localSheetId="11">#REF!</definedName>
    <definedName name="mat_beg_bud" localSheetId="8">#REF!</definedName>
    <definedName name="mat_beg_bud" localSheetId="9">#REF!</definedName>
    <definedName name="mat_beg_bud" localSheetId="5">#REF!</definedName>
    <definedName name="mat_beg_bud" localSheetId="12">#REF!</definedName>
    <definedName name="mat_beg_bud" localSheetId="13">#REF!</definedName>
    <definedName name="mat_beg_bud" localSheetId="1">#REF!</definedName>
    <definedName name="mat_beg_bud" localSheetId="3">#REF!</definedName>
    <definedName name="mat_beg_bud" localSheetId="14">#REF!</definedName>
    <definedName name="mat_beg_bud" localSheetId="7">#REF!</definedName>
    <definedName name="mat_beg_bud" localSheetId="6">#REF!</definedName>
    <definedName name="mat_beg_bud">#REF!</definedName>
    <definedName name="mat_end_bud" localSheetId="0">#REF!</definedName>
    <definedName name="mat_end_bud" localSheetId="10">#REF!</definedName>
    <definedName name="mat_end_bud" localSheetId="11">#REF!</definedName>
    <definedName name="mat_end_bud" localSheetId="8">#REF!</definedName>
    <definedName name="mat_end_bud" localSheetId="9">#REF!</definedName>
    <definedName name="mat_end_bud" localSheetId="5">#REF!</definedName>
    <definedName name="mat_end_bud" localSheetId="12">#REF!</definedName>
    <definedName name="mat_end_bud" localSheetId="13">#REF!</definedName>
    <definedName name="mat_end_bud" localSheetId="1">#REF!</definedName>
    <definedName name="mat_end_bud" localSheetId="3">#REF!</definedName>
    <definedName name="mat_end_bud" localSheetId="14">#REF!</definedName>
    <definedName name="mat_end_bud" localSheetId="7">#REF!</definedName>
    <definedName name="mat_end_bud" localSheetId="6">#REF!</definedName>
    <definedName name="mat_end_bud">#REF!</definedName>
    <definedName name="mat12ACT" localSheetId="0">#REF!</definedName>
    <definedName name="mat12ACT" localSheetId="10">#REF!</definedName>
    <definedName name="mat12ACT" localSheetId="11">#REF!</definedName>
    <definedName name="mat12ACT" localSheetId="8">#REF!</definedName>
    <definedName name="mat12ACT" localSheetId="9">#REF!</definedName>
    <definedName name="mat12ACT" localSheetId="5">#REF!</definedName>
    <definedName name="mat12ACT" localSheetId="12">#REF!</definedName>
    <definedName name="mat12ACT" localSheetId="13">#REF!</definedName>
    <definedName name="mat12ACT" localSheetId="1">#REF!</definedName>
    <definedName name="mat12ACT" localSheetId="3">#REF!</definedName>
    <definedName name="mat12ACT" localSheetId="14">#REF!</definedName>
    <definedName name="mat12ACT" localSheetId="7">#REF!</definedName>
    <definedName name="mat12ACT" localSheetId="6">#REF!</definedName>
    <definedName name="mat12ACT">#REF!</definedName>
    <definedName name="MATBUD" localSheetId="0">#REF!</definedName>
    <definedName name="MATBUD" localSheetId="10">#REF!</definedName>
    <definedName name="MATBUD" localSheetId="11">#REF!</definedName>
    <definedName name="MATBUD" localSheetId="8">#REF!</definedName>
    <definedName name="MATBUD" localSheetId="9">#REF!</definedName>
    <definedName name="MATBUD" localSheetId="5">#REF!</definedName>
    <definedName name="MATBUD" localSheetId="12">#REF!</definedName>
    <definedName name="MATBUD" localSheetId="13">#REF!</definedName>
    <definedName name="MATBUD" localSheetId="1">#REF!</definedName>
    <definedName name="MATBUD" localSheetId="3">#REF!</definedName>
    <definedName name="MATBUD" localSheetId="14">#REF!</definedName>
    <definedName name="MATBUD" localSheetId="7">#REF!</definedName>
    <definedName name="MATBUD" localSheetId="6">#REF!</definedName>
    <definedName name="MATBUD">#REF!</definedName>
    <definedName name="matCYACT" localSheetId="0">#REF!</definedName>
    <definedName name="matCYACT" localSheetId="10">#REF!</definedName>
    <definedName name="matCYACT" localSheetId="11">#REF!</definedName>
    <definedName name="matCYACT" localSheetId="8">#REF!</definedName>
    <definedName name="matCYACT" localSheetId="9">#REF!</definedName>
    <definedName name="matCYACT" localSheetId="5">#REF!</definedName>
    <definedName name="matCYACT" localSheetId="12">#REF!</definedName>
    <definedName name="matCYACT" localSheetId="13">#REF!</definedName>
    <definedName name="matCYACT" localSheetId="1">#REF!</definedName>
    <definedName name="matCYACT" localSheetId="3">#REF!</definedName>
    <definedName name="matCYACT" localSheetId="14">#REF!</definedName>
    <definedName name="matCYACT" localSheetId="7">#REF!</definedName>
    <definedName name="matCYACT" localSheetId="6">#REF!</definedName>
    <definedName name="matCYACT">#REF!</definedName>
    <definedName name="matCYBUD" localSheetId="0">#REF!</definedName>
    <definedName name="matCYBUD" localSheetId="10">#REF!</definedName>
    <definedName name="matCYBUD" localSheetId="11">#REF!</definedName>
    <definedName name="matCYBUD" localSheetId="8">#REF!</definedName>
    <definedName name="matCYBUD" localSheetId="9">#REF!</definedName>
    <definedName name="matCYBUD" localSheetId="5">#REF!</definedName>
    <definedName name="matCYBUD" localSheetId="12">#REF!</definedName>
    <definedName name="matCYBUD" localSheetId="13">#REF!</definedName>
    <definedName name="matCYBUD" localSheetId="1">#REF!</definedName>
    <definedName name="matCYBUD" localSheetId="3">#REF!</definedName>
    <definedName name="matCYBUD" localSheetId="14">#REF!</definedName>
    <definedName name="matCYBUD" localSheetId="7">#REF!</definedName>
    <definedName name="matCYBUD" localSheetId="6">#REF!</definedName>
    <definedName name="matCYBUD">#REF!</definedName>
    <definedName name="matCYF" localSheetId="0">#REF!</definedName>
    <definedName name="matCYF" localSheetId="10">#REF!</definedName>
    <definedName name="matCYF" localSheetId="11">#REF!</definedName>
    <definedName name="matCYF" localSheetId="8">#REF!</definedName>
    <definedName name="matCYF" localSheetId="9">#REF!</definedName>
    <definedName name="matCYF" localSheetId="5">#REF!</definedName>
    <definedName name="matCYF" localSheetId="12">#REF!</definedName>
    <definedName name="matCYF" localSheetId="13">#REF!</definedName>
    <definedName name="matCYF" localSheetId="1">#REF!</definedName>
    <definedName name="matCYF" localSheetId="3">#REF!</definedName>
    <definedName name="matCYF" localSheetId="14">#REF!</definedName>
    <definedName name="matCYF" localSheetId="7">#REF!</definedName>
    <definedName name="matCYF" localSheetId="6">#REF!</definedName>
    <definedName name="matCYF">#REF!</definedName>
    <definedName name="MATEND" localSheetId="0">#REF!</definedName>
    <definedName name="MATEND" localSheetId="10">#REF!</definedName>
    <definedName name="MATEND" localSheetId="11">#REF!</definedName>
    <definedName name="MATEND" localSheetId="8">#REF!</definedName>
    <definedName name="MATEND" localSheetId="9">#REF!</definedName>
    <definedName name="MATEND" localSheetId="5">#REF!</definedName>
    <definedName name="MATEND" localSheetId="12">#REF!</definedName>
    <definedName name="MATEND" localSheetId="13">#REF!</definedName>
    <definedName name="MATEND" localSheetId="1">#REF!</definedName>
    <definedName name="MATEND" localSheetId="3">#REF!</definedName>
    <definedName name="MATEND" localSheetId="14">#REF!</definedName>
    <definedName name="MATEND" localSheetId="7">#REF!</definedName>
    <definedName name="MATEND" localSheetId="6">#REF!</definedName>
    <definedName name="MATEND">#REF!</definedName>
    <definedName name="material_costs" localSheetId="0">#REF!</definedName>
    <definedName name="material_costs" localSheetId="10">#REF!</definedName>
    <definedName name="material_costs" localSheetId="11">#REF!</definedName>
    <definedName name="material_costs" localSheetId="8">#REF!</definedName>
    <definedName name="material_costs" localSheetId="9">#REF!</definedName>
    <definedName name="material_costs" localSheetId="5">#REF!</definedName>
    <definedName name="material_costs" localSheetId="12">#REF!</definedName>
    <definedName name="material_costs" localSheetId="13">#REF!</definedName>
    <definedName name="material_costs" localSheetId="1">#REF!</definedName>
    <definedName name="material_costs" localSheetId="3">#REF!</definedName>
    <definedName name="material_costs" localSheetId="14">#REF!</definedName>
    <definedName name="material_costs" localSheetId="7">#REF!</definedName>
    <definedName name="material_costs" localSheetId="6">#REF!</definedName>
    <definedName name="material_costs">#REF!</definedName>
    <definedName name="matNYbud" localSheetId="0">#REF!</definedName>
    <definedName name="matNYbud" localSheetId="10">#REF!</definedName>
    <definedName name="matNYbud" localSheetId="11">#REF!</definedName>
    <definedName name="matNYbud" localSheetId="8">#REF!</definedName>
    <definedName name="matNYbud" localSheetId="9">#REF!</definedName>
    <definedName name="matNYbud" localSheetId="5">#REF!</definedName>
    <definedName name="matNYbud" localSheetId="12">#REF!</definedName>
    <definedName name="matNYbud" localSheetId="13">#REF!</definedName>
    <definedName name="matNYbud" localSheetId="1">#REF!</definedName>
    <definedName name="matNYbud" localSheetId="3">#REF!</definedName>
    <definedName name="matNYbud" localSheetId="14">#REF!</definedName>
    <definedName name="matNYbud" localSheetId="7">#REF!</definedName>
    <definedName name="matNYbud" localSheetId="6">#REF!</definedName>
    <definedName name="matNYbud">#REF!</definedName>
    <definedName name="matPYACT" localSheetId="0">#REF!</definedName>
    <definedName name="matPYACT" localSheetId="10">#REF!</definedName>
    <definedName name="matPYACT" localSheetId="11">#REF!</definedName>
    <definedName name="matPYACT" localSheetId="8">#REF!</definedName>
    <definedName name="matPYACT" localSheetId="9">#REF!</definedName>
    <definedName name="matPYACT" localSheetId="5">#REF!</definedName>
    <definedName name="matPYACT" localSheetId="12">#REF!</definedName>
    <definedName name="matPYACT" localSheetId="13">#REF!</definedName>
    <definedName name="matPYACT" localSheetId="1">#REF!</definedName>
    <definedName name="matPYACT" localSheetId="3">#REF!</definedName>
    <definedName name="matPYACT" localSheetId="14">#REF!</definedName>
    <definedName name="matPYACT" localSheetId="7">#REF!</definedName>
    <definedName name="matPYACT" localSheetId="6">#REF!</definedName>
    <definedName name="matPYACT">#REF!</definedName>
    <definedName name="MATSTART" localSheetId="0">#REF!</definedName>
    <definedName name="MATSTART" localSheetId="10">#REF!</definedName>
    <definedName name="MATSTART" localSheetId="11">#REF!</definedName>
    <definedName name="MATSTART" localSheetId="8">#REF!</definedName>
    <definedName name="MATSTART" localSheetId="9">#REF!</definedName>
    <definedName name="MATSTART" localSheetId="5">#REF!</definedName>
    <definedName name="MATSTART" localSheetId="12">#REF!</definedName>
    <definedName name="MATSTART" localSheetId="13">#REF!</definedName>
    <definedName name="MATSTART" localSheetId="1">#REF!</definedName>
    <definedName name="MATSTART" localSheetId="3">#REF!</definedName>
    <definedName name="MATSTART" localSheetId="14">#REF!</definedName>
    <definedName name="MATSTART" localSheetId="7">#REF!</definedName>
    <definedName name="MATSTART" localSheetId="6">#REF!</definedName>
    <definedName name="MATSTART">#REF!</definedName>
    <definedName name="Model_Organization" localSheetId="0">#REF!</definedName>
    <definedName name="Model_Organization" localSheetId="10">#REF!</definedName>
    <definedName name="Model_Organization" localSheetId="11">#REF!</definedName>
    <definedName name="Model_Organization" localSheetId="8">#REF!</definedName>
    <definedName name="Model_Organization" localSheetId="9">#REF!</definedName>
    <definedName name="Model_Organization" localSheetId="5">#REF!</definedName>
    <definedName name="Model_Organization" localSheetId="12">#REF!</definedName>
    <definedName name="Model_Organization" localSheetId="13">#REF!</definedName>
    <definedName name="Model_Organization" localSheetId="3">#REF!</definedName>
    <definedName name="Model_Organization" localSheetId="14">#REF!</definedName>
    <definedName name="Model_Organization" localSheetId="7">#REF!</definedName>
    <definedName name="Model_Organization" localSheetId="6">#REF!</definedName>
    <definedName name="Model_Organization">#REF!</definedName>
    <definedName name="MofF" localSheetId="0">#REF!</definedName>
    <definedName name="MofF" localSheetId="10">#REF!</definedName>
    <definedName name="MofF" localSheetId="11">#REF!</definedName>
    <definedName name="MofF" localSheetId="8">#REF!</definedName>
    <definedName name="MofF" localSheetId="9">#REF!</definedName>
    <definedName name="MofF" localSheetId="5">#REF!</definedName>
    <definedName name="MofF" localSheetId="12">#REF!</definedName>
    <definedName name="MofF" localSheetId="13">#REF!</definedName>
    <definedName name="MofF" localSheetId="1">#REF!</definedName>
    <definedName name="MofF" localSheetId="3">#REF!</definedName>
    <definedName name="MofF" localSheetId="14">#REF!</definedName>
    <definedName name="MofF" localSheetId="7">#REF!</definedName>
    <definedName name="MofF" localSheetId="6">#REF!</definedName>
    <definedName name="MofF">#REF!</definedName>
    <definedName name="NONBENF" localSheetId="0">#REF!</definedName>
    <definedName name="NONBENF" localSheetId="10">#REF!</definedName>
    <definedName name="NONBENF" localSheetId="11">#REF!</definedName>
    <definedName name="NONBENF" localSheetId="8">#REF!</definedName>
    <definedName name="NONBENF" localSheetId="9">#REF!</definedName>
    <definedName name="NONBENF" localSheetId="5">#REF!</definedName>
    <definedName name="NONBENF" localSheetId="12">#REF!</definedName>
    <definedName name="NONBENF" localSheetId="13">#REF!</definedName>
    <definedName name="NONBENF" localSheetId="3">#REF!</definedName>
    <definedName name="NONBENF" localSheetId="14">#REF!</definedName>
    <definedName name="NONBENF" localSheetId="7">#REF!</definedName>
    <definedName name="NONBENF" localSheetId="6">#REF!</definedName>
    <definedName name="NONBENF">#REF!</definedName>
    <definedName name="nonreg" localSheetId="0">#REF!</definedName>
    <definedName name="nonreg" localSheetId="10">#REF!</definedName>
    <definedName name="nonreg" localSheetId="11">#REF!</definedName>
    <definedName name="nonreg" localSheetId="8">#REF!</definedName>
    <definedName name="nonreg" localSheetId="9">#REF!</definedName>
    <definedName name="nonreg" localSheetId="5">#REF!</definedName>
    <definedName name="nonreg" localSheetId="12">#REF!</definedName>
    <definedName name="nonreg" localSheetId="13">#REF!</definedName>
    <definedName name="nonreg" localSheetId="3">#REF!</definedName>
    <definedName name="nonreg" localSheetId="14">#REF!</definedName>
    <definedName name="nonreg" localSheetId="7">#REF!</definedName>
    <definedName name="nonreg" localSheetId="6">#REF!</definedName>
    <definedName name="nonreg">#REF!</definedName>
    <definedName name="nonregf" localSheetId="0">#REF!</definedName>
    <definedName name="nonregf" localSheetId="10">#REF!</definedName>
    <definedName name="nonregf" localSheetId="11">#REF!</definedName>
    <definedName name="nonregf" localSheetId="8">#REF!</definedName>
    <definedName name="nonregf" localSheetId="9">#REF!</definedName>
    <definedName name="nonregf" localSheetId="5">#REF!</definedName>
    <definedName name="nonregf" localSheetId="12">#REF!</definedName>
    <definedName name="nonregf" localSheetId="13">#REF!</definedName>
    <definedName name="nonregf" localSheetId="3">#REF!</definedName>
    <definedName name="nonregf" localSheetId="14">#REF!</definedName>
    <definedName name="nonregf" localSheetId="7">#REF!</definedName>
    <definedName name="nonregf" localSheetId="6">#REF!</definedName>
    <definedName name="nonregf">#REF!</definedName>
    <definedName name="note5d" localSheetId="0">#REF!</definedName>
    <definedName name="note5d" localSheetId="10">#REF!</definedName>
    <definedName name="note5d" localSheetId="11">#REF!</definedName>
    <definedName name="note5d" localSheetId="8">#REF!</definedName>
    <definedName name="note5d" localSheetId="9">#REF!</definedName>
    <definedName name="note5d" localSheetId="5">#REF!</definedName>
    <definedName name="note5d" localSheetId="12">#REF!</definedName>
    <definedName name="note5d" localSheetId="13">#REF!</definedName>
    <definedName name="note5d" localSheetId="3">#REF!</definedName>
    <definedName name="note5d" localSheetId="14">#REF!</definedName>
    <definedName name="note5d" localSheetId="7">#REF!</definedName>
    <definedName name="note5d" localSheetId="6">#REF!</definedName>
    <definedName name="note5d">#REF!</definedName>
    <definedName name="oth_beg_bud" localSheetId="0">#REF!</definedName>
    <definedName name="oth_beg_bud" localSheetId="10">#REF!</definedName>
    <definedName name="oth_beg_bud" localSheetId="11">#REF!</definedName>
    <definedName name="oth_beg_bud" localSheetId="8">#REF!</definedName>
    <definedName name="oth_beg_bud" localSheetId="9">#REF!</definedName>
    <definedName name="oth_beg_bud" localSheetId="5">#REF!</definedName>
    <definedName name="oth_beg_bud" localSheetId="12">#REF!</definedName>
    <definedName name="oth_beg_bud" localSheetId="13">#REF!</definedName>
    <definedName name="oth_beg_bud" localSheetId="1">#REF!</definedName>
    <definedName name="oth_beg_bud" localSheetId="3">#REF!</definedName>
    <definedName name="oth_beg_bud" localSheetId="14">#REF!</definedName>
    <definedName name="oth_beg_bud" localSheetId="7">#REF!</definedName>
    <definedName name="oth_beg_bud" localSheetId="6">#REF!</definedName>
    <definedName name="oth_beg_bud">#REF!</definedName>
    <definedName name="oth_end_bud" localSheetId="0">#REF!</definedName>
    <definedName name="oth_end_bud" localSheetId="10">#REF!</definedName>
    <definedName name="oth_end_bud" localSheetId="11">#REF!</definedName>
    <definedName name="oth_end_bud" localSheetId="8">#REF!</definedName>
    <definedName name="oth_end_bud" localSheetId="9">#REF!</definedName>
    <definedName name="oth_end_bud" localSheetId="5">#REF!</definedName>
    <definedName name="oth_end_bud" localSheetId="12">#REF!</definedName>
    <definedName name="oth_end_bud" localSheetId="13">#REF!</definedName>
    <definedName name="oth_end_bud" localSheetId="1">#REF!</definedName>
    <definedName name="oth_end_bud" localSheetId="3">#REF!</definedName>
    <definedName name="oth_end_bud" localSheetId="14">#REF!</definedName>
    <definedName name="oth_end_bud" localSheetId="7">#REF!</definedName>
    <definedName name="oth_end_bud" localSheetId="6">#REF!</definedName>
    <definedName name="oth_end_bud">#REF!</definedName>
    <definedName name="oth12ACT" localSheetId="0">#REF!</definedName>
    <definedName name="oth12ACT" localSheetId="10">#REF!</definedName>
    <definedName name="oth12ACT" localSheetId="11">#REF!</definedName>
    <definedName name="oth12ACT" localSheetId="8">#REF!</definedName>
    <definedName name="oth12ACT" localSheetId="9">#REF!</definedName>
    <definedName name="oth12ACT" localSheetId="5">#REF!</definedName>
    <definedName name="oth12ACT" localSheetId="12">#REF!</definedName>
    <definedName name="oth12ACT" localSheetId="13">#REF!</definedName>
    <definedName name="oth12ACT" localSheetId="1">#REF!</definedName>
    <definedName name="oth12ACT" localSheetId="3">#REF!</definedName>
    <definedName name="oth12ACT" localSheetId="14">#REF!</definedName>
    <definedName name="oth12ACT" localSheetId="7">#REF!</definedName>
    <definedName name="oth12ACT" localSheetId="6">#REF!</definedName>
    <definedName name="oth12ACT">#REF!</definedName>
    <definedName name="othCYACT" localSheetId="0">#REF!</definedName>
    <definedName name="othCYACT" localSheetId="10">#REF!</definedName>
    <definedName name="othCYACT" localSheetId="11">#REF!</definedName>
    <definedName name="othCYACT" localSheetId="8">#REF!</definedName>
    <definedName name="othCYACT" localSheetId="9">#REF!</definedName>
    <definedName name="othCYACT" localSheetId="5">#REF!</definedName>
    <definedName name="othCYACT" localSheetId="12">#REF!</definedName>
    <definedName name="othCYACT" localSheetId="13">#REF!</definedName>
    <definedName name="othCYACT" localSheetId="1">#REF!</definedName>
    <definedName name="othCYACT" localSheetId="3">#REF!</definedName>
    <definedName name="othCYACT" localSheetId="14">#REF!</definedName>
    <definedName name="othCYACT" localSheetId="7">#REF!</definedName>
    <definedName name="othCYACT" localSheetId="6">#REF!</definedName>
    <definedName name="othCYACT">#REF!</definedName>
    <definedName name="othCYBUD" localSheetId="0">#REF!</definedName>
    <definedName name="othCYBUD" localSheetId="10">#REF!</definedName>
    <definedName name="othCYBUD" localSheetId="11">#REF!</definedName>
    <definedName name="othCYBUD" localSheetId="8">#REF!</definedName>
    <definedName name="othCYBUD" localSheetId="9">#REF!</definedName>
    <definedName name="othCYBUD" localSheetId="5">#REF!</definedName>
    <definedName name="othCYBUD" localSheetId="12">#REF!</definedName>
    <definedName name="othCYBUD" localSheetId="13">#REF!</definedName>
    <definedName name="othCYBUD" localSheetId="1">#REF!</definedName>
    <definedName name="othCYBUD" localSheetId="3">#REF!</definedName>
    <definedName name="othCYBUD" localSheetId="14">#REF!</definedName>
    <definedName name="othCYBUD" localSheetId="7">#REF!</definedName>
    <definedName name="othCYBUD" localSheetId="6">#REF!</definedName>
    <definedName name="othCYBUD">#REF!</definedName>
    <definedName name="othCYF" localSheetId="0">#REF!</definedName>
    <definedName name="othCYF" localSheetId="10">#REF!</definedName>
    <definedName name="othCYF" localSheetId="11">#REF!</definedName>
    <definedName name="othCYF" localSheetId="8">#REF!</definedName>
    <definedName name="othCYF" localSheetId="9">#REF!</definedName>
    <definedName name="othCYF" localSheetId="5">#REF!</definedName>
    <definedName name="othCYF" localSheetId="12">#REF!</definedName>
    <definedName name="othCYF" localSheetId="13">#REF!</definedName>
    <definedName name="othCYF" localSheetId="1">#REF!</definedName>
    <definedName name="othCYF" localSheetId="3">#REF!</definedName>
    <definedName name="othCYF" localSheetId="14">#REF!</definedName>
    <definedName name="othCYF" localSheetId="7">#REF!</definedName>
    <definedName name="othCYF" localSheetId="6">#REF!</definedName>
    <definedName name="othCYF">#REF!</definedName>
    <definedName name="OTHEND" localSheetId="0">#REF!</definedName>
    <definedName name="OTHEND" localSheetId="10">#REF!</definedName>
    <definedName name="OTHEND" localSheetId="11">#REF!</definedName>
    <definedName name="OTHEND" localSheetId="8">#REF!</definedName>
    <definedName name="OTHEND" localSheetId="9">#REF!</definedName>
    <definedName name="OTHEND" localSheetId="5">#REF!</definedName>
    <definedName name="OTHEND" localSheetId="12">#REF!</definedName>
    <definedName name="OTHEND" localSheetId="13">#REF!</definedName>
    <definedName name="OTHEND" localSheetId="1">#REF!</definedName>
    <definedName name="OTHEND" localSheetId="3">#REF!</definedName>
    <definedName name="OTHEND" localSheetId="14">#REF!</definedName>
    <definedName name="OTHEND" localSheetId="7">#REF!</definedName>
    <definedName name="OTHEND" localSheetId="6">#REF!</definedName>
    <definedName name="OTHEND">#REF!</definedName>
    <definedName name="other_costs" localSheetId="0">#REF!</definedName>
    <definedName name="other_costs" localSheetId="10">#REF!</definedName>
    <definedName name="other_costs" localSheetId="11">#REF!</definedName>
    <definedName name="other_costs" localSheetId="8">#REF!</definedName>
    <definedName name="other_costs" localSheetId="9">#REF!</definedName>
    <definedName name="other_costs" localSheetId="5">#REF!</definedName>
    <definedName name="other_costs" localSheetId="12">#REF!</definedName>
    <definedName name="other_costs" localSheetId="13">#REF!</definedName>
    <definedName name="other_costs" localSheetId="1">#REF!</definedName>
    <definedName name="other_costs" localSheetId="3">#REF!</definedName>
    <definedName name="other_costs" localSheetId="14">#REF!</definedName>
    <definedName name="other_costs" localSheetId="7">#REF!</definedName>
    <definedName name="other_costs" localSheetId="6">#REF!</definedName>
    <definedName name="other_costs">#REF!</definedName>
    <definedName name="OTHERBUD" localSheetId="0">#REF!</definedName>
    <definedName name="OTHERBUD" localSheetId="10">#REF!</definedName>
    <definedName name="OTHERBUD" localSheetId="11">#REF!</definedName>
    <definedName name="OTHERBUD" localSheetId="8">#REF!</definedName>
    <definedName name="OTHERBUD" localSheetId="9">#REF!</definedName>
    <definedName name="OTHERBUD" localSheetId="5">#REF!</definedName>
    <definedName name="OTHERBUD" localSheetId="12">#REF!</definedName>
    <definedName name="OTHERBUD" localSheetId="13">#REF!</definedName>
    <definedName name="OTHERBUD" localSheetId="1">#REF!</definedName>
    <definedName name="OTHERBUD" localSheetId="3">#REF!</definedName>
    <definedName name="OTHERBUD" localSheetId="14">#REF!</definedName>
    <definedName name="OTHERBUD" localSheetId="7">#REF!</definedName>
    <definedName name="OTHERBUD" localSheetId="6">#REF!</definedName>
    <definedName name="OTHERBUD">#REF!</definedName>
    <definedName name="OtherRateCharges" localSheetId="0">#REF!</definedName>
    <definedName name="OtherRateCharges" localSheetId="10">#REF!</definedName>
    <definedName name="OtherRateCharges" localSheetId="11">#REF!</definedName>
    <definedName name="OtherRateCharges" localSheetId="8">#REF!</definedName>
    <definedName name="OtherRateCharges" localSheetId="9">#REF!</definedName>
    <definedName name="OtherRateCharges" localSheetId="5">#REF!</definedName>
    <definedName name="OtherRateCharges" localSheetId="12">#REF!</definedName>
    <definedName name="OtherRateCharges" localSheetId="13">#REF!</definedName>
    <definedName name="OtherRateCharges" localSheetId="3">#REF!</definedName>
    <definedName name="OtherRateCharges" localSheetId="14">#REF!</definedName>
    <definedName name="OtherRateCharges" localSheetId="7">#REF!</definedName>
    <definedName name="OtherRateCharges" localSheetId="6">#REF!</definedName>
    <definedName name="OtherRateCharges">#REF!</definedName>
    <definedName name="othNYbud" localSheetId="0">#REF!</definedName>
    <definedName name="othNYbud" localSheetId="10">#REF!</definedName>
    <definedName name="othNYbud" localSheetId="11">#REF!</definedName>
    <definedName name="othNYbud" localSheetId="8">#REF!</definedName>
    <definedName name="othNYbud" localSheetId="9">#REF!</definedName>
    <definedName name="othNYbud" localSheetId="5">#REF!</definedName>
    <definedName name="othNYbud" localSheetId="12">#REF!</definedName>
    <definedName name="othNYbud" localSheetId="13">#REF!</definedName>
    <definedName name="othNYbud" localSheetId="1">#REF!</definedName>
    <definedName name="othNYbud" localSheetId="3">#REF!</definedName>
    <definedName name="othNYbud" localSheetId="14">#REF!</definedName>
    <definedName name="othNYbud" localSheetId="7">#REF!</definedName>
    <definedName name="othNYbud" localSheetId="6">#REF!</definedName>
    <definedName name="othNYbud">#REF!</definedName>
    <definedName name="othPYACT" localSheetId="0">#REF!</definedName>
    <definedName name="othPYACT" localSheetId="10">#REF!</definedName>
    <definedName name="othPYACT" localSheetId="11">#REF!</definedName>
    <definedName name="othPYACT" localSheetId="8">#REF!</definedName>
    <definedName name="othPYACT" localSheetId="9">#REF!</definedName>
    <definedName name="othPYACT" localSheetId="5">#REF!</definedName>
    <definedName name="othPYACT" localSheetId="12">#REF!</definedName>
    <definedName name="othPYACT" localSheetId="13">#REF!</definedName>
    <definedName name="othPYACT" localSheetId="1">#REF!</definedName>
    <definedName name="othPYACT" localSheetId="3">#REF!</definedName>
    <definedName name="othPYACT" localSheetId="14">#REF!</definedName>
    <definedName name="othPYACT" localSheetId="7">#REF!</definedName>
    <definedName name="othPYACT" localSheetId="6">#REF!</definedName>
    <definedName name="othPYACT">#REF!</definedName>
    <definedName name="OTHSTART" localSheetId="0">#REF!</definedName>
    <definedName name="OTHSTART" localSheetId="10">#REF!</definedName>
    <definedName name="OTHSTART" localSheetId="11">#REF!</definedName>
    <definedName name="OTHSTART" localSheetId="8">#REF!</definedName>
    <definedName name="OTHSTART" localSheetId="9">#REF!</definedName>
    <definedName name="OTHSTART" localSheetId="5">#REF!</definedName>
    <definedName name="OTHSTART" localSheetId="12">#REF!</definedName>
    <definedName name="OTHSTART" localSheetId="13">#REF!</definedName>
    <definedName name="OTHSTART" localSheetId="1">#REF!</definedName>
    <definedName name="OTHSTART" localSheetId="3">#REF!</definedName>
    <definedName name="OTHSTART" localSheetId="14">#REF!</definedName>
    <definedName name="OTHSTART" localSheetId="7">#REF!</definedName>
    <definedName name="OTHSTART" localSheetId="6">#REF!</definedName>
    <definedName name="OTHSTART">#REF!</definedName>
    <definedName name="page3" localSheetId="0">[8]RPCAP97!#REF!</definedName>
    <definedName name="page3" localSheetId="10">[8]RPCAP97!#REF!</definedName>
    <definedName name="page3" localSheetId="11">[8]RPCAP97!#REF!</definedName>
    <definedName name="page3" localSheetId="8">[8]RPCAP97!#REF!</definedName>
    <definedName name="page3" localSheetId="9">[8]RPCAP97!#REF!</definedName>
    <definedName name="page3" localSheetId="5">[8]RPCAP97!#REF!</definedName>
    <definedName name="page3" localSheetId="12">[8]RPCAP97!#REF!</definedName>
    <definedName name="page3" localSheetId="13">[8]RPCAP97!#REF!</definedName>
    <definedName name="page3" localSheetId="3">[8]RPCAP97!#REF!</definedName>
    <definedName name="page3" localSheetId="14">[8]RPCAP97!#REF!</definedName>
    <definedName name="page3" localSheetId="7">[8]RPCAP97!#REF!</definedName>
    <definedName name="page3" localSheetId="6">[8]RPCAP97!#REF!</definedName>
    <definedName name="page3">[8]RPCAP97!#REF!</definedName>
    <definedName name="page7a" localSheetId="0">[8]RPCAP97!#REF!</definedName>
    <definedName name="page7a" localSheetId="10">[8]RPCAP97!#REF!</definedName>
    <definedName name="page7a" localSheetId="11">[8]RPCAP97!#REF!</definedName>
    <definedName name="page7a" localSheetId="8">[8]RPCAP97!#REF!</definedName>
    <definedName name="page7a" localSheetId="9">[8]RPCAP97!#REF!</definedName>
    <definedName name="page7a" localSheetId="5">[8]RPCAP97!#REF!</definedName>
    <definedName name="page7a" localSheetId="12">[8]RPCAP97!#REF!</definedName>
    <definedName name="page7a" localSheetId="13">[8]RPCAP97!#REF!</definedName>
    <definedName name="page7a" localSheetId="3">[8]RPCAP97!#REF!</definedName>
    <definedName name="page7a" localSheetId="14">[8]RPCAP97!#REF!</definedName>
    <definedName name="page7a" localSheetId="7">[8]RPCAP97!#REF!</definedName>
    <definedName name="page7a" localSheetId="6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0">#REF!</definedName>
    <definedName name="PriceCapParams" localSheetId="10">#REF!</definedName>
    <definedName name="PriceCapParams" localSheetId="11">#REF!</definedName>
    <definedName name="PriceCapParams" localSheetId="8">#REF!</definedName>
    <definedName name="PriceCapParams" localSheetId="9">#REF!</definedName>
    <definedName name="PriceCapParams" localSheetId="5">#REF!</definedName>
    <definedName name="PriceCapParams" localSheetId="12">#REF!</definedName>
    <definedName name="PriceCapParams" localSheetId="13">#REF!</definedName>
    <definedName name="PriceCapParams" localSheetId="3">#REF!</definedName>
    <definedName name="PriceCapParams" localSheetId="14">#REF!</definedName>
    <definedName name="PriceCapParams" localSheetId="7">#REF!</definedName>
    <definedName name="PriceCapParams" localSheetId="6">#REF!</definedName>
    <definedName name="PriceCapParams">#REF!</definedName>
    <definedName name="primary" localSheetId="0">[2]List99!$A$288:$F$346,[2]List99!#REF!,[2]List99!$A$350:$F$466</definedName>
    <definedName name="primary" localSheetId="10">[2]List99!$A$288:$F$346,[2]List99!#REF!,[2]List99!$A$350:$F$466</definedName>
    <definedName name="primary" localSheetId="11">[2]List99!$A$288:$F$346,[2]List99!#REF!,[2]List99!$A$350:$F$466</definedName>
    <definedName name="primary" localSheetId="8">[2]List99!$A$288:$F$346,[2]List99!#REF!,[2]List99!$A$350:$F$466</definedName>
    <definedName name="primary" localSheetId="9">[2]List99!$A$288:$F$346,[2]List99!#REF!,[2]List99!$A$350:$F$466</definedName>
    <definedName name="primary" localSheetId="5">[2]List99!$A$288:$F$346,[2]List99!#REF!,[2]List99!$A$350:$F$466</definedName>
    <definedName name="primary" localSheetId="12">[2]List99!$A$288:$F$346,[2]List99!#REF!,[2]List99!$A$350:$F$466</definedName>
    <definedName name="primary" localSheetId="13">[2]List99!$A$288:$F$346,[2]List99!#REF!,[2]List99!$A$350:$F$466</definedName>
    <definedName name="primary" localSheetId="3">[2]List99!$A$288:$F$346,[2]List99!#REF!,[2]List99!$A$350:$F$466</definedName>
    <definedName name="primary" localSheetId="14">[2]List99!$A$288:$F$346,[2]List99!#REF!,[2]List99!$A$350:$F$466</definedName>
    <definedName name="primary" localSheetId="7">[2]List99!$A$288:$F$346,[2]List99!#REF!,[2]List99!$A$350:$F$466</definedName>
    <definedName name="primary" localSheetId="6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 localSheetId="0">'Bill Impact'!$A$1:$G$41</definedName>
    <definedName name="_xlnm.Print_Area" localSheetId="10">'GS500-4999INT'!$A$1:$Q$62</definedName>
    <definedName name="_xlnm.Print_Area" localSheetId="11">'GS500-499NI'!$A$1:$Q$62</definedName>
    <definedName name="_xlnm.Print_Area" localSheetId="8">'GS50-499INT'!$A$1:$Q$63</definedName>
    <definedName name="_xlnm.Print_Area" localSheetId="9">'GS50-499NI'!$A$1:$Q$64</definedName>
    <definedName name="_xlnm.Print_Area" localSheetId="5">'GSLT50 NonRPP'!$A$1:$Q$65</definedName>
    <definedName name="_xlnm.Print_Area" localSheetId="4">'GSLT50 RPP'!$A$1:$Q$64</definedName>
    <definedName name="_xlnm.Print_Area" localSheetId="12">'LU - Class A'!$A$1:$Q$62</definedName>
    <definedName name="_xlnm.Print_Area" localSheetId="13">'LU - Class B'!$A$1:$Q$62</definedName>
    <definedName name="_xlnm.Print_Area" localSheetId="1">'Rates Detail'!$A$1:$M$251</definedName>
    <definedName name="_xlnm.Print_Area" localSheetId="3">'RES-NonRPP'!$A$1:$Q$67</definedName>
    <definedName name="_xlnm.Print_Area" localSheetId="2">'RES-RPP'!$A$1:$Q$69</definedName>
    <definedName name="_xlnm.Print_Area" localSheetId="14">'SL '!$U$11:$AI$60</definedName>
    <definedName name="_xlnm.Print_Area" localSheetId="7">'USL NonRPP'!$A$1:$Q$65</definedName>
    <definedName name="_xlnm.Print_Area" localSheetId="6">'USL RPP'!$A$1:$Q$65</definedName>
    <definedName name="_xlnm.Print_Area">#REF!</definedName>
    <definedName name="print_end" localSheetId="0">#REF!</definedName>
    <definedName name="print_end" localSheetId="10">#REF!</definedName>
    <definedName name="print_end" localSheetId="11">#REF!</definedName>
    <definedName name="print_end" localSheetId="8">#REF!</definedName>
    <definedName name="print_end" localSheetId="9">#REF!</definedName>
    <definedName name="print_end" localSheetId="5">#REF!</definedName>
    <definedName name="print_end" localSheetId="12">#REF!</definedName>
    <definedName name="print_end" localSheetId="13">#REF!</definedName>
    <definedName name="print_end" localSheetId="1">#REF!</definedName>
    <definedName name="print_end" localSheetId="3">#REF!</definedName>
    <definedName name="print_end" localSheetId="14">#REF!</definedName>
    <definedName name="print_end" localSheetId="7">#REF!</definedName>
    <definedName name="print_end" localSheetId="6">#REF!</definedName>
    <definedName name="print_end">#REF!</definedName>
    <definedName name="_xlnm.Print_Titles" localSheetId="0">'Bill Impact'!$A:$A</definedName>
    <definedName name="_xlnm.Print_Titles" localSheetId="1">'Rates Detail'!$1:$2</definedName>
    <definedName name="Qend" localSheetId="1">'[15]RSVA &amp; Other'!$A$3</definedName>
    <definedName name="Qend">'[15]RSVA &amp; Other'!$A$3</definedName>
    <definedName name="Rate_Riders" localSheetId="0">#REF!</definedName>
    <definedName name="Rate_Riders" localSheetId="10">#REF!</definedName>
    <definedName name="Rate_Riders" localSheetId="11">#REF!</definedName>
    <definedName name="Rate_Riders" localSheetId="8">#REF!</definedName>
    <definedName name="Rate_Riders" localSheetId="9">#REF!</definedName>
    <definedName name="Rate_Riders" localSheetId="5">#REF!</definedName>
    <definedName name="Rate_Riders" localSheetId="12">#REF!</definedName>
    <definedName name="Rate_Riders" localSheetId="13">#REF!</definedName>
    <definedName name="Rate_Riders" localSheetId="3">#REF!</definedName>
    <definedName name="Rate_Riders" localSheetId="14">#REF!</definedName>
    <definedName name="Rate_Riders" localSheetId="7">#REF!</definedName>
    <definedName name="Rate_Riders" localSheetId="6">#REF!</definedName>
    <definedName name="Rate_Riders">#REF!</definedName>
    <definedName name="Ratebase" localSheetId="0">#REF!</definedName>
    <definedName name="Ratebase" localSheetId="10">#REF!</definedName>
    <definedName name="Ratebase" localSheetId="11">#REF!</definedName>
    <definedName name="Ratebase" localSheetId="8">#REF!</definedName>
    <definedName name="Ratebase" localSheetId="9">#REF!</definedName>
    <definedName name="Ratebase" localSheetId="5">#REF!</definedName>
    <definedName name="Ratebase" localSheetId="12">#REF!</definedName>
    <definedName name="Ratebase" localSheetId="13">#REF!</definedName>
    <definedName name="Ratebase" localSheetId="3">#REF!</definedName>
    <definedName name="Ratebase" localSheetId="14">#REF!</definedName>
    <definedName name="Ratebase" localSheetId="7">#REF!</definedName>
    <definedName name="Ratebase" localSheetId="6">#REF!</definedName>
    <definedName name="Ratebase">#REF!</definedName>
    <definedName name="rearrange95">[6]SUM95!$A$75:$I$109,[6]SUM95!$A$110:$I$141,[6]SUM95!$A$142:$I$177</definedName>
    <definedName name="RPP_Data" localSheetId="0">#REF!</definedName>
    <definedName name="RPP_Data" localSheetId="10">#REF!</definedName>
    <definedName name="RPP_Data" localSheetId="11">#REF!</definedName>
    <definedName name="RPP_Data" localSheetId="8">#REF!</definedName>
    <definedName name="RPP_Data" localSheetId="9">#REF!</definedName>
    <definedName name="RPP_Data" localSheetId="5">#REF!</definedName>
    <definedName name="RPP_Data" localSheetId="12">#REF!</definedName>
    <definedName name="RPP_Data" localSheetId="13">#REF!</definedName>
    <definedName name="RPP_Data" localSheetId="3">#REF!</definedName>
    <definedName name="RPP_Data" localSheetId="14">#REF!</definedName>
    <definedName name="RPP_Data" localSheetId="7">#REF!</definedName>
    <definedName name="RPP_Data" localSheetId="6">#REF!</definedName>
    <definedName name="RPP_Data">#REF!</definedName>
    <definedName name="SALBENF" localSheetId="0">#REF!</definedName>
    <definedName name="SALBENF" localSheetId="10">#REF!</definedName>
    <definedName name="SALBENF" localSheetId="11">#REF!</definedName>
    <definedName name="SALBENF" localSheetId="8">#REF!</definedName>
    <definedName name="SALBENF" localSheetId="9">#REF!</definedName>
    <definedName name="SALBENF" localSheetId="5">#REF!</definedName>
    <definedName name="SALBENF" localSheetId="12">#REF!</definedName>
    <definedName name="SALBENF" localSheetId="13">#REF!</definedName>
    <definedName name="SALBENF" localSheetId="1">#REF!</definedName>
    <definedName name="SALBENF" localSheetId="3">#REF!</definedName>
    <definedName name="SALBENF" localSheetId="14">#REF!</definedName>
    <definedName name="SALBENF" localSheetId="7">#REF!</definedName>
    <definedName name="SALBENF" localSheetId="6">#REF!</definedName>
    <definedName name="SALBENF">#REF!</definedName>
    <definedName name="salreg" localSheetId="0">#REF!</definedName>
    <definedName name="salreg" localSheetId="10">#REF!</definedName>
    <definedName name="salreg" localSheetId="11">#REF!</definedName>
    <definedName name="salreg" localSheetId="8">#REF!</definedName>
    <definedName name="salreg" localSheetId="9">#REF!</definedName>
    <definedName name="salreg" localSheetId="5">#REF!</definedName>
    <definedName name="salreg" localSheetId="12">#REF!</definedName>
    <definedName name="salreg" localSheetId="13">#REF!</definedName>
    <definedName name="salreg" localSheetId="1">#REF!</definedName>
    <definedName name="salreg" localSheetId="3">#REF!</definedName>
    <definedName name="salreg" localSheetId="14">#REF!</definedName>
    <definedName name="salreg" localSheetId="7">#REF!</definedName>
    <definedName name="salreg" localSheetId="6">#REF!</definedName>
    <definedName name="salreg">#REF!</definedName>
    <definedName name="SALREGF" localSheetId="0">#REF!</definedName>
    <definedName name="SALREGF" localSheetId="10">#REF!</definedName>
    <definedName name="SALREGF" localSheetId="11">#REF!</definedName>
    <definedName name="SALREGF" localSheetId="8">#REF!</definedName>
    <definedName name="SALREGF" localSheetId="9">#REF!</definedName>
    <definedName name="SALREGF" localSheetId="5">#REF!</definedName>
    <definedName name="SALREGF" localSheetId="12">#REF!</definedName>
    <definedName name="SALREGF" localSheetId="13">#REF!</definedName>
    <definedName name="SALREGF" localSheetId="1">#REF!</definedName>
    <definedName name="SALREGF" localSheetId="3">#REF!</definedName>
    <definedName name="SALREGF" localSheetId="14">#REF!</definedName>
    <definedName name="SALREGF" localSheetId="7">#REF!</definedName>
    <definedName name="SALREGF" localSheetId="6">#REF!</definedName>
    <definedName name="SALREGF">#REF!</definedName>
    <definedName name="subtrans" localSheetId="0">[2]List99!$A$1:$F$59,[2]List99!$A$60:$F$111,[2]List99!#REF!,[2]List99!$A$112:$F$164,[2]List99!$A$165:$F$228</definedName>
    <definedName name="subtrans" localSheetId="10">[2]List99!$A$1:$F$59,[2]List99!$A$60:$F$111,[2]List99!#REF!,[2]List99!$A$112:$F$164,[2]List99!$A$165:$F$228</definedName>
    <definedName name="subtrans" localSheetId="11">[2]List99!$A$1:$F$59,[2]List99!$A$60:$F$111,[2]List99!#REF!,[2]List99!$A$112:$F$164,[2]List99!$A$165:$F$228</definedName>
    <definedName name="subtrans" localSheetId="8">[2]List99!$A$1:$F$59,[2]List99!$A$60:$F$111,[2]List99!#REF!,[2]List99!$A$112:$F$164,[2]List99!$A$165:$F$228</definedName>
    <definedName name="subtrans" localSheetId="9">[2]List99!$A$1:$F$59,[2]List99!$A$60:$F$111,[2]List99!#REF!,[2]List99!$A$112:$F$164,[2]List99!$A$165:$F$228</definedName>
    <definedName name="subtrans" localSheetId="5">[2]List99!$A$1:$F$59,[2]List99!$A$60:$F$111,[2]List99!#REF!,[2]List99!$A$112:$F$164,[2]List99!$A$165:$F$228</definedName>
    <definedName name="subtrans" localSheetId="12">[2]List99!$A$1:$F$59,[2]List99!$A$60:$F$111,[2]List99!#REF!,[2]List99!$A$112:$F$164,[2]List99!$A$165:$F$228</definedName>
    <definedName name="subtrans" localSheetId="13">[2]List99!$A$1:$F$59,[2]List99!$A$60:$F$111,[2]List99!#REF!,[2]List99!$A$112:$F$164,[2]List99!$A$165:$F$228</definedName>
    <definedName name="subtrans" localSheetId="3">[2]List99!$A$1:$F$59,[2]List99!$A$60:$F$111,[2]List99!#REF!,[2]List99!$A$112:$F$164,[2]List99!$A$165:$F$228</definedName>
    <definedName name="subtrans" localSheetId="14">[2]List99!$A$1:$F$59,[2]List99!$A$60:$F$111,[2]List99!#REF!,[2]List99!$A$112:$F$164,[2]List99!$A$165:$F$228</definedName>
    <definedName name="subtrans" localSheetId="7">[2]List99!$A$1:$F$59,[2]List99!$A$60:$F$111,[2]List99!#REF!,[2]List99!$A$112:$F$164,[2]List99!$A$165:$F$228</definedName>
    <definedName name="subtrans" localSheetId="6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0">#REF!</definedName>
    <definedName name="Surtax" localSheetId="10">#REF!</definedName>
    <definedName name="Surtax" localSheetId="11">#REF!</definedName>
    <definedName name="Surtax" localSheetId="8">#REF!</definedName>
    <definedName name="Surtax" localSheetId="9">#REF!</definedName>
    <definedName name="Surtax" localSheetId="5">#REF!</definedName>
    <definedName name="Surtax" localSheetId="12">#REF!</definedName>
    <definedName name="Surtax" localSheetId="13">#REF!</definedName>
    <definedName name="Surtax" localSheetId="1">#REF!</definedName>
    <definedName name="Surtax" localSheetId="3">#REF!</definedName>
    <definedName name="Surtax" localSheetId="14">#REF!</definedName>
    <definedName name="Surtax" localSheetId="7">#REF!</definedName>
    <definedName name="Surtax" localSheetId="6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0">#REF!</definedName>
    <definedName name="TEMPA" localSheetId="10">#REF!</definedName>
    <definedName name="TEMPA" localSheetId="11">#REF!</definedName>
    <definedName name="TEMPA" localSheetId="8">#REF!</definedName>
    <definedName name="TEMPA" localSheetId="9">#REF!</definedName>
    <definedName name="TEMPA" localSheetId="5">#REF!</definedName>
    <definedName name="TEMPA" localSheetId="12">#REF!</definedName>
    <definedName name="TEMPA" localSheetId="13">#REF!</definedName>
    <definedName name="TEMPA" localSheetId="1">#REF!</definedName>
    <definedName name="TEMPA" localSheetId="3">#REF!</definedName>
    <definedName name="TEMPA" localSheetId="14">#REF!</definedName>
    <definedName name="TEMPA" localSheetId="7">#REF!</definedName>
    <definedName name="TEMPA" localSheetId="6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0">#REF!</definedName>
    <definedName name="total_dept" localSheetId="10">#REF!</definedName>
    <definedName name="total_dept" localSheetId="11">#REF!</definedName>
    <definedName name="total_dept" localSheetId="8">#REF!</definedName>
    <definedName name="total_dept" localSheetId="9">#REF!</definedName>
    <definedName name="total_dept" localSheetId="5">#REF!</definedName>
    <definedName name="total_dept" localSheetId="12">#REF!</definedName>
    <definedName name="total_dept" localSheetId="13">#REF!</definedName>
    <definedName name="total_dept" localSheetId="1">#REF!</definedName>
    <definedName name="total_dept" localSheetId="3">#REF!</definedName>
    <definedName name="total_dept" localSheetId="14">#REF!</definedName>
    <definedName name="total_dept" localSheetId="7">#REF!</definedName>
    <definedName name="total_dept" localSheetId="6">#REF!</definedName>
    <definedName name="total_dept">#REF!</definedName>
    <definedName name="total_manpower" localSheetId="0">#REF!</definedName>
    <definedName name="total_manpower" localSheetId="10">#REF!</definedName>
    <definedName name="total_manpower" localSheetId="11">#REF!</definedName>
    <definedName name="total_manpower" localSheetId="8">#REF!</definedName>
    <definedName name="total_manpower" localSheetId="9">#REF!</definedName>
    <definedName name="total_manpower" localSheetId="5">#REF!</definedName>
    <definedName name="total_manpower" localSheetId="12">#REF!</definedName>
    <definedName name="total_manpower" localSheetId="13">#REF!</definedName>
    <definedName name="total_manpower" localSheetId="1">#REF!</definedName>
    <definedName name="total_manpower" localSheetId="3">#REF!</definedName>
    <definedName name="total_manpower" localSheetId="14">#REF!</definedName>
    <definedName name="total_manpower" localSheetId="7">#REF!</definedName>
    <definedName name="total_manpower" localSheetId="6">#REF!</definedName>
    <definedName name="total_manpower">#REF!</definedName>
    <definedName name="total_material" localSheetId="0">#REF!</definedName>
    <definedName name="total_material" localSheetId="10">#REF!</definedName>
    <definedName name="total_material" localSheetId="11">#REF!</definedName>
    <definedName name="total_material" localSheetId="8">#REF!</definedName>
    <definedName name="total_material" localSheetId="9">#REF!</definedName>
    <definedName name="total_material" localSheetId="5">#REF!</definedName>
    <definedName name="total_material" localSheetId="12">#REF!</definedName>
    <definedName name="total_material" localSheetId="13">#REF!</definedName>
    <definedName name="total_material" localSheetId="1">#REF!</definedName>
    <definedName name="total_material" localSheetId="3">#REF!</definedName>
    <definedName name="total_material" localSheetId="14">#REF!</definedName>
    <definedName name="total_material" localSheetId="7">#REF!</definedName>
    <definedName name="total_material" localSheetId="6">#REF!</definedName>
    <definedName name="total_material">#REF!</definedName>
    <definedName name="total_other" localSheetId="0">#REF!</definedName>
    <definedName name="total_other" localSheetId="10">#REF!</definedName>
    <definedName name="total_other" localSheetId="11">#REF!</definedName>
    <definedName name="total_other" localSheetId="8">#REF!</definedName>
    <definedName name="total_other" localSheetId="9">#REF!</definedName>
    <definedName name="total_other" localSheetId="5">#REF!</definedName>
    <definedName name="total_other" localSheetId="12">#REF!</definedName>
    <definedName name="total_other" localSheetId="13">#REF!</definedName>
    <definedName name="total_other" localSheetId="1">#REF!</definedName>
    <definedName name="total_other" localSheetId="3">#REF!</definedName>
    <definedName name="total_other" localSheetId="14">#REF!</definedName>
    <definedName name="total_other" localSheetId="7">#REF!</definedName>
    <definedName name="total_other" localSheetId="6">#REF!</definedName>
    <definedName name="total_other">#REF!</definedName>
    <definedName name="total_transportation" localSheetId="0">#REF!</definedName>
    <definedName name="total_transportation" localSheetId="10">#REF!</definedName>
    <definedName name="total_transportation" localSheetId="11">#REF!</definedName>
    <definedName name="total_transportation" localSheetId="8">#REF!</definedName>
    <definedName name="total_transportation" localSheetId="9">#REF!</definedName>
    <definedName name="total_transportation" localSheetId="5">#REF!</definedName>
    <definedName name="total_transportation" localSheetId="12">#REF!</definedName>
    <definedName name="total_transportation" localSheetId="13">#REF!</definedName>
    <definedName name="total_transportation" localSheetId="1">#REF!</definedName>
    <definedName name="total_transportation" localSheetId="3">#REF!</definedName>
    <definedName name="total_transportation" localSheetId="14">#REF!</definedName>
    <definedName name="total_transportation" localSheetId="7">#REF!</definedName>
    <definedName name="total_transportation" localSheetId="6">#REF!</definedName>
    <definedName name="total_transportation">#REF!</definedName>
    <definedName name="TRANBUD" localSheetId="0">#REF!</definedName>
    <definedName name="TRANBUD" localSheetId="10">#REF!</definedName>
    <definedName name="TRANBUD" localSheetId="11">#REF!</definedName>
    <definedName name="TRANBUD" localSheetId="8">#REF!</definedName>
    <definedName name="TRANBUD" localSheetId="9">#REF!</definedName>
    <definedName name="TRANBUD" localSheetId="5">#REF!</definedName>
    <definedName name="TRANBUD" localSheetId="12">#REF!</definedName>
    <definedName name="TRANBUD" localSheetId="13">#REF!</definedName>
    <definedName name="TRANBUD" localSheetId="1">#REF!</definedName>
    <definedName name="TRANBUD" localSheetId="3">#REF!</definedName>
    <definedName name="TRANBUD" localSheetId="14">#REF!</definedName>
    <definedName name="TRANBUD" localSheetId="7">#REF!</definedName>
    <definedName name="TRANBUD" localSheetId="6">#REF!</definedName>
    <definedName name="TRANBUD">#REF!</definedName>
    <definedName name="TRANEND" localSheetId="0">#REF!</definedName>
    <definedName name="TRANEND" localSheetId="10">#REF!</definedName>
    <definedName name="TRANEND" localSheetId="11">#REF!</definedName>
    <definedName name="TRANEND" localSheetId="8">#REF!</definedName>
    <definedName name="TRANEND" localSheetId="9">#REF!</definedName>
    <definedName name="TRANEND" localSheetId="5">#REF!</definedName>
    <definedName name="TRANEND" localSheetId="12">#REF!</definedName>
    <definedName name="TRANEND" localSheetId="13">#REF!</definedName>
    <definedName name="TRANEND" localSheetId="1">#REF!</definedName>
    <definedName name="TRANEND" localSheetId="3">#REF!</definedName>
    <definedName name="TRANEND" localSheetId="14">#REF!</definedName>
    <definedName name="TRANEND" localSheetId="7">#REF!</definedName>
    <definedName name="TRANEND" localSheetId="6">#REF!</definedName>
    <definedName name="TRANEND">#REF!</definedName>
    <definedName name="transportation_costs" localSheetId="0">#REF!</definedName>
    <definedName name="transportation_costs" localSheetId="10">#REF!</definedName>
    <definedName name="transportation_costs" localSheetId="11">#REF!</definedName>
    <definedName name="transportation_costs" localSheetId="8">#REF!</definedName>
    <definedName name="transportation_costs" localSheetId="9">#REF!</definedName>
    <definedName name="transportation_costs" localSheetId="5">#REF!</definedName>
    <definedName name="transportation_costs" localSheetId="12">#REF!</definedName>
    <definedName name="transportation_costs" localSheetId="13">#REF!</definedName>
    <definedName name="transportation_costs" localSheetId="1">#REF!</definedName>
    <definedName name="transportation_costs" localSheetId="3">#REF!</definedName>
    <definedName name="transportation_costs" localSheetId="14">#REF!</definedName>
    <definedName name="transportation_costs" localSheetId="7">#REF!</definedName>
    <definedName name="transportation_costs" localSheetId="6">#REF!</definedName>
    <definedName name="transportation_costs">#REF!</definedName>
    <definedName name="TRANSTART" localSheetId="0">#REF!</definedName>
    <definedName name="TRANSTART" localSheetId="10">#REF!</definedName>
    <definedName name="TRANSTART" localSheetId="11">#REF!</definedName>
    <definedName name="TRANSTART" localSheetId="8">#REF!</definedName>
    <definedName name="TRANSTART" localSheetId="9">#REF!</definedName>
    <definedName name="TRANSTART" localSheetId="5">#REF!</definedName>
    <definedName name="TRANSTART" localSheetId="12">#REF!</definedName>
    <definedName name="TRANSTART" localSheetId="13">#REF!</definedName>
    <definedName name="TRANSTART" localSheetId="1">#REF!</definedName>
    <definedName name="TRANSTART" localSheetId="3">#REF!</definedName>
    <definedName name="TRANSTART" localSheetId="14">#REF!</definedName>
    <definedName name="TRANSTART" localSheetId="7">#REF!</definedName>
    <definedName name="TRANSTART" localSheetId="6">#REF!</definedName>
    <definedName name="TRANSTART">#REF!</definedName>
    <definedName name="trn_beg_bud" localSheetId="0">#REF!</definedName>
    <definedName name="trn_beg_bud" localSheetId="10">#REF!</definedName>
    <definedName name="trn_beg_bud" localSheetId="11">#REF!</definedName>
    <definedName name="trn_beg_bud" localSheetId="8">#REF!</definedName>
    <definedName name="trn_beg_bud" localSheetId="9">#REF!</definedName>
    <definedName name="trn_beg_bud" localSheetId="5">#REF!</definedName>
    <definedName name="trn_beg_bud" localSheetId="12">#REF!</definedName>
    <definedName name="trn_beg_bud" localSheetId="13">#REF!</definedName>
    <definedName name="trn_beg_bud" localSheetId="1">#REF!</definedName>
    <definedName name="trn_beg_bud" localSheetId="3">#REF!</definedName>
    <definedName name="trn_beg_bud" localSheetId="14">#REF!</definedName>
    <definedName name="trn_beg_bud" localSheetId="7">#REF!</definedName>
    <definedName name="trn_beg_bud" localSheetId="6">#REF!</definedName>
    <definedName name="trn_beg_bud">#REF!</definedName>
    <definedName name="trn_end_bud" localSheetId="0">#REF!</definedName>
    <definedName name="trn_end_bud" localSheetId="10">#REF!</definedName>
    <definedName name="trn_end_bud" localSheetId="11">#REF!</definedName>
    <definedName name="trn_end_bud" localSheetId="8">#REF!</definedName>
    <definedName name="trn_end_bud" localSheetId="9">#REF!</definedName>
    <definedName name="trn_end_bud" localSheetId="5">#REF!</definedName>
    <definedName name="trn_end_bud" localSheetId="12">#REF!</definedName>
    <definedName name="trn_end_bud" localSheetId="13">#REF!</definedName>
    <definedName name="trn_end_bud" localSheetId="1">#REF!</definedName>
    <definedName name="trn_end_bud" localSheetId="3">#REF!</definedName>
    <definedName name="trn_end_bud" localSheetId="14">#REF!</definedName>
    <definedName name="trn_end_bud" localSheetId="7">#REF!</definedName>
    <definedName name="trn_end_bud" localSheetId="6">#REF!</definedName>
    <definedName name="trn_end_bud">#REF!</definedName>
    <definedName name="trn12ACT" localSheetId="0">#REF!</definedName>
    <definedName name="trn12ACT" localSheetId="10">#REF!</definedName>
    <definedName name="trn12ACT" localSheetId="11">#REF!</definedName>
    <definedName name="trn12ACT" localSheetId="8">#REF!</definedName>
    <definedName name="trn12ACT" localSheetId="9">#REF!</definedName>
    <definedName name="trn12ACT" localSheetId="5">#REF!</definedName>
    <definedName name="trn12ACT" localSheetId="12">#REF!</definedName>
    <definedName name="trn12ACT" localSheetId="13">#REF!</definedName>
    <definedName name="trn12ACT" localSheetId="1">#REF!</definedName>
    <definedName name="trn12ACT" localSheetId="3">#REF!</definedName>
    <definedName name="trn12ACT" localSheetId="14">#REF!</definedName>
    <definedName name="trn12ACT" localSheetId="7">#REF!</definedName>
    <definedName name="trn12ACT" localSheetId="6">#REF!</definedName>
    <definedName name="trn12ACT">#REF!</definedName>
    <definedName name="trnCYACT" localSheetId="0">#REF!</definedName>
    <definedName name="trnCYACT" localSheetId="10">#REF!</definedName>
    <definedName name="trnCYACT" localSheetId="11">#REF!</definedName>
    <definedName name="trnCYACT" localSheetId="8">#REF!</definedName>
    <definedName name="trnCYACT" localSheetId="9">#REF!</definedName>
    <definedName name="trnCYACT" localSheetId="5">#REF!</definedName>
    <definedName name="trnCYACT" localSheetId="12">#REF!</definedName>
    <definedName name="trnCYACT" localSheetId="13">#REF!</definedName>
    <definedName name="trnCYACT" localSheetId="1">#REF!</definedName>
    <definedName name="trnCYACT" localSheetId="3">#REF!</definedName>
    <definedName name="trnCYACT" localSheetId="14">#REF!</definedName>
    <definedName name="trnCYACT" localSheetId="7">#REF!</definedName>
    <definedName name="trnCYACT" localSheetId="6">#REF!</definedName>
    <definedName name="trnCYACT">#REF!</definedName>
    <definedName name="trnCYBUD" localSheetId="0">#REF!</definedName>
    <definedName name="trnCYBUD" localSheetId="10">#REF!</definedName>
    <definedName name="trnCYBUD" localSheetId="11">#REF!</definedName>
    <definedName name="trnCYBUD" localSheetId="8">#REF!</definedName>
    <definedName name="trnCYBUD" localSheetId="9">#REF!</definedName>
    <definedName name="trnCYBUD" localSheetId="5">#REF!</definedName>
    <definedName name="trnCYBUD" localSheetId="12">#REF!</definedName>
    <definedName name="trnCYBUD" localSheetId="13">#REF!</definedName>
    <definedName name="trnCYBUD" localSheetId="1">#REF!</definedName>
    <definedName name="trnCYBUD" localSheetId="3">#REF!</definedName>
    <definedName name="trnCYBUD" localSheetId="14">#REF!</definedName>
    <definedName name="trnCYBUD" localSheetId="7">#REF!</definedName>
    <definedName name="trnCYBUD" localSheetId="6">#REF!</definedName>
    <definedName name="trnCYBUD">#REF!</definedName>
    <definedName name="trnCYF" localSheetId="0">#REF!</definedName>
    <definedName name="trnCYF" localSheetId="10">#REF!</definedName>
    <definedName name="trnCYF" localSheetId="11">#REF!</definedName>
    <definedName name="trnCYF" localSheetId="8">#REF!</definedName>
    <definedName name="trnCYF" localSheetId="9">#REF!</definedName>
    <definedName name="trnCYF" localSheetId="5">#REF!</definedName>
    <definedName name="trnCYF" localSheetId="12">#REF!</definedName>
    <definedName name="trnCYF" localSheetId="13">#REF!</definedName>
    <definedName name="trnCYF" localSheetId="1">#REF!</definedName>
    <definedName name="trnCYF" localSheetId="3">#REF!</definedName>
    <definedName name="trnCYF" localSheetId="14">#REF!</definedName>
    <definedName name="trnCYF" localSheetId="7">#REF!</definedName>
    <definedName name="trnCYF" localSheetId="6">#REF!</definedName>
    <definedName name="trnCYF">#REF!</definedName>
    <definedName name="trnNYbud" localSheetId="0">#REF!</definedName>
    <definedName name="trnNYbud" localSheetId="10">#REF!</definedName>
    <definedName name="trnNYbud" localSheetId="11">#REF!</definedName>
    <definedName name="trnNYbud" localSheetId="8">#REF!</definedName>
    <definedName name="trnNYbud" localSheetId="9">#REF!</definedName>
    <definedName name="trnNYbud" localSheetId="5">#REF!</definedName>
    <definedName name="trnNYbud" localSheetId="12">#REF!</definedName>
    <definedName name="trnNYbud" localSheetId="13">#REF!</definedName>
    <definedName name="trnNYbud" localSheetId="1">#REF!</definedName>
    <definedName name="trnNYbud" localSheetId="3">#REF!</definedName>
    <definedName name="trnNYbud" localSheetId="14">#REF!</definedName>
    <definedName name="trnNYbud" localSheetId="7">#REF!</definedName>
    <definedName name="trnNYbud" localSheetId="6">#REF!</definedName>
    <definedName name="trnNYbud">#REF!</definedName>
    <definedName name="trnPYACT" localSheetId="0">#REF!</definedName>
    <definedName name="trnPYACT" localSheetId="10">#REF!</definedName>
    <definedName name="trnPYACT" localSheetId="11">#REF!</definedName>
    <definedName name="trnPYACT" localSheetId="8">#REF!</definedName>
    <definedName name="trnPYACT" localSheetId="9">#REF!</definedName>
    <definedName name="trnPYACT" localSheetId="5">#REF!</definedName>
    <definedName name="trnPYACT" localSheetId="12">#REF!</definedName>
    <definedName name="trnPYACT" localSheetId="13">#REF!</definedName>
    <definedName name="trnPYACT" localSheetId="1">#REF!</definedName>
    <definedName name="trnPYACT" localSheetId="3">#REF!</definedName>
    <definedName name="trnPYACT" localSheetId="14">#REF!</definedName>
    <definedName name="trnPYACT" localSheetId="7">#REF!</definedName>
    <definedName name="trnPYACT" localSheetId="6">#REF!</definedName>
    <definedName name="trnPYACT">#REF!</definedName>
    <definedName name="Utility">[10]Financials!$A$1</definedName>
    <definedName name="UtilityInfo" localSheetId="0">#REF!</definedName>
    <definedName name="UtilityInfo" localSheetId="10">#REF!</definedName>
    <definedName name="UtilityInfo" localSheetId="11">#REF!</definedName>
    <definedName name="UtilityInfo" localSheetId="8">#REF!</definedName>
    <definedName name="UtilityInfo" localSheetId="9">#REF!</definedName>
    <definedName name="UtilityInfo" localSheetId="5">#REF!</definedName>
    <definedName name="UtilityInfo" localSheetId="12">#REF!</definedName>
    <definedName name="UtilityInfo" localSheetId="13">#REF!</definedName>
    <definedName name="UtilityInfo" localSheetId="3">#REF!</definedName>
    <definedName name="UtilityInfo" localSheetId="14">#REF!</definedName>
    <definedName name="UtilityInfo" localSheetId="7">#REF!</definedName>
    <definedName name="UtilityInfo" localSheetId="6">#REF!</definedName>
    <definedName name="UtilityInfo">#REF!</definedName>
    <definedName name="utitliy1">[18]Financials!$A$1</definedName>
    <definedName name="WAGBENF" localSheetId="0">#REF!</definedName>
    <definedName name="WAGBENF" localSheetId="10">#REF!</definedName>
    <definedName name="WAGBENF" localSheetId="11">#REF!</definedName>
    <definedName name="WAGBENF" localSheetId="8">#REF!</definedName>
    <definedName name="WAGBENF" localSheetId="9">#REF!</definedName>
    <definedName name="WAGBENF" localSheetId="5">#REF!</definedName>
    <definedName name="WAGBENF" localSheetId="12">#REF!</definedName>
    <definedName name="WAGBENF" localSheetId="13">#REF!</definedName>
    <definedName name="WAGBENF" localSheetId="1">#REF!</definedName>
    <definedName name="WAGBENF" localSheetId="3">#REF!</definedName>
    <definedName name="WAGBENF" localSheetId="14">#REF!</definedName>
    <definedName name="WAGBENF" localSheetId="7">#REF!</definedName>
    <definedName name="WAGBENF" localSheetId="6">#REF!</definedName>
    <definedName name="WAGBENF">#REF!</definedName>
    <definedName name="wagdob" localSheetId="0">#REF!</definedName>
    <definedName name="wagdob" localSheetId="10">#REF!</definedName>
    <definedName name="wagdob" localSheetId="11">#REF!</definedName>
    <definedName name="wagdob" localSheetId="8">#REF!</definedName>
    <definedName name="wagdob" localSheetId="9">#REF!</definedName>
    <definedName name="wagdob" localSheetId="5">#REF!</definedName>
    <definedName name="wagdob" localSheetId="12">#REF!</definedName>
    <definedName name="wagdob" localSheetId="13">#REF!</definedName>
    <definedName name="wagdob" localSheetId="1">#REF!</definedName>
    <definedName name="wagdob" localSheetId="3">#REF!</definedName>
    <definedName name="wagdob" localSheetId="14">#REF!</definedName>
    <definedName name="wagdob" localSheetId="7">#REF!</definedName>
    <definedName name="wagdob" localSheetId="6">#REF!</definedName>
    <definedName name="wagdob">#REF!</definedName>
    <definedName name="wagdobf" localSheetId="0">#REF!</definedName>
    <definedName name="wagdobf" localSheetId="10">#REF!</definedName>
    <definedName name="wagdobf" localSheetId="11">#REF!</definedName>
    <definedName name="wagdobf" localSheetId="8">#REF!</definedName>
    <definedName name="wagdobf" localSheetId="9">#REF!</definedName>
    <definedName name="wagdobf" localSheetId="5">#REF!</definedName>
    <definedName name="wagdobf" localSheetId="12">#REF!</definedName>
    <definedName name="wagdobf" localSheetId="13">#REF!</definedName>
    <definedName name="wagdobf" localSheetId="1">#REF!</definedName>
    <definedName name="wagdobf" localSheetId="3">#REF!</definedName>
    <definedName name="wagdobf" localSheetId="14">#REF!</definedName>
    <definedName name="wagdobf" localSheetId="7">#REF!</definedName>
    <definedName name="wagdobf" localSheetId="6">#REF!</definedName>
    <definedName name="wagdobf">#REF!</definedName>
    <definedName name="wagreg" localSheetId="0">#REF!</definedName>
    <definedName name="wagreg" localSheetId="10">#REF!</definedName>
    <definedName name="wagreg" localSheetId="11">#REF!</definedName>
    <definedName name="wagreg" localSheetId="8">#REF!</definedName>
    <definedName name="wagreg" localSheetId="9">#REF!</definedName>
    <definedName name="wagreg" localSheetId="5">#REF!</definedName>
    <definedName name="wagreg" localSheetId="12">#REF!</definedName>
    <definedName name="wagreg" localSheetId="13">#REF!</definedName>
    <definedName name="wagreg" localSheetId="1">#REF!</definedName>
    <definedName name="wagreg" localSheetId="3">#REF!</definedName>
    <definedName name="wagreg" localSheetId="14">#REF!</definedName>
    <definedName name="wagreg" localSheetId="7">#REF!</definedName>
    <definedName name="wagreg" localSheetId="6">#REF!</definedName>
    <definedName name="wagreg">#REF!</definedName>
    <definedName name="wagregf" localSheetId="0">#REF!</definedName>
    <definedName name="wagregf" localSheetId="10">#REF!</definedName>
    <definedName name="wagregf" localSheetId="11">#REF!</definedName>
    <definedName name="wagregf" localSheetId="8">#REF!</definedName>
    <definedName name="wagregf" localSheetId="9">#REF!</definedName>
    <definedName name="wagregf" localSheetId="5">#REF!</definedName>
    <definedName name="wagregf" localSheetId="12">#REF!</definedName>
    <definedName name="wagregf" localSheetId="13">#REF!</definedName>
    <definedName name="wagregf" localSheetId="1">#REF!</definedName>
    <definedName name="wagregf" localSheetId="3">#REF!</definedName>
    <definedName name="wagregf" localSheetId="14">#REF!</definedName>
    <definedName name="wagregf" localSheetId="7">#REF!</definedName>
    <definedName name="wagregf" localSheetId="6">#REF!</definedName>
    <definedName name="wagregf">#REF!</definedName>
    <definedName name="Z_Factor_Analysis" localSheetId="0">#REF!</definedName>
    <definedName name="Z_Factor_Analysis" localSheetId="10">#REF!</definedName>
    <definedName name="Z_Factor_Analysis" localSheetId="11">#REF!</definedName>
    <definedName name="Z_Factor_Analysis" localSheetId="8">#REF!</definedName>
    <definedName name="Z_Factor_Analysis" localSheetId="9">#REF!</definedName>
    <definedName name="Z_Factor_Analysis" localSheetId="5">#REF!</definedName>
    <definedName name="Z_Factor_Analysis" localSheetId="12">#REF!</definedName>
    <definedName name="Z_Factor_Analysis" localSheetId="13">#REF!</definedName>
    <definedName name="Z_Factor_Analysis" localSheetId="3">#REF!</definedName>
    <definedName name="Z_Factor_Analysis" localSheetId="14">#REF!</definedName>
    <definedName name="Z_Factor_Analysis" localSheetId="7">#REF!</definedName>
    <definedName name="Z_Factor_Analysis" localSheetId="6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M4" i="10" l="1"/>
  <c r="H18" i="50" l="1"/>
  <c r="H18" i="16"/>
  <c r="AA26" i="54"/>
  <c r="AE26" i="54" s="1"/>
  <c r="AD31" i="54"/>
  <c r="AD30" i="54"/>
  <c r="AD24" i="54"/>
  <c r="Z46" i="54"/>
  <c r="AD23" i="54"/>
  <c r="V22" i="54"/>
  <c r="AD21" i="54"/>
  <c r="AF21" i="54" s="1"/>
  <c r="Z36" i="54"/>
  <c r="Z37" i="54"/>
  <c r="AD37" i="54" s="1"/>
  <c r="Z38" i="54"/>
  <c r="AD38" i="54" s="1"/>
  <c r="Z35" i="54"/>
  <c r="AB35" i="54" s="1"/>
  <c r="AD46" i="54"/>
  <c r="AI43" i="54"/>
  <c r="AH43" i="54"/>
  <c r="AF39" i="54"/>
  <c r="AH39" i="54" s="1"/>
  <c r="AB39" i="54"/>
  <c r="AI39" i="54" s="1"/>
  <c r="AE37" i="54"/>
  <c r="AD36" i="54"/>
  <c r="AA36" i="54"/>
  <c r="AB36" i="54" s="1"/>
  <c r="AF35" i="54"/>
  <c r="AA33" i="54"/>
  <c r="AA34" i="54" s="1"/>
  <c r="AA30" i="54"/>
  <c r="AF28" i="54"/>
  <c r="AB28" i="54"/>
  <c r="AI28" i="54" s="1"/>
  <c r="AD26" i="54"/>
  <c r="AE25" i="54"/>
  <c r="AD25" i="54"/>
  <c r="Z25" i="54"/>
  <c r="AB25" i="54" s="1"/>
  <c r="AI25" i="54" s="1"/>
  <c r="AE23" i="54"/>
  <c r="AE24" i="54" s="1"/>
  <c r="AA23" i="54"/>
  <c r="AB22" i="54"/>
  <c r="AI22" i="54" s="1"/>
  <c r="L46" i="54"/>
  <c r="Q43" i="54"/>
  <c r="P43" i="54"/>
  <c r="N39" i="54"/>
  <c r="J39" i="54"/>
  <c r="Q39" i="54" s="1"/>
  <c r="H38" i="54"/>
  <c r="L38" i="54" s="1"/>
  <c r="M37" i="54"/>
  <c r="H37" i="54"/>
  <c r="J37" i="54" s="1"/>
  <c r="L36" i="54"/>
  <c r="I36" i="54"/>
  <c r="M36" i="54" s="1"/>
  <c r="N35" i="54"/>
  <c r="P35" i="54" s="1"/>
  <c r="J35" i="54"/>
  <c r="H34" i="54"/>
  <c r="I33" i="54"/>
  <c r="I34" i="54" s="1"/>
  <c r="H33" i="54"/>
  <c r="J33" i="54" s="1"/>
  <c r="I30" i="54"/>
  <c r="M30" i="54" s="1"/>
  <c r="N28" i="54"/>
  <c r="J28" i="54"/>
  <c r="Q28" i="54" s="1"/>
  <c r="M26" i="54"/>
  <c r="M25" i="54"/>
  <c r="M23" i="54"/>
  <c r="M24" i="54" s="1"/>
  <c r="I23" i="54"/>
  <c r="J22" i="54"/>
  <c r="Q22" i="54" s="1"/>
  <c r="D22" i="54"/>
  <c r="L18" i="54"/>
  <c r="AF24" i="54" l="1"/>
  <c r="AF25" i="54"/>
  <c r="AH25" i="54" s="1"/>
  <c r="L37" i="54"/>
  <c r="P28" i="54"/>
  <c r="P39" i="54"/>
  <c r="AH28" i="54"/>
  <c r="M33" i="54"/>
  <c r="Q35" i="54"/>
  <c r="N37" i="54"/>
  <c r="P37" i="54" s="1"/>
  <c r="Q37" i="54" s="1"/>
  <c r="N36" i="54"/>
  <c r="AF26" i="54"/>
  <c r="AF37" i="54"/>
  <c r="AE33" i="54"/>
  <c r="AB37" i="54"/>
  <c r="AH37" i="54" s="1"/>
  <c r="AI37" i="54" s="1"/>
  <c r="AH35" i="54"/>
  <c r="AI35" i="54" s="1"/>
  <c r="AA24" i="54"/>
  <c r="AE30" i="54"/>
  <c r="AF23" i="54"/>
  <c r="AA31" i="54"/>
  <c r="AE36" i="54"/>
  <c r="AF36" i="54" s="1"/>
  <c r="AH36" i="54" s="1"/>
  <c r="AI36" i="54" s="1"/>
  <c r="J34" i="54"/>
  <c r="I38" i="54"/>
  <c r="I24" i="54"/>
  <c r="M31" i="54"/>
  <c r="J36" i="54"/>
  <c r="M34" i="54"/>
  <c r="I31" i="54"/>
  <c r="H27" i="11"/>
  <c r="D25" i="47"/>
  <c r="D24" i="47"/>
  <c r="L21" i="11"/>
  <c r="N21" i="11" s="1"/>
  <c r="P21" i="11" s="1"/>
  <c r="Q21" i="11" s="1"/>
  <c r="M222" i="10"/>
  <c r="M185" i="10"/>
  <c r="M146" i="10"/>
  <c r="L22" i="17" s="1"/>
  <c r="N22" i="17" s="1"/>
  <c r="M111" i="10"/>
  <c r="L22" i="16" s="1"/>
  <c r="N22" i="16" s="1"/>
  <c r="M77" i="10"/>
  <c r="L22" i="15" s="1"/>
  <c r="M42" i="10"/>
  <c r="L48" i="53"/>
  <c r="Q45" i="53"/>
  <c r="P45" i="53"/>
  <c r="P41" i="53"/>
  <c r="N41" i="53"/>
  <c r="J41" i="53"/>
  <c r="Q41" i="53"/>
  <c r="L40" i="53"/>
  <c r="H40" i="53"/>
  <c r="M39" i="53"/>
  <c r="N39" i="53"/>
  <c r="P39" i="53"/>
  <c r="Q39" i="53"/>
  <c r="L39" i="53"/>
  <c r="J39" i="53"/>
  <c r="H39" i="53"/>
  <c r="L38" i="53"/>
  <c r="I38" i="53"/>
  <c r="M38" i="53"/>
  <c r="N38" i="53"/>
  <c r="N37" i="53"/>
  <c r="P37" i="53"/>
  <c r="J37" i="53"/>
  <c r="Q37" i="53"/>
  <c r="H35" i="53"/>
  <c r="Z34" i="54" s="1"/>
  <c r="AD34" i="54" s="1"/>
  <c r="M34" i="53"/>
  <c r="I34" i="53"/>
  <c r="I35" i="53"/>
  <c r="H34" i="53"/>
  <c r="M31" i="53"/>
  <c r="I31" i="53"/>
  <c r="N29" i="53"/>
  <c r="J29" i="53"/>
  <c r="Q29" i="53" s="1"/>
  <c r="M27" i="53"/>
  <c r="L26" i="53"/>
  <c r="N26" i="53" s="1"/>
  <c r="I26" i="53"/>
  <c r="H26" i="53"/>
  <c r="J26" i="53" s="1"/>
  <c r="Q26" i="53" s="1"/>
  <c r="M25" i="53"/>
  <c r="L24" i="53"/>
  <c r="N24" i="53" s="1"/>
  <c r="M23" i="53"/>
  <c r="I23" i="53"/>
  <c r="J22" i="53"/>
  <c r="Q22" i="53" s="1"/>
  <c r="D22" i="53"/>
  <c r="L18" i="53"/>
  <c r="H40" i="18"/>
  <c r="H39" i="18"/>
  <c r="J22" i="18"/>
  <c r="Q22" i="18" s="1"/>
  <c r="D22" i="18"/>
  <c r="H40" i="51"/>
  <c r="H39" i="51"/>
  <c r="J22" i="51"/>
  <c r="Q22" i="51" s="1"/>
  <c r="D22" i="51"/>
  <c r="H40" i="17"/>
  <c r="H39" i="17"/>
  <c r="J22" i="17"/>
  <c r="Q22" i="17" s="1"/>
  <c r="D22" i="17"/>
  <c r="D22" i="50"/>
  <c r="H18" i="49"/>
  <c r="H18" i="15"/>
  <c r="H42" i="50"/>
  <c r="H41" i="50"/>
  <c r="D22" i="16"/>
  <c r="D22" i="49"/>
  <c r="D22" i="15"/>
  <c r="H41" i="16"/>
  <c r="H40" i="16"/>
  <c r="L23" i="48"/>
  <c r="N23" i="48" s="1"/>
  <c r="D23" i="48"/>
  <c r="H18" i="48"/>
  <c r="O249" i="10"/>
  <c r="O245" i="10"/>
  <c r="O239" i="10"/>
  <c r="O223" i="10"/>
  <c r="M248" i="10"/>
  <c r="N248" i="10" s="1"/>
  <c r="M247" i="10"/>
  <c r="N247" i="10" s="1"/>
  <c r="M244" i="10"/>
  <c r="P244" i="10" s="1"/>
  <c r="M243" i="10"/>
  <c r="P243" i="10" s="1"/>
  <c r="M241" i="10"/>
  <c r="P241" i="10" s="1"/>
  <c r="M237" i="10"/>
  <c r="P237" i="10" s="1"/>
  <c r="M236" i="10"/>
  <c r="P236" i="10" s="1"/>
  <c r="M231" i="10"/>
  <c r="P231" i="10" s="1"/>
  <c r="M228" i="10"/>
  <c r="P228" i="10" s="1"/>
  <c r="M225" i="10"/>
  <c r="P225" i="10" s="1"/>
  <c r="M218" i="10"/>
  <c r="P218" i="10" s="1"/>
  <c r="O213" i="10"/>
  <c r="O209" i="10"/>
  <c r="O203" i="10"/>
  <c r="O186" i="10"/>
  <c r="M212" i="10"/>
  <c r="L34" i="54" s="1"/>
  <c r="M211" i="10"/>
  <c r="M208" i="10"/>
  <c r="L31" i="54" s="1"/>
  <c r="M207" i="10"/>
  <c r="L30" i="54" s="1"/>
  <c r="N30" i="54" s="1"/>
  <c r="M205" i="10"/>
  <c r="L24" i="54" s="1"/>
  <c r="N24" i="54" s="1"/>
  <c r="M201" i="10"/>
  <c r="M200" i="10"/>
  <c r="P200" i="10" s="1"/>
  <c r="M199" i="10"/>
  <c r="P199" i="10" s="1"/>
  <c r="M196" i="10"/>
  <c r="P196" i="10" s="1"/>
  <c r="M194" i="10"/>
  <c r="P194" i="10" s="1"/>
  <c r="M191" i="10"/>
  <c r="M188" i="10"/>
  <c r="L23" i="54" s="1"/>
  <c r="N23" i="54" s="1"/>
  <c r="M181" i="10"/>
  <c r="L21" i="54" s="1"/>
  <c r="N21" i="54" s="1"/>
  <c r="K98" i="10"/>
  <c r="K97" i="10"/>
  <c r="H33" i="49" s="1"/>
  <c r="J33" i="49" s="1"/>
  <c r="O174" i="10"/>
  <c r="M173" i="10"/>
  <c r="L35" i="51" s="1"/>
  <c r="N35" i="51" s="1"/>
  <c r="M172" i="10"/>
  <c r="P172" i="10" s="1"/>
  <c r="O170" i="10"/>
  <c r="M169" i="10"/>
  <c r="M168" i="10"/>
  <c r="P168" i="10" s="1"/>
  <c r="M166" i="10"/>
  <c r="L24" i="51" s="1"/>
  <c r="N24" i="51" s="1"/>
  <c r="O164" i="10"/>
  <c r="M163" i="10"/>
  <c r="P163" i="10" s="1"/>
  <c r="M162" i="10"/>
  <c r="P162" i="10" s="1"/>
  <c r="M160" i="10"/>
  <c r="P160" i="10" s="1"/>
  <c r="M157" i="10"/>
  <c r="M155" i="10"/>
  <c r="M152" i="10"/>
  <c r="P152" i="10" s="1"/>
  <c r="O147" i="10"/>
  <c r="O112" i="10"/>
  <c r="O138" i="10"/>
  <c r="M137" i="10"/>
  <c r="L37" i="50" s="1"/>
  <c r="N37" i="50" s="1"/>
  <c r="M136" i="10"/>
  <c r="O134" i="10"/>
  <c r="M133" i="10"/>
  <c r="L33" i="16" s="1"/>
  <c r="N33" i="16" s="1"/>
  <c r="M132" i="10"/>
  <c r="L32" i="16" s="1"/>
  <c r="N32" i="16" s="1"/>
  <c r="M130" i="10"/>
  <c r="L26" i="50" s="1"/>
  <c r="N26" i="50" s="1"/>
  <c r="O128" i="10"/>
  <c r="M127" i="10"/>
  <c r="P127" i="10" s="1"/>
  <c r="M126" i="10"/>
  <c r="M125" i="10"/>
  <c r="P125" i="10" s="1"/>
  <c r="M122" i="10"/>
  <c r="L27" i="50" s="1"/>
  <c r="N27" i="50" s="1"/>
  <c r="M120" i="10"/>
  <c r="P120" i="10" s="1"/>
  <c r="M117" i="10"/>
  <c r="P117" i="10" s="1"/>
  <c r="M102" i="10"/>
  <c r="L37" i="15" s="1"/>
  <c r="N37" i="15" s="1"/>
  <c r="M101" i="10"/>
  <c r="O99" i="10"/>
  <c r="O68" i="10"/>
  <c r="M67" i="10"/>
  <c r="P67" i="10" s="1"/>
  <c r="M66" i="10"/>
  <c r="O103" i="10"/>
  <c r="M98" i="10"/>
  <c r="L34" i="49" s="1"/>
  <c r="N34" i="49" s="1"/>
  <c r="M97" i="10"/>
  <c r="M95" i="10"/>
  <c r="L24" i="15" s="1"/>
  <c r="N24" i="15" s="1"/>
  <c r="O93" i="10"/>
  <c r="M92" i="10"/>
  <c r="P92" i="10" s="1"/>
  <c r="M91" i="10"/>
  <c r="P91" i="10" s="1"/>
  <c r="M86" i="10"/>
  <c r="P86" i="10" s="1"/>
  <c r="M83" i="10"/>
  <c r="M78" i="10"/>
  <c r="P78" i="10" s="1"/>
  <c r="I40" i="53"/>
  <c r="I36" i="53"/>
  <c r="J36" i="53"/>
  <c r="Q36" i="53"/>
  <c r="P38" i="53"/>
  <c r="I24" i="53"/>
  <c r="M32" i="53"/>
  <c r="M24" i="53"/>
  <c r="J38" i="53"/>
  <c r="M35" i="53"/>
  <c r="I32" i="53"/>
  <c r="O43" i="10"/>
  <c r="K45" i="10"/>
  <c r="H25" i="48" s="1"/>
  <c r="J25" i="48" s="1"/>
  <c r="O64" i="10"/>
  <c r="M63" i="10"/>
  <c r="L34" i="48" s="1"/>
  <c r="N34" i="48" s="1"/>
  <c r="M62" i="10"/>
  <c r="P62" i="10" s="1"/>
  <c r="M60" i="10"/>
  <c r="L25" i="13" s="1"/>
  <c r="N25" i="13" s="1"/>
  <c r="M57" i="10"/>
  <c r="P57" i="10" s="1"/>
  <c r="M56" i="10"/>
  <c r="P56" i="10" s="1"/>
  <c r="M53" i="10"/>
  <c r="P53" i="10" s="1"/>
  <c r="M51" i="10"/>
  <c r="P51" i="10" s="1"/>
  <c r="M48" i="10"/>
  <c r="M45" i="10"/>
  <c r="M41" i="10"/>
  <c r="P41" i="10" s="1"/>
  <c r="M33" i="10"/>
  <c r="P33" i="10" s="1"/>
  <c r="M32" i="10"/>
  <c r="M36" i="53"/>
  <c r="N36" i="53"/>
  <c r="P36" i="53"/>
  <c r="Q38" i="53"/>
  <c r="I28" i="53"/>
  <c r="M28" i="53"/>
  <c r="M40" i="53"/>
  <c r="N40" i="53"/>
  <c r="J40" i="53"/>
  <c r="K11" i="10"/>
  <c r="H25" i="12" s="1"/>
  <c r="J25" i="12" s="1"/>
  <c r="O30" i="10"/>
  <c r="M29" i="10"/>
  <c r="M28" i="10"/>
  <c r="L35" i="12" s="1"/>
  <c r="N35" i="12" s="1"/>
  <c r="M26" i="10"/>
  <c r="L30" i="12" s="1"/>
  <c r="N30" i="12" s="1"/>
  <c r="O24" i="10"/>
  <c r="M23" i="10"/>
  <c r="P23" i="10" s="1"/>
  <c r="M22" i="10"/>
  <c r="P22" i="10" s="1"/>
  <c r="J28" i="53"/>
  <c r="P40" i="53"/>
  <c r="Q40" i="53"/>
  <c r="M19" i="10"/>
  <c r="L26" i="12" s="1"/>
  <c r="N26" i="12" s="1"/>
  <c r="M17" i="10"/>
  <c r="P17" i="10" s="1"/>
  <c r="M14" i="10"/>
  <c r="O9" i="10"/>
  <c r="M8" i="10"/>
  <c r="L22" i="12" s="1"/>
  <c r="N22" i="12" s="1"/>
  <c r="K244" i="10"/>
  <c r="Z31" i="54" s="1"/>
  <c r="K243" i="10"/>
  <c r="K237" i="10"/>
  <c r="K231" i="10"/>
  <c r="K239" i="10" s="1"/>
  <c r="K225" i="10"/>
  <c r="Z23" i="54" s="1"/>
  <c r="AB23" i="54" s="1"/>
  <c r="K218" i="10"/>
  <c r="Z21" i="54" s="1"/>
  <c r="AB21" i="54" s="1"/>
  <c r="AH21" i="54" s="1"/>
  <c r="AI21" i="54" s="1"/>
  <c r="K208" i="10"/>
  <c r="H31" i="54" s="1"/>
  <c r="K207" i="10"/>
  <c r="H30" i="54" s="1"/>
  <c r="J30" i="54" s="1"/>
  <c r="K205" i="10"/>
  <c r="H24" i="54" s="1"/>
  <c r="K201" i="10"/>
  <c r="K200" i="10"/>
  <c r="K196" i="10"/>
  <c r="H25" i="18" s="1"/>
  <c r="J25" i="18" s="1"/>
  <c r="K194" i="10"/>
  <c r="K188" i="10"/>
  <c r="H23" i="54" s="1"/>
  <c r="J23" i="54" s="1"/>
  <c r="K181" i="10"/>
  <c r="H21" i="54" s="1"/>
  <c r="J21" i="54" s="1"/>
  <c r="K169" i="10"/>
  <c r="H32" i="17" s="1"/>
  <c r="J32" i="17" s="1"/>
  <c r="K168" i="10"/>
  <c r="H31" i="51" s="1"/>
  <c r="J31" i="51" s="1"/>
  <c r="K166" i="10"/>
  <c r="H24" i="17" s="1"/>
  <c r="J24" i="17" s="1"/>
  <c r="K163" i="10"/>
  <c r="K162" i="10"/>
  <c r="K157" i="10"/>
  <c r="H25" i="17" s="1"/>
  <c r="J25" i="17" s="1"/>
  <c r="K155" i="10"/>
  <c r="K149" i="10"/>
  <c r="H23" i="51" s="1"/>
  <c r="J23" i="51" s="1"/>
  <c r="K142" i="10"/>
  <c r="H21" i="51" s="1"/>
  <c r="J21" i="51" s="1"/>
  <c r="K133" i="10"/>
  <c r="H33" i="16" s="1"/>
  <c r="J33" i="16" s="1"/>
  <c r="K132" i="10"/>
  <c r="J131" i="10"/>
  <c r="K127" i="10"/>
  <c r="K126" i="10"/>
  <c r="K120" i="10"/>
  <c r="K114" i="10"/>
  <c r="H25" i="50" s="1"/>
  <c r="J25" i="50" s="1"/>
  <c r="K107" i="10"/>
  <c r="H21" i="16" s="1"/>
  <c r="J21" i="16" s="1"/>
  <c r="K92" i="10"/>
  <c r="K86" i="10"/>
  <c r="K80" i="10"/>
  <c r="H23" i="15" s="1"/>
  <c r="J23" i="15" s="1"/>
  <c r="K73" i="10"/>
  <c r="K78" i="10" s="1"/>
  <c r="K63" i="10"/>
  <c r="K62" i="10"/>
  <c r="K57" i="10"/>
  <c r="K51" i="10"/>
  <c r="K38" i="10"/>
  <c r="K43" i="10" s="1"/>
  <c r="K32" i="10"/>
  <c r="K29" i="10"/>
  <c r="H36" i="12" s="1"/>
  <c r="J36" i="12" s="1"/>
  <c r="K28" i="10"/>
  <c r="K26" i="10"/>
  <c r="H30" i="12" s="1"/>
  <c r="J30" i="12" s="1"/>
  <c r="K17" i="10"/>
  <c r="K23" i="10"/>
  <c r="J24" i="10"/>
  <c r="K4" i="10"/>
  <c r="N4" i="10" s="1"/>
  <c r="D23" i="13"/>
  <c r="H28" i="53"/>
  <c r="L28" i="53"/>
  <c r="N28" i="53"/>
  <c r="P28" i="53" s="1"/>
  <c r="Q28" i="53" s="1"/>
  <c r="I27" i="11"/>
  <c r="M25" i="11"/>
  <c r="N25" i="11"/>
  <c r="P25" i="11" s="1"/>
  <c r="Q25" i="11" s="1"/>
  <c r="L27" i="11"/>
  <c r="N28" i="11"/>
  <c r="P28" i="11" s="1"/>
  <c r="Q28" i="11" s="1"/>
  <c r="M36" i="11"/>
  <c r="M37" i="11"/>
  <c r="M39" i="11"/>
  <c r="M40" i="11"/>
  <c r="N40" i="11"/>
  <c r="P40" i="11"/>
  <c r="Q40" i="11"/>
  <c r="M43" i="11"/>
  <c r="N43" i="11"/>
  <c r="P43" i="11"/>
  <c r="Q43" i="11"/>
  <c r="L43" i="11"/>
  <c r="M44" i="11"/>
  <c r="N44" i="11"/>
  <c r="P44" i="11"/>
  <c r="Q44" i="11"/>
  <c r="M45" i="11"/>
  <c r="N45" i="11"/>
  <c r="P45" i="11"/>
  <c r="M46" i="11"/>
  <c r="N46" i="11"/>
  <c r="P46" i="11"/>
  <c r="M47" i="11"/>
  <c r="L47" i="11"/>
  <c r="N47" i="11"/>
  <c r="P47" i="11"/>
  <c r="H43" i="12"/>
  <c r="J43" i="12"/>
  <c r="H44" i="12"/>
  <c r="J44" i="12"/>
  <c r="H45" i="12"/>
  <c r="J45" i="12"/>
  <c r="J21" i="11"/>
  <c r="J22" i="11"/>
  <c r="J23" i="11"/>
  <c r="J24" i="11"/>
  <c r="J25" i="11"/>
  <c r="J26" i="11"/>
  <c r="Q26" i="11"/>
  <c r="J44" i="11"/>
  <c r="J45" i="11"/>
  <c r="Q45" i="11"/>
  <c r="J46" i="11"/>
  <c r="Q46" i="11"/>
  <c r="J28" i="11"/>
  <c r="J29" i="11"/>
  <c r="J30" i="11"/>
  <c r="J31" i="11"/>
  <c r="Q31" i="11"/>
  <c r="J32" i="11"/>
  <c r="P32" i="11"/>
  <c r="J33" i="11"/>
  <c r="J34" i="11"/>
  <c r="J36" i="11"/>
  <c r="J37" i="11"/>
  <c r="J39" i="11"/>
  <c r="J40" i="11"/>
  <c r="J41" i="11"/>
  <c r="Q41" i="11"/>
  <c r="J42" i="11"/>
  <c r="J43" i="11"/>
  <c r="J47" i="11"/>
  <c r="J48" i="11"/>
  <c r="Q48" i="11"/>
  <c r="L39" i="12"/>
  <c r="H258" i="10"/>
  <c r="G258" i="10"/>
  <c r="H257" i="10"/>
  <c r="G257" i="10"/>
  <c r="P254" i="10"/>
  <c r="P253" i="10"/>
  <c r="P251" i="10"/>
  <c r="P215" i="10"/>
  <c r="P178" i="10"/>
  <c r="P177" i="10"/>
  <c r="P176" i="10"/>
  <c r="P154" i="10"/>
  <c r="M149" i="10"/>
  <c r="M142" i="10"/>
  <c r="P140" i="10"/>
  <c r="M114" i="10"/>
  <c r="P114" i="10" s="1"/>
  <c r="M107" i="10"/>
  <c r="P107" i="10" s="1"/>
  <c r="P105" i="10"/>
  <c r="M80" i="10"/>
  <c r="L23" i="15" s="1"/>
  <c r="N23" i="15" s="1"/>
  <c r="M73" i="10"/>
  <c r="P73" i="10" s="1"/>
  <c r="P70" i="10"/>
  <c r="M38" i="10"/>
  <c r="P38" i="10" s="1"/>
  <c r="P36" i="10"/>
  <c r="P4" i="10"/>
  <c r="M11" i="10"/>
  <c r="P11" i="10" s="1"/>
  <c r="M7" i="10"/>
  <c r="I41" i="15"/>
  <c r="H42" i="15"/>
  <c r="L42" i="15"/>
  <c r="N42" i="15"/>
  <c r="H41" i="15"/>
  <c r="J41" i="15"/>
  <c r="I41" i="49"/>
  <c r="L31" i="18"/>
  <c r="N31" i="18" s="1"/>
  <c r="L26" i="18"/>
  <c r="N26" i="18" s="1"/>
  <c r="L48" i="51"/>
  <c r="Q45" i="51"/>
  <c r="P45" i="51"/>
  <c r="N41" i="51"/>
  <c r="J41" i="51"/>
  <c r="Q41" i="51"/>
  <c r="L40" i="51"/>
  <c r="M39" i="51"/>
  <c r="L39" i="51"/>
  <c r="J39" i="51"/>
  <c r="L38" i="51"/>
  <c r="I38" i="51"/>
  <c r="I40" i="51"/>
  <c r="N37" i="51"/>
  <c r="J37" i="51"/>
  <c r="H35" i="51"/>
  <c r="J35" i="51" s="1"/>
  <c r="I34" i="51"/>
  <c r="I35" i="51"/>
  <c r="H34" i="51"/>
  <c r="J34" i="51" s="1"/>
  <c r="I31" i="51"/>
  <c r="I32" i="51"/>
  <c r="N29" i="51"/>
  <c r="J29" i="51"/>
  <c r="Q29" i="51" s="1"/>
  <c r="M28" i="51"/>
  <c r="L26" i="51"/>
  <c r="N26" i="51" s="1"/>
  <c r="M25" i="51"/>
  <c r="M23" i="51"/>
  <c r="M24" i="51"/>
  <c r="I23" i="51"/>
  <c r="I24" i="51"/>
  <c r="H18" i="51"/>
  <c r="L26" i="17"/>
  <c r="N26" i="17" s="1"/>
  <c r="J38" i="51"/>
  <c r="N39" i="51"/>
  <c r="P39" i="51"/>
  <c r="Q39" i="51"/>
  <c r="P41" i="51"/>
  <c r="P37" i="51"/>
  <c r="Q37" i="51"/>
  <c r="I36" i="51"/>
  <c r="J36" i="51"/>
  <c r="Q36" i="51"/>
  <c r="M40" i="51"/>
  <c r="J40" i="51"/>
  <c r="I27" i="51"/>
  <c r="M31" i="51"/>
  <c r="M34" i="51"/>
  <c r="M38" i="51"/>
  <c r="N38" i="51"/>
  <c r="P38" i="51"/>
  <c r="Q38" i="51"/>
  <c r="N40" i="51"/>
  <c r="M27" i="51"/>
  <c r="M35" i="51"/>
  <c r="M32" i="51"/>
  <c r="J27" i="51"/>
  <c r="H27" i="51"/>
  <c r="P40" i="51"/>
  <c r="Q40" i="51"/>
  <c r="M36" i="51"/>
  <c r="N36" i="51"/>
  <c r="P36" i="51"/>
  <c r="L50" i="50"/>
  <c r="Q47" i="50"/>
  <c r="P47" i="50"/>
  <c r="N43" i="50"/>
  <c r="J43" i="50"/>
  <c r="Q43" i="50"/>
  <c r="L42" i="50"/>
  <c r="M41" i="50"/>
  <c r="L41" i="50"/>
  <c r="N41" i="50"/>
  <c r="J41" i="50"/>
  <c r="L40" i="50"/>
  <c r="I40" i="50"/>
  <c r="I42" i="50"/>
  <c r="N39" i="50"/>
  <c r="J39" i="50"/>
  <c r="H37" i="50"/>
  <c r="J37" i="50" s="1"/>
  <c r="I36" i="50"/>
  <c r="I37" i="50"/>
  <c r="H36" i="50"/>
  <c r="J36" i="50" s="1"/>
  <c r="I33" i="50"/>
  <c r="I34" i="50"/>
  <c r="N31" i="50"/>
  <c r="J31" i="50"/>
  <c r="Q31" i="50" s="1"/>
  <c r="I30" i="50"/>
  <c r="M30" i="50"/>
  <c r="L28" i="50"/>
  <c r="N28" i="50" s="1"/>
  <c r="I28" i="50"/>
  <c r="M27" i="50"/>
  <c r="H27" i="50"/>
  <c r="J27" i="50" s="1"/>
  <c r="M25" i="50"/>
  <c r="M26" i="50"/>
  <c r="I25" i="50"/>
  <c r="I26" i="50"/>
  <c r="N24" i="50"/>
  <c r="H24" i="50"/>
  <c r="J24" i="50" s="1"/>
  <c r="P24" i="50" s="1"/>
  <c r="L23" i="50"/>
  <c r="N23" i="50" s="1"/>
  <c r="L18" i="50"/>
  <c r="L27" i="16"/>
  <c r="N27" i="16" s="1"/>
  <c r="L23" i="16"/>
  <c r="N23" i="16" s="1"/>
  <c r="H26" i="16"/>
  <c r="J26" i="16" s="1"/>
  <c r="L18" i="16"/>
  <c r="L18" i="51"/>
  <c r="L51" i="49"/>
  <c r="N44" i="49"/>
  <c r="J44" i="49"/>
  <c r="Q44" i="49"/>
  <c r="L43" i="49"/>
  <c r="L42" i="49"/>
  <c r="N42" i="49"/>
  <c r="M41" i="49"/>
  <c r="L41" i="49"/>
  <c r="L40" i="49"/>
  <c r="N39" i="49"/>
  <c r="J39" i="49"/>
  <c r="H37" i="49"/>
  <c r="J37" i="49" s="1"/>
  <c r="I36" i="49"/>
  <c r="M36" i="49"/>
  <c r="H36" i="49"/>
  <c r="J36" i="49" s="1"/>
  <c r="I33" i="49"/>
  <c r="M33" i="49"/>
  <c r="N31" i="49"/>
  <c r="J31" i="49"/>
  <c r="Q31" i="49" s="1"/>
  <c r="N30" i="49"/>
  <c r="J30" i="49"/>
  <c r="Q30" i="49" s="1"/>
  <c r="I29" i="49"/>
  <c r="M29" i="49"/>
  <c r="L28" i="49"/>
  <c r="N28" i="49" s="1"/>
  <c r="M27" i="49"/>
  <c r="L27" i="49"/>
  <c r="N27" i="49" s="1"/>
  <c r="H27" i="49"/>
  <c r="J27" i="49" s="1"/>
  <c r="Q27" i="49" s="1"/>
  <c r="N26" i="49"/>
  <c r="J26" i="49"/>
  <c r="Q26" i="49" s="1"/>
  <c r="M23" i="49"/>
  <c r="I23" i="49"/>
  <c r="I24" i="49"/>
  <c r="J22" i="49"/>
  <c r="Q22" i="49" s="1"/>
  <c r="L18" i="49"/>
  <c r="L28" i="15"/>
  <c r="N28" i="15" s="1"/>
  <c r="I43" i="15"/>
  <c r="I25" i="15"/>
  <c r="M42" i="15"/>
  <c r="L43" i="15"/>
  <c r="L18" i="15"/>
  <c r="L51" i="48"/>
  <c r="N44" i="48"/>
  <c r="J44" i="48"/>
  <c r="Q44" i="48"/>
  <c r="H43" i="48"/>
  <c r="L43" i="48"/>
  <c r="N43" i="48"/>
  <c r="P43" i="48"/>
  <c r="I42" i="48"/>
  <c r="I43" i="48"/>
  <c r="H42" i="48"/>
  <c r="J42" i="48"/>
  <c r="L42" i="48"/>
  <c r="I41" i="48"/>
  <c r="M41" i="48"/>
  <c r="H41" i="48"/>
  <c r="L41" i="48"/>
  <c r="N41" i="48"/>
  <c r="L40" i="48"/>
  <c r="N39" i="48"/>
  <c r="J39" i="48"/>
  <c r="H37" i="48"/>
  <c r="J37" i="48" s="1"/>
  <c r="I36" i="48"/>
  <c r="M36" i="48"/>
  <c r="H36" i="48"/>
  <c r="J36" i="48" s="1"/>
  <c r="I33" i="48"/>
  <c r="M33" i="48"/>
  <c r="N31" i="48"/>
  <c r="J31" i="48"/>
  <c r="Q31" i="48" s="1"/>
  <c r="I30" i="48"/>
  <c r="M30" i="48"/>
  <c r="J29" i="48"/>
  <c r="Q29" i="48"/>
  <c r="M28" i="48"/>
  <c r="H28" i="48"/>
  <c r="J28" i="48" s="1"/>
  <c r="M25" i="48"/>
  <c r="M26" i="48"/>
  <c r="I25" i="48"/>
  <c r="L24" i="48"/>
  <c r="N24" i="48" s="1"/>
  <c r="H22" i="48"/>
  <c r="J22" i="48" s="1"/>
  <c r="L18" i="48"/>
  <c r="I41" i="13"/>
  <c r="J41" i="13"/>
  <c r="I42" i="13"/>
  <c r="M42" i="13"/>
  <c r="I40" i="13"/>
  <c r="M40" i="13"/>
  <c r="M26" i="13"/>
  <c r="L41" i="13"/>
  <c r="N41" i="13"/>
  <c r="L42" i="13"/>
  <c r="L18" i="13"/>
  <c r="N23" i="11"/>
  <c r="P23" i="11"/>
  <c r="N22" i="11"/>
  <c r="P22" i="11"/>
  <c r="J40" i="50"/>
  <c r="P43" i="50"/>
  <c r="P44" i="48"/>
  <c r="P39" i="50"/>
  <c r="Q39" i="50"/>
  <c r="M40" i="50"/>
  <c r="N40" i="50"/>
  <c r="P40" i="50"/>
  <c r="P39" i="48"/>
  <c r="Q39" i="48"/>
  <c r="Q40" i="50"/>
  <c r="M42" i="49"/>
  <c r="P39" i="49"/>
  <c r="Q39" i="49"/>
  <c r="I38" i="50"/>
  <c r="J38" i="50"/>
  <c r="Q38" i="50"/>
  <c r="I29" i="50"/>
  <c r="M42" i="50"/>
  <c r="J42" i="50"/>
  <c r="J29" i="50"/>
  <c r="H29" i="50"/>
  <c r="M33" i="50"/>
  <c r="M34" i="50"/>
  <c r="M38" i="50"/>
  <c r="N38" i="50"/>
  <c r="P38" i="50"/>
  <c r="M36" i="50"/>
  <c r="M37" i="49"/>
  <c r="M34" i="49"/>
  <c r="I25" i="49"/>
  <c r="M43" i="49"/>
  <c r="J43" i="49"/>
  <c r="N41" i="49"/>
  <c r="M24" i="49"/>
  <c r="I34" i="49"/>
  <c r="I37" i="49"/>
  <c r="J41" i="49"/>
  <c r="J42" i="49"/>
  <c r="J25" i="49"/>
  <c r="H25" i="49"/>
  <c r="P44" i="49"/>
  <c r="M43" i="15"/>
  <c r="N43" i="15"/>
  <c r="J43" i="15"/>
  <c r="M37" i="48"/>
  <c r="M43" i="48"/>
  <c r="J43" i="48"/>
  <c r="I27" i="48"/>
  <c r="M34" i="48"/>
  <c r="I26" i="48"/>
  <c r="I34" i="48"/>
  <c r="I37" i="48"/>
  <c r="J41" i="48"/>
  <c r="J27" i="48"/>
  <c r="M42" i="48"/>
  <c r="N42" i="48"/>
  <c r="J42" i="13"/>
  <c r="M37" i="50"/>
  <c r="N42" i="50"/>
  <c r="M29" i="50"/>
  <c r="I40" i="49"/>
  <c r="J40" i="49"/>
  <c r="I38" i="49"/>
  <c r="J38" i="49"/>
  <c r="Q38" i="49"/>
  <c r="N43" i="49"/>
  <c r="P43" i="49"/>
  <c r="Q43" i="49"/>
  <c r="M25" i="49"/>
  <c r="P41" i="49"/>
  <c r="Q41" i="49"/>
  <c r="M38" i="49"/>
  <c r="N38" i="49"/>
  <c r="P38" i="49"/>
  <c r="M40" i="49"/>
  <c r="N40" i="49"/>
  <c r="P40" i="49"/>
  <c r="P43" i="15"/>
  <c r="Q43" i="15"/>
  <c r="I40" i="48"/>
  <c r="J40" i="48"/>
  <c r="I38" i="48"/>
  <c r="J38" i="48"/>
  <c r="Q38" i="48"/>
  <c r="M38" i="48"/>
  <c r="N38" i="48"/>
  <c r="P38" i="48"/>
  <c r="M40" i="48"/>
  <c r="N40" i="48"/>
  <c r="M27" i="48"/>
  <c r="P40" i="48"/>
  <c r="Q40" i="49"/>
  <c r="Q40" i="48"/>
  <c r="L27" i="12"/>
  <c r="N27" i="12" s="1"/>
  <c r="L23" i="12"/>
  <c r="N23" i="12" s="1"/>
  <c r="H26" i="12"/>
  <c r="J26" i="12" s="1"/>
  <c r="L42" i="11"/>
  <c r="N42" i="11" s="1"/>
  <c r="P42" i="11" s="1"/>
  <c r="Q42" i="11" s="1"/>
  <c r="L26" i="11"/>
  <c r="N26" i="11" s="1"/>
  <c r="P26" i="11" s="1"/>
  <c r="A194" i="10"/>
  <c r="A231" i="10" s="1"/>
  <c r="M255" i="10"/>
  <c r="P255" i="10" s="1"/>
  <c r="M179" i="10"/>
  <c r="P179" i="10" s="1"/>
  <c r="L18" i="17"/>
  <c r="L18" i="18"/>
  <c r="H18" i="17"/>
  <c r="H18" i="54" s="1"/>
  <c r="L18" i="12"/>
  <c r="H18" i="12"/>
  <c r="H24" i="12"/>
  <c r="J24" i="12" s="1"/>
  <c r="H35" i="18"/>
  <c r="J35" i="18" s="1"/>
  <c r="H34" i="18"/>
  <c r="J34" i="18" s="1"/>
  <c r="H35" i="17"/>
  <c r="J35" i="17" s="1"/>
  <c r="H34" i="17"/>
  <c r="J34" i="17" s="1"/>
  <c r="H36" i="16"/>
  <c r="J36" i="16" s="1"/>
  <c r="H35" i="16"/>
  <c r="J35" i="16" s="1"/>
  <c r="H37" i="15"/>
  <c r="J37" i="15" s="1"/>
  <c r="H36" i="15"/>
  <c r="J36" i="15" s="1"/>
  <c r="H27" i="15"/>
  <c r="J27" i="15" s="1"/>
  <c r="Q27" i="15" s="1"/>
  <c r="H39" i="12"/>
  <c r="J39" i="12" s="1"/>
  <c r="I26" i="18"/>
  <c r="I27" i="16"/>
  <c r="L27" i="15"/>
  <c r="N27" i="15" s="1"/>
  <c r="H23" i="50"/>
  <c r="J23" i="50" s="1"/>
  <c r="Q23" i="50" s="1"/>
  <c r="H22" i="50"/>
  <c r="J22" i="50" s="1"/>
  <c r="Q22" i="50" s="1"/>
  <c r="H23" i="48"/>
  <c r="J23" i="48" s="1"/>
  <c r="Q23" i="48" s="1"/>
  <c r="H22" i="16"/>
  <c r="J22" i="16" s="1"/>
  <c r="Q22" i="16" s="1"/>
  <c r="H22" i="12"/>
  <c r="J22" i="12" s="1"/>
  <c r="Q22" i="12" s="1"/>
  <c r="H23" i="16"/>
  <c r="J23" i="16" s="1"/>
  <c r="Q23" i="11"/>
  <c r="H24" i="48"/>
  <c r="J24" i="48" s="1"/>
  <c r="Q24" i="48" s="1"/>
  <c r="H23" i="12"/>
  <c r="J23" i="12" s="1"/>
  <c r="L48" i="18"/>
  <c r="Q45" i="18"/>
  <c r="P45" i="18"/>
  <c r="N41" i="18"/>
  <c r="J41" i="18"/>
  <c r="L40" i="18"/>
  <c r="M39" i="18"/>
  <c r="L39" i="18"/>
  <c r="N39" i="18"/>
  <c r="P39" i="18"/>
  <c r="J39" i="18"/>
  <c r="J28" i="18"/>
  <c r="L38" i="18"/>
  <c r="I38" i="18"/>
  <c r="J38" i="18"/>
  <c r="N37" i="18"/>
  <c r="J37" i="18"/>
  <c r="I34" i="18"/>
  <c r="I31" i="18"/>
  <c r="M31" i="18"/>
  <c r="M32" i="18"/>
  <c r="M36" i="18"/>
  <c r="N36" i="18"/>
  <c r="N29" i="18"/>
  <c r="J29" i="18"/>
  <c r="Q29" i="18" s="1"/>
  <c r="M23" i="18"/>
  <c r="I23" i="18"/>
  <c r="I24" i="18"/>
  <c r="L48" i="17"/>
  <c r="Q45" i="17"/>
  <c r="P45" i="17"/>
  <c r="N41" i="17"/>
  <c r="J41" i="17"/>
  <c r="Q41" i="17"/>
  <c r="L40" i="17"/>
  <c r="M39" i="17"/>
  <c r="L39" i="17"/>
  <c r="J39" i="17"/>
  <c r="L38" i="17"/>
  <c r="I38" i="17"/>
  <c r="N37" i="17"/>
  <c r="J37" i="17"/>
  <c r="I34" i="17"/>
  <c r="M34" i="17"/>
  <c r="M35" i="17"/>
  <c r="I31" i="17"/>
  <c r="N29" i="17"/>
  <c r="J29" i="17"/>
  <c r="Q29" i="17" s="1"/>
  <c r="M23" i="17"/>
  <c r="M24" i="17"/>
  <c r="I23" i="17"/>
  <c r="L49" i="16"/>
  <c r="Q46" i="16"/>
  <c r="P46" i="16"/>
  <c r="N42" i="16"/>
  <c r="J42" i="16"/>
  <c r="Q42" i="16"/>
  <c r="L41" i="16"/>
  <c r="M40" i="16"/>
  <c r="L40" i="16"/>
  <c r="N40" i="16"/>
  <c r="J40" i="16"/>
  <c r="L39" i="16"/>
  <c r="I39" i="16"/>
  <c r="N38" i="16"/>
  <c r="J38" i="16"/>
  <c r="I35" i="16"/>
  <c r="I36" i="16"/>
  <c r="I32" i="16"/>
  <c r="M32" i="16"/>
  <c r="M33" i="16"/>
  <c r="M37" i="16"/>
  <c r="N37" i="16"/>
  <c r="N30" i="16"/>
  <c r="J30" i="16"/>
  <c r="Q30" i="16" s="1"/>
  <c r="M24" i="16"/>
  <c r="I24" i="16"/>
  <c r="L51" i="15"/>
  <c r="N44" i="15"/>
  <c r="J44" i="15"/>
  <c r="Q44" i="15"/>
  <c r="L40" i="15"/>
  <c r="N39" i="15"/>
  <c r="J39" i="15"/>
  <c r="I36" i="15"/>
  <c r="I33" i="15"/>
  <c r="M33" i="15"/>
  <c r="N31" i="15"/>
  <c r="J31" i="15"/>
  <c r="Q31" i="15" s="1"/>
  <c r="N30" i="15"/>
  <c r="J30" i="15"/>
  <c r="N26" i="15"/>
  <c r="M23" i="15"/>
  <c r="M24" i="15"/>
  <c r="I23" i="15"/>
  <c r="I24" i="15"/>
  <c r="J22" i="15"/>
  <c r="Q22" i="15" s="1"/>
  <c r="L50" i="13"/>
  <c r="N43" i="13"/>
  <c r="P43" i="13"/>
  <c r="J43" i="13"/>
  <c r="Q43" i="13"/>
  <c r="L40" i="13"/>
  <c r="L39" i="13"/>
  <c r="N38" i="13"/>
  <c r="J38" i="13"/>
  <c r="P38" i="13"/>
  <c r="I35" i="13"/>
  <c r="I36" i="13"/>
  <c r="J36" i="13"/>
  <c r="I32" i="13"/>
  <c r="N30" i="13"/>
  <c r="J30" i="13"/>
  <c r="J28" i="13"/>
  <c r="Q28" i="13"/>
  <c r="M24" i="13"/>
  <c r="N24" i="13"/>
  <c r="I24" i="13"/>
  <c r="L53" i="12"/>
  <c r="N46" i="12"/>
  <c r="J46" i="12"/>
  <c r="Q46" i="12"/>
  <c r="L42" i="12"/>
  <c r="N41" i="12"/>
  <c r="J41" i="12"/>
  <c r="I38" i="12"/>
  <c r="I39" i="12"/>
  <c r="I35" i="12"/>
  <c r="I36" i="12"/>
  <c r="I40" i="12"/>
  <c r="J40" i="12"/>
  <c r="Q40" i="12"/>
  <c r="J33" i="12"/>
  <c r="Q33" i="12"/>
  <c r="M25" i="12"/>
  <c r="M30" i="12"/>
  <c r="I25" i="12"/>
  <c r="I30" i="12"/>
  <c r="L55" i="11"/>
  <c r="N48" i="11"/>
  <c r="P48" i="11"/>
  <c r="N34" i="11"/>
  <c r="P34" i="11"/>
  <c r="Q34" i="11"/>
  <c r="M24" i="11"/>
  <c r="M29" i="11"/>
  <c r="N31" i="11"/>
  <c r="N30" i="11"/>
  <c r="Q30" i="11"/>
  <c r="K255" i="10"/>
  <c r="H255" i="10"/>
  <c r="G255" i="10"/>
  <c r="E255" i="10"/>
  <c r="C255" i="10"/>
  <c r="D253" i="10"/>
  <c r="D255" i="10" s="1"/>
  <c r="G249" i="10"/>
  <c r="E249" i="10"/>
  <c r="C249" i="10"/>
  <c r="H248" i="10"/>
  <c r="H249" i="10" s="1"/>
  <c r="D248" i="10"/>
  <c r="D247" i="10"/>
  <c r="G245" i="10"/>
  <c r="E245" i="10"/>
  <c r="D245" i="10"/>
  <c r="C245" i="10"/>
  <c r="H244" i="10"/>
  <c r="H243" i="10"/>
  <c r="E239" i="10"/>
  <c r="C239" i="10"/>
  <c r="G236" i="10"/>
  <c r="H236" i="10" s="1"/>
  <c r="H229" i="10"/>
  <c r="G228" i="10"/>
  <c r="H228" i="10" s="1"/>
  <c r="D227" i="10"/>
  <c r="D239" i="10" s="1"/>
  <c r="G223" i="10"/>
  <c r="E223" i="10"/>
  <c r="D223" i="10"/>
  <c r="C223" i="10"/>
  <c r="G213" i="10"/>
  <c r="E213" i="10"/>
  <c r="C213" i="10"/>
  <c r="H212" i="10"/>
  <c r="H213" i="10" s="1"/>
  <c r="D212" i="10"/>
  <c r="D211" i="10"/>
  <c r="G209" i="10"/>
  <c r="E209" i="10"/>
  <c r="D209" i="10"/>
  <c r="C209" i="10"/>
  <c r="H208" i="10"/>
  <c r="H207" i="10"/>
  <c r="E203" i="10"/>
  <c r="C203" i="10"/>
  <c r="G199" i="10"/>
  <c r="H199" i="10" s="1"/>
  <c r="H196" i="10"/>
  <c r="H192" i="10"/>
  <c r="G191" i="10"/>
  <c r="H191" i="10" s="1"/>
  <c r="D190" i="10"/>
  <c r="D203" i="10" s="1"/>
  <c r="G186" i="10"/>
  <c r="E186" i="10"/>
  <c r="D186" i="10"/>
  <c r="C186" i="10"/>
  <c r="K179" i="10"/>
  <c r="H179" i="10"/>
  <c r="G179" i="10"/>
  <c r="E179" i="10"/>
  <c r="C179" i="10"/>
  <c r="D177" i="10"/>
  <c r="D179" i="10" s="1"/>
  <c r="G174" i="10"/>
  <c r="E174" i="10"/>
  <c r="C174" i="10"/>
  <c r="H173" i="10"/>
  <c r="H174" i="10" s="1"/>
  <c r="D173" i="10"/>
  <c r="D172" i="10"/>
  <c r="G170" i="10"/>
  <c r="E170" i="10"/>
  <c r="D170" i="10"/>
  <c r="C170" i="10"/>
  <c r="H169" i="10"/>
  <c r="H168" i="10"/>
  <c r="E164" i="10"/>
  <c r="C164" i="10"/>
  <c r="G160" i="10"/>
  <c r="H160" i="10" s="1"/>
  <c r="H157" i="10"/>
  <c r="H153" i="10"/>
  <c r="G152" i="10"/>
  <c r="D151" i="10"/>
  <c r="D164" i="10" s="1"/>
  <c r="G147" i="10"/>
  <c r="E147" i="10"/>
  <c r="D147" i="10"/>
  <c r="C147" i="10"/>
  <c r="G138" i="10"/>
  <c r="E138" i="10"/>
  <c r="C138" i="10"/>
  <c r="H137" i="10"/>
  <c r="H138" i="10" s="1"/>
  <c r="D137" i="10"/>
  <c r="D136" i="10"/>
  <c r="G134" i="10"/>
  <c r="E134" i="10"/>
  <c r="D134" i="10"/>
  <c r="C134" i="10"/>
  <c r="H133" i="10"/>
  <c r="H132" i="10"/>
  <c r="E128" i="10"/>
  <c r="C128" i="10"/>
  <c r="G125" i="10"/>
  <c r="H125" i="10" s="1"/>
  <c r="H122" i="10"/>
  <c r="H118" i="10"/>
  <c r="G117" i="10"/>
  <c r="D116" i="10"/>
  <c r="D128" i="10" s="1"/>
  <c r="E112" i="10"/>
  <c r="D112" i="10"/>
  <c r="C112" i="10"/>
  <c r="G103" i="10"/>
  <c r="E103" i="10"/>
  <c r="C103" i="10"/>
  <c r="H102" i="10"/>
  <c r="H103" i="10" s="1"/>
  <c r="D102" i="10"/>
  <c r="D101" i="10"/>
  <c r="G99" i="10"/>
  <c r="E99" i="10"/>
  <c r="D99" i="10"/>
  <c r="C99" i="10"/>
  <c r="H98" i="10"/>
  <c r="H97" i="10"/>
  <c r="C93" i="10"/>
  <c r="E91" i="10"/>
  <c r="E93" i="10" s="1"/>
  <c r="H84" i="10"/>
  <c r="G83" i="10"/>
  <c r="H83" i="10" s="1"/>
  <c r="A83" i="10"/>
  <c r="A117" i="10" s="1"/>
  <c r="A152" i="10" s="1"/>
  <c r="A191" i="10" s="1"/>
  <c r="A228" i="10" s="1"/>
  <c r="D82" i="10"/>
  <c r="D93" i="10" s="1"/>
  <c r="E78" i="10"/>
  <c r="D78" i="10"/>
  <c r="C78" i="10"/>
  <c r="G68" i="10"/>
  <c r="C68" i="10"/>
  <c r="H67" i="10"/>
  <c r="H68" i="10" s="1"/>
  <c r="D67" i="10"/>
  <c r="E67" i="10" s="1"/>
  <c r="D66" i="10"/>
  <c r="G64" i="10"/>
  <c r="E64" i="10"/>
  <c r="D64" i="10"/>
  <c r="C64" i="10"/>
  <c r="H63" i="10"/>
  <c r="H62" i="10"/>
  <c r="E58" i="10"/>
  <c r="C58" i="10"/>
  <c r="G56" i="10"/>
  <c r="H56" i="10" s="1"/>
  <c r="A56" i="10"/>
  <c r="A91" i="10" s="1"/>
  <c r="A125" i="10" s="1"/>
  <c r="A160" i="10" s="1"/>
  <c r="A199" i="10" s="1"/>
  <c r="A236" i="10" s="1"/>
  <c r="H49" i="10"/>
  <c r="G48" i="10"/>
  <c r="D47" i="10"/>
  <c r="D58" i="10" s="1"/>
  <c r="E43" i="10"/>
  <c r="D43" i="10"/>
  <c r="C43" i="10"/>
  <c r="J22" i="13"/>
  <c r="A40" i="10"/>
  <c r="C34" i="10"/>
  <c r="H33" i="10"/>
  <c r="D33" i="10"/>
  <c r="D32" i="10"/>
  <c r="G30" i="10"/>
  <c r="E30" i="10"/>
  <c r="D30" i="10"/>
  <c r="C30" i="10"/>
  <c r="H29" i="10"/>
  <c r="H28" i="10"/>
  <c r="E24" i="10"/>
  <c r="C24" i="10"/>
  <c r="G22" i="10"/>
  <c r="G24" i="10" s="1"/>
  <c r="H19" i="10"/>
  <c r="H15" i="10"/>
  <c r="H14" i="10"/>
  <c r="D13" i="10"/>
  <c r="D24" i="10" s="1"/>
  <c r="G9" i="10"/>
  <c r="E9" i="10"/>
  <c r="D9" i="10"/>
  <c r="C9" i="10"/>
  <c r="M38" i="17"/>
  <c r="N38" i="17"/>
  <c r="I40" i="17"/>
  <c r="I27" i="17"/>
  <c r="J39" i="16"/>
  <c r="I41" i="16"/>
  <c r="I28" i="16"/>
  <c r="P41" i="18"/>
  <c r="N39" i="17"/>
  <c r="P39" i="17"/>
  <c r="Q39" i="17"/>
  <c r="P39" i="15"/>
  <c r="Q39" i="15"/>
  <c r="J38" i="17"/>
  <c r="I32" i="18"/>
  <c r="I33" i="16"/>
  <c r="P42" i="16"/>
  <c r="K68" i="10"/>
  <c r="I24" i="17"/>
  <c r="P37" i="17"/>
  <c r="Q37" i="17"/>
  <c r="P41" i="17"/>
  <c r="M34" i="18"/>
  <c r="M38" i="18"/>
  <c r="N38" i="18"/>
  <c r="P38" i="18"/>
  <c r="Q38" i="18"/>
  <c r="Q41" i="18"/>
  <c r="M36" i="15"/>
  <c r="M37" i="15"/>
  <c r="M35" i="16"/>
  <c r="M39" i="16"/>
  <c r="N39" i="16"/>
  <c r="M31" i="17"/>
  <c r="M32" i="17"/>
  <c r="I35" i="18"/>
  <c r="I40" i="18"/>
  <c r="I28" i="18"/>
  <c r="N33" i="12"/>
  <c r="P33" i="12"/>
  <c r="P38" i="16"/>
  <c r="Q38" i="16"/>
  <c r="P37" i="18"/>
  <c r="Q37" i="18"/>
  <c r="N33" i="11"/>
  <c r="N32" i="11"/>
  <c r="N32" i="12"/>
  <c r="N31" i="12"/>
  <c r="J32" i="12"/>
  <c r="Q32" i="12"/>
  <c r="I37" i="16"/>
  <c r="J37" i="16"/>
  <c r="Q37" i="16"/>
  <c r="J31" i="12"/>
  <c r="Q31" i="12"/>
  <c r="I36" i="18"/>
  <c r="J36" i="18"/>
  <c r="Q36" i="18"/>
  <c r="P30" i="11"/>
  <c r="M25" i="16"/>
  <c r="M24" i="18"/>
  <c r="P46" i="12"/>
  <c r="I33" i="13"/>
  <c r="I37" i="13"/>
  <c r="J37" i="13"/>
  <c r="P44" i="15"/>
  <c r="P41" i="12"/>
  <c r="Q41" i="12"/>
  <c r="I25" i="13"/>
  <c r="J25" i="13"/>
  <c r="N23" i="13"/>
  <c r="M32" i="13"/>
  <c r="M34" i="15"/>
  <c r="I25" i="16"/>
  <c r="G43" i="10"/>
  <c r="I42" i="12"/>
  <c r="M35" i="12"/>
  <c r="M38" i="12"/>
  <c r="I34" i="15"/>
  <c r="I37" i="15"/>
  <c r="I32" i="17"/>
  <c r="I35" i="17"/>
  <c r="P39" i="16"/>
  <c r="Q39" i="16"/>
  <c r="P38" i="17"/>
  <c r="Q38" i="17"/>
  <c r="P37" i="16"/>
  <c r="J42" i="12"/>
  <c r="I45" i="12"/>
  <c r="I44" i="12"/>
  <c r="I43" i="12"/>
  <c r="J32" i="13"/>
  <c r="N32" i="13"/>
  <c r="P32" i="13"/>
  <c r="K249" i="10"/>
  <c r="K213" i="10"/>
  <c r="K174" i="10"/>
  <c r="M35" i="18"/>
  <c r="M36" i="16"/>
  <c r="K103" i="10"/>
  <c r="K138" i="10"/>
  <c r="M36" i="12"/>
  <c r="I36" i="17"/>
  <c r="M33" i="13"/>
  <c r="J41" i="16"/>
  <c r="J28" i="16"/>
  <c r="H28" i="16"/>
  <c r="M41" i="16"/>
  <c r="Q33" i="11"/>
  <c r="P31" i="12"/>
  <c r="I40" i="15"/>
  <c r="J40" i="15"/>
  <c r="I38" i="15"/>
  <c r="J38" i="15"/>
  <c r="Q38" i="15"/>
  <c r="M39" i="12"/>
  <c r="N39" i="12"/>
  <c r="M38" i="15"/>
  <c r="N38" i="15"/>
  <c r="P38" i="15"/>
  <c r="M40" i="15"/>
  <c r="N40" i="15"/>
  <c r="P36" i="18"/>
  <c r="J40" i="18"/>
  <c r="M40" i="18"/>
  <c r="N40" i="18"/>
  <c r="P40" i="18"/>
  <c r="Q40" i="18"/>
  <c r="P32" i="12"/>
  <c r="Q47" i="11"/>
  <c r="J36" i="17"/>
  <c r="Q36" i="17"/>
  <c r="M36" i="17"/>
  <c r="N36" i="17"/>
  <c r="P40" i="15"/>
  <c r="N41" i="16"/>
  <c r="P41" i="16"/>
  <c r="M28" i="16"/>
  <c r="M44" i="12"/>
  <c r="N44" i="12"/>
  <c r="M45" i="12"/>
  <c r="N45" i="12"/>
  <c r="I28" i="12"/>
  <c r="M28" i="12"/>
  <c r="M43" i="12"/>
  <c r="N43" i="12"/>
  <c r="P33" i="11"/>
  <c r="M37" i="13"/>
  <c r="N37" i="13"/>
  <c r="M39" i="13"/>
  <c r="N39" i="13"/>
  <c r="N33" i="13"/>
  <c r="M41" i="15"/>
  <c r="M41" i="13"/>
  <c r="I29" i="12"/>
  <c r="M26" i="12"/>
  <c r="P36" i="17"/>
  <c r="M42" i="12"/>
  <c r="N42" i="12"/>
  <c r="P42" i="12"/>
  <c r="Q42" i="12"/>
  <c r="M40" i="12"/>
  <c r="N40" i="12"/>
  <c r="P40" i="12"/>
  <c r="J26" i="15"/>
  <c r="Q26" i="15" s="1"/>
  <c r="M40" i="17"/>
  <c r="J40" i="17"/>
  <c r="J27" i="17"/>
  <c r="H27" i="17"/>
  <c r="Q40" i="15"/>
  <c r="N40" i="17"/>
  <c r="P40" i="17"/>
  <c r="Q40" i="17"/>
  <c r="N27" i="17"/>
  <c r="M27" i="17"/>
  <c r="M25" i="15"/>
  <c r="P44" i="12"/>
  <c r="Q44" i="12"/>
  <c r="M27" i="15"/>
  <c r="I29" i="15"/>
  <c r="K130" i="10"/>
  <c r="H25" i="16" s="1"/>
  <c r="J25" i="16" s="1"/>
  <c r="J23" i="13"/>
  <c r="P23" i="13"/>
  <c r="M25" i="18"/>
  <c r="M29" i="15"/>
  <c r="M26" i="16"/>
  <c r="I29" i="16"/>
  <c r="M25" i="17"/>
  <c r="M29" i="16"/>
  <c r="M27" i="18"/>
  <c r="J27" i="13"/>
  <c r="I29" i="13"/>
  <c r="M29" i="13"/>
  <c r="N29" i="13"/>
  <c r="M27" i="13"/>
  <c r="N27" i="13"/>
  <c r="K241" i="10"/>
  <c r="Z24" i="54" s="1"/>
  <c r="K95" i="10"/>
  <c r="H24" i="49" s="1"/>
  <c r="J24" i="49" s="1"/>
  <c r="M28" i="17"/>
  <c r="M28" i="18"/>
  <c r="K60" i="10"/>
  <c r="H26" i="48" s="1"/>
  <c r="J26" i="48" s="1"/>
  <c r="H43" i="10"/>
  <c r="J21" i="13"/>
  <c r="N21" i="13"/>
  <c r="H78" i="10"/>
  <c r="H147" i="10"/>
  <c r="H186" i="10"/>
  <c r="H112" i="10"/>
  <c r="H223" i="10"/>
  <c r="H9" i="10"/>
  <c r="J24" i="13"/>
  <c r="H27" i="12"/>
  <c r="J27" i="12" s="1"/>
  <c r="Q27" i="12" s="1"/>
  <c r="H26" i="17"/>
  <c r="J26" i="17" s="1"/>
  <c r="Q26" i="17" s="1"/>
  <c r="H27" i="16"/>
  <c r="J27" i="16" s="1"/>
  <c r="Q27" i="16" s="1"/>
  <c r="H28" i="50"/>
  <c r="J28" i="50" s="1"/>
  <c r="Q28" i="50" s="1"/>
  <c r="H28" i="49"/>
  <c r="J28" i="49" s="1"/>
  <c r="Q28" i="49" s="1"/>
  <c r="L29" i="48"/>
  <c r="N29" i="48" s="1"/>
  <c r="P29" i="48" s="1"/>
  <c r="H26" i="18"/>
  <c r="J26" i="18" s="1"/>
  <c r="H28" i="15"/>
  <c r="J28" i="15" s="1"/>
  <c r="L28" i="13"/>
  <c r="N28" i="13" s="1"/>
  <c r="P28" i="13" s="1"/>
  <c r="H28" i="18"/>
  <c r="L28" i="18"/>
  <c r="N28" i="18"/>
  <c r="P28" i="18" s="1"/>
  <c r="Q28" i="18" s="1"/>
  <c r="Q39" i="18"/>
  <c r="N27" i="51"/>
  <c r="P27" i="17"/>
  <c r="Q27" i="17"/>
  <c r="L27" i="17"/>
  <c r="P42" i="50"/>
  <c r="Q42" i="50"/>
  <c r="P41" i="50"/>
  <c r="Q41" i="50"/>
  <c r="N29" i="50"/>
  <c r="Q41" i="16"/>
  <c r="N28" i="16"/>
  <c r="P40" i="16"/>
  <c r="Q40" i="16"/>
  <c r="Q42" i="49"/>
  <c r="P42" i="49"/>
  <c r="N25" i="49"/>
  <c r="P25" i="49"/>
  <c r="Q25" i="49"/>
  <c r="J42" i="15"/>
  <c r="Q42" i="15"/>
  <c r="J25" i="15"/>
  <c r="L41" i="15"/>
  <c r="N41" i="15"/>
  <c r="P191" i="10"/>
  <c r="P205" i="10"/>
  <c r="L21" i="12"/>
  <c r="N21" i="12" s="1"/>
  <c r="H26" i="51"/>
  <c r="J26" i="51" s="1"/>
  <c r="G78" i="10"/>
  <c r="G112" i="10"/>
  <c r="E33" i="10"/>
  <c r="P48" i="10"/>
  <c r="P37" i="13"/>
  <c r="M25" i="13"/>
  <c r="J35" i="13"/>
  <c r="I26" i="13"/>
  <c r="M35" i="13"/>
  <c r="N42" i="13"/>
  <c r="P42" i="13"/>
  <c r="P21" i="13"/>
  <c r="Q21" i="13"/>
  <c r="I39" i="13"/>
  <c r="J39" i="13"/>
  <c r="P39" i="13"/>
  <c r="Q39" i="13"/>
  <c r="P30" i="13"/>
  <c r="J40" i="13"/>
  <c r="J26" i="13"/>
  <c r="J31" i="13"/>
  <c r="J33" i="13"/>
  <c r="P33" i="13"/>
  <c r="Q33" i="13"/>
  <c r="N40" i="13"/>
  <c r="P27" i="13"/>
  <c r="J29" i="13"/>
  <c r="H27" i="48"/>
  <c r="Q43" i="48"/>
  <c r="Q22" i="11"/>
  <c r="N27" i="11"/>
  <c r="P27" i="11"/>
  <c r="P42" i="48"/>
  <c r="Q42" i="48"/>
  <c r="J35" i="11"/>
  <c r="P45" i="12"/>
  <c r="Q45" i="12"/>
  <c r="P41" i="48"/>
  <c r="Q41" i="48"/>
  <c r="N27" i="48"/>
  <c r="P43" i="12"/>
  <c r="Q43" i="12"/>
  <c r="Q32" i="11"/>
  <c r="M41" i="11"/>
  <c r="N41" i="11"/>
  <c r="P41" i="11"/>
  <c r="J27" i="11"/>
  <c r="P31" i="11"/>
  <c r="J28" i="12"/>
  <c r="M27" i="11"/>
  <c r="J38" i="11"/>
  <c r="J49" i="11"/>
  <c r="P29" i="13"/>
  <c r="Q29" i="13"/>
  <c r="P24" i="13"/>
  <c r="P41" i="13"/>
  <c r="Q41" i="13"/>
  <c r="Q42" i="13"/>
  <c r="Q30" i="13"/>
  <c r="Q32" i="13"/>
  <c r="Q38" i="13"/>
  <c r="Q27" i="13"/>
  <c r="Q23" i="13"/>
  <c r="N26" i="13"/>
  <c r="Q37" i="13"/>
  <c r="Q24" i="13"/>
  <c r="P27" i="51"/>
  <c r="Q27" i="51"/>
  <c r="L27" i="51"/>
  <c r="L29" i="50"/>
  <c r="P29" i="50"/>
  <c r="Q29" i="50"/>
  <c r="L28" i="16"/>
  <c r="P28" i="16"/>
  <c r="Q28" i="16"/>
  <c r="P42" i="15"/>
  <c r="L25" i="49"/>
  <c r="N25" i="15"/>
  <c r="P41" i="15"/>
  <c r="Q41" i="15"/>
  <c r="H25" i="15"/>
  <c r="P40" i="13"/>
  <c r="Q40" i="13"/>
  <c r="M36" i="13"/>
  <c r="N36" i="13"/>
  <c r="P36" i="13"/>
  <c r="Q36" i="13"/>
  <c r="H28" i="12"/>
  <c r="L28" i="12" s="1"/>
  <c r="N28" i="12" s="1"/>
  <c r="P28" i="12" s="1"/>
  <c r="Q28" i="12" s="1"/>
  <c r="P27" i="48"/>
  <c r="Q27" i="48"/>
  <c r="L27" i="48"/>
  <c r="Q27" i="11"/>
  <c r="J50" i="11"/>
  <c r="P26" i="13"/>
  <c r="Q26" i="13"/>
  <c r="L26" i="13"/>
  <c r="J34" i="13"/>
  <c r="P25" i="15"/>
  <c r="Q25" i="15"/>
  <c r="L25" i="15"/>
  <c r="J51" i="11"/>
  <c r="J44" i="13"/>
  <c r="N28" i="51"/>
  <c r="J52" i="11"/>
  <c r="J53" i="11"/>
  <c r="J45" i="13"/>
  <c r="J46" i="13"/>
  <c r="J55" i="11"/>
  <c r="J47" i="13"/>
  <c r="J48" i="13"/>
  <c r="P208" i="10"/>
  <c r="L32" i="53"/>
  <c r="N32" i="53" s="1"/>
  <c r="P23" i="15" l="1"/>
  <c r="Q23" i="15" s="1"/>
  <c r="H99" i="10"/>
  <c r="K64" i="10"/>
  <c r="M99" i="10"/>
  <c r="H24" i="51"/>
  <c r="J24" i="51" s="1"/>
  <c r="P24" i="51" s="1"/>
  <c r="Q24" i="51" s="1"/>
  <c r="H21" i="12"/>
  <c r="J21" i="12" s="1"/>
  <c r="P21" i="12" s="1"/>
  <c r="Q21" i="12" s="1"/>
  <c r="P30" i="16"/>
  <c r="K203" i="10"/>
  <c r="L31" i="17"/>
  <c r="N31" i="17" s="1"/>
  <c r="L34" i="17"/>
  <c r="N34" i="17" s="1"/>
  <c r="P34" i="17" s="1"/>
  <c r="Q34" i="17" s="1"/>
  <c r="H31" i="18"/>
  <c r="J31" i="18" s="1"/>
  <c r="P31" i="18" s="1"/>
  <c r="Q31" i="18" s="1"/>
  <c r="P137" i="10"/>
  <c r="AB34" i="54"/>
  <c r="P63" i="10"/>
  <c r="P133" i="10"/>
  <c r="M68" i="10"/>
  <c r="P68" i="10" s="1"/>
  <c r="H26" i="50"/>
  <c r="J26" i="50" s="1"/>
  <c r="P26" i="50" s="1"/>
  <c r="Q26" i="50" s="1"/>
  <c r="L22" i="13"/>
  <c r="N22" i="13" s="1"/>
  <c r="P22" i="13" s="1"/>
  <c r="Q22" i="13" s="1"/>
  <c r="K58" i="10"/>
  <c r="P29" i="51"/>
  <c r="L23" i="49"/>
  <c r="N23" i="49" s="1"/>
  <c r="P80" i="10"/>
  <c r="M213" i="10"/>
  <c r="P213" i="10" s="1"/>
  <c r="H21" i="17"/>
  <c r="J21" i="17" s="1"/>
  <c r="H21" i="18"/>
  <c r="J21" i="18" s="1"/>
  <c r="H170" i="10"/>
  <c r="D249" i="10"/>
  <c r="P30" i="15"/>
  <c r="P29" i="18"/>
  <c r="P30" i="12"/>
  <c r="Q30" i="12" s="1"/>
  <c r="L24" i="17"/>
  <c r="N24" i="17" s="1"/>
  <c r="P24" i="17" s="1"/>
  <c r="Q24" i="17" s="1"/>
  <c r="M249" i="10"/>
  <c r="P249" i="10" s="1"/>
  <c r="P26" i="49"/>
  <c r="K186" i="10"/>
  <c r="D34" i="10"/>
  <c r="G203" i="10"/>
  <c r="Q30" i="15"/>
  <c r="P31" i="50"/>
  <c r="L36" i="16"/>
  <c r="N36" i="16" s="1"/>
  <c r="P36" i="16" s="1"/>
  <c r="Q36" i="16" s="1"/>
  <c r="L26" i="48"/>
  <c r="N26" i="48" s="1"/>
  <c r="P26" i="48" s="1"/>
  <c r="Q26" i="48" s="1"/>
  <c r="H33" i="15"/>
  <c r="J33" i="15" s="1"/>
  <c r="Q24" i="50"/>
  <c r="K223" i="10"/>
  <c r="H23" i="49"/>
  <c r="J23" i="49" s="1"/>
  <c r="E32" i="10"/>
  <c r="G32" i="10" s="1"/>
  <c r="G34" i="10" s="1"/>
  <c r="P26" i="15"/>
  <c r="K257" i="10"/>
  <c r="M257" i="10" s="1"/>
  <c r="H29" i="12"/>
  <c r="J29" i="12" s="1"/>
  <c r="M34" i="10"/>
  <c r="P34" i="10" s="1"/>
  <c r="P130" i="10"/>
  <c r="H21" i="15"/>
  <c r="J21" i="15" s="1"/>
  <c r="P166" i="10"/>
  <c r="P28" i="50"/>
  <c r="P27" i="50"/>
  <c r="Q27" i="50" s="1"/>
  <c r="H33" i="48"/>
  <c r="J33" i="48" s="1"/>
  <c r="P31" i="15"/>
  <c r="L22" i="48"/>
  <c r="N22" i="48" s="1"/>
  <c r="P22" i="48" s="1"/>
  <c r="Q22" i="48" s="1"/>
  <c r="L34" i="51"/>
  <c r="N34" i="51" s="1"/>
  <c r="P34" i="51" s="1"/>
  <c r="Q34" i="51" s="1"/>
  <c r="M138" i="10"/>
  <c r="P138" i="10" s="1"/>
  <c r="P22" i="16"/>
  <c r="N114" i="10"/>
  <c r="P60" i="10"/>
  <c r="H24" i="15"/>
  <c r="J24" i="15" s="1"/>
  <c r="P24" i="15" s="1"/>
  <c r="P28" i="49"/>
  <c r="P19" i="10"/>
  <c r="P102" i="10"/>
  <c r="P37" i="50"/>
  <c r="Q37" i="50" s="1"/>
  <c r="P22" i="17"/>
  <c r="N62" i="10"/>
  <c r="K258" i="10"/>
  <c r="M258" i="10" s="1"/>
  <c r="H21" i="49"/>
  <c r="J21" i="49" s="1"/>
  <c r="H22" i="10"/>
  <c r="H24" i="10" s="1"/>
  <c r="L24" i="16"/>
  <c r="N24" i="16" s="1"/>
  <c r="L34" i="50"/>
  <c r="N34" i="50" s="1"/>
  <c r="P22" i="12"/>
  <c r="M239" i="10"/>
  <c r="P239" i="10" s="1"/>
  <c r="P27" i="49"/>
  <c r="L28" i="48"/>
  <c r="N28" i="48" s="1"/>
  <c r="P28" i="48" s="1"/>
  <c r="Q28" i="48" s="1"/>
  <c r="H34" i="50"/>
  <c r="J34" i="50" s="1"/>
  <c r="H24" i="16"/>
  <c r="J24" i="16" s="1"/>
  <c r="L24" i="18"/>
  <c r="N24" i="18" s="1"/>
  <c r="M112" i="10"/>
  <c r="P112" i="10" s="1"/>
  <c r="M209" i="10"/>
  <c r="P209" i="10" s="1"/>
  <c r="H30" i="10"/>
  <c r="G58" i="10"/>
  <c r="P32" i="10"/>
  <c r="P136" i="10"/>
  <c r="P207" i="10"/>
  <c r="K93" i="10"/>
  <c r="K134" i="10"/>
  <c r="L29" i="15"/>
  <c r="N29" i="15" s="1"/>
  <c r="P30" i="49"/>
  <c r="H21" i="50"/>
  <c r="J21" i="50" s="1"/>
  <c r="N169" i="10"/>
  <c r="L21" i="53"/>
  <c r="N21" i="53" s="1"/>
  <c r="L38" i="12"/>
  <c r="N38" i="12" s="1"/>
  <c r="P181" i="10"/>
  <c r="H30" i="48"/>
  <c r="J30" i="48" s="1"/>
  <c r="L21" i="16"/>
  <c r="N21" i="16" s="1"/>
  <c r="P21" i="16" s="1"/>
  <c r="Q21" i="16" s="1"/>
  <c r="H23" i="17"/>
  <c r="J23" i="17" s="1"/>
  <c r="G91" i="10"/>
  <c r="H91" i="10" s="1"/>
  <c r="H93" i="10" s="1"/>
  <c r="D138" i="10"/>
  <c r="L39" i="11"/>
  <c r="N39" i="11" s="1"/>
  <c r="P39" i="11" s="1"/>
  <c r="Q39" i="11" s="1"/>
  <c r="P31" i="48"/>
  <c r="P31" i="49"/>
  <c r="L35" i="17"/>
  <c r="N35" i="17" s="1"/>
  <c r="P35" i="17" s="1"/>
  <c r="Q35" i="17" s="1"/>
  <c r="P188" i="10"/>
  <c r="J35" i="53"/>
  <c r="L32" i="18"/>
  <c r="N32" i="18" s="1"/>
  <c r="H32" i="51"/>
  <c r="J32" i="51" s="1"/>
  <c r="H32" i="18"/>
  <c r="J32" i="18" s="1"/>
  <c r="K147" i="10"/>
  <c r="L21" i="50"/>
  <c r="N21" i="50" s="1"/>
  <c r="H21" i="48"/>
  <c r="J21" i="48" s="1"/>
  <c r="J32" i="48" s="1"/>
  <c r="L37" i="48"/>
  <c r="N37" i="48" s="1"/>
  <c r="P37" i="48" s="1"/>
  <c r="Q37" i="48" s="1"/>
  <c r="L36" i="50"/>
  <c r="N36" i="50" s="1"/>
  <c r="P36" i="50" s="1"/>
  <c r="Q36" i="50" s="1"/>
  <c r="P247" i="10"/>
  <c r="H29" i="16"/>
  <c r="J29" i="16" s="1"/>
  <c r="H28" i="51"/>
  <c r="J28" i="51" s="1"/>
  <c r="P28" i="51" s="1"/>
  <c r="Q28" i="51" s="1"/>
  <c r="L22" i="50"/>
  <c r="N22" i="50" s="1"/>
  <c r="P22" i="50" s="1"/>
  <c r="P37" i="15"/>
  <c r="Q37" i="15" s="1"/>
  <c r="P35" i="51"/>
  <c r="Q35" i="51" s="1"/>
  <c r="N207" i="10"/>
  <c r="H23" i="53"/>
  <c r="J23" i="53" s="1"/>
  <c r="P26" i="53"/>
  <c r="P24" i="48"/>
  <c r="D103" i="10"/>
  <c r="H24" i="18"/>
  <c r="J24" i="18" s="1"/>
  <c r="D174" i="10"/>
  <c r="L36" i="48"/>
  <c r="N36" i="48" s="1"/>
  <c r="P36" i="48" s="1"/>
  <c r="Q36" i="48" s="1"/>
  <c r="N168" i="10"/>
  <c r="L26" i="16"/>
  <c r="N26" i="16" s="1"/>
  <c r="P26" i="16" s="1"/>
  <c r="Q26" i="16" s="1"/>
  <c r="H23" i="18"/>
  <c r="J23" i="18" s="1"/>
  <c r="L35" i="16"/>
  <c r="N35" i="16" s="1"/>
  <c r="P35" i="16" s="1"/>
  <c r="Q35" i="16" s="1"/>
  <c r="L23" i="18"/>
  <c r="N23" i="18" s="1"/>
  <c r="P248" i="10"/>
  <c r="H28" i="17"/>
  <c r="J28" i="17" s="1"/>
  <c r="N208" i="10"/>
  <c r="P28" i="15"/>
  <c r="Q28" i="15"/>
  <c r="E66" i="10"/>
  <c r="E68" i="10" s="1"/>
  <c r="D68" i="10"/>
  <c r="P149" i="10"/>
  <c r="L23" i="17"/>
  <c r="N23" i="17" s="1"/>
  <c r="L36" i="49"/>
  <c r="N36" i="49" s="1"/>
  <c r="P36" i="49" s="1"/>
  <c r="Q36" i="49" s="1"/>
  <c r="L36" i="15"/>
  <c r="N36" i="15" s="1"/>
  <c r="P36" i="15" s="1"/>
  <c r="Q36" i="15" s="1"/>
  <c r="M103" i="10"/>
  <c r="P103" i="10" s="1"/>
  <c r="P23" i="12"/>
  <c r="Q23" i="12"/>
  <c r="L25" i="51"/>
  <c r="N25" i="51" s="1"/>
  <c r="M164" i="10"/>
  <c r="P164" i="10" s="1"/>
  <c r="P157" i="10"/>
  <c r="P25" i="13"/>
  <c r="Q25" i="13" s="1"/>
  <c r="H239" i="10"/>
  <c r="L25" i="17"/>
  <c r="N25" i="17" s="1"/>
  <c r="P25" i="17" s="1"/>
  <c r="Q25" i="17" s="1"/>
  <c r="H29" i="15"/>
  <c r="J29" i="15" s="1"/>
  <c r="M58" i="10"/>
  <c r="P58" i="10" s="1"/>
  <c r="P101" i="10"/>
  <c r="L22" i="51"/>
  <c r="N22" i="51" s="1"/>
  <c r="P22" i="51" s="1"/>
  <c r="P97" i="10"/>
  <c r="L33" i="49"/>
  <c r="N33" i="49" s="1"/>
  <c r="P33" i="49" s="1"/>
  <c r="Q33" i="49" s="1"/>
  <c r="L33" i="15"/>
  <c r="N33" i="15" s="1"/>
  <c r="H34" i="49"/>
  <c r="J34" i="49" s="1"/>
  <c r="H34" i="15"/>
  <c r="J34" i="15" s="1"/>
  <c r="K99" i="10"/>
  <c r="P29" i="17"/>
  <c r="P23" i="50"/>
  <c r="M9" i="10"/>
  <c r="P9" i="10" s="1"/>
  <c r="L24" i="12"/>
  <c r="N24" i="12" s="1"/>
  <c r="P24" i="12" s="1"/>
  <c r="Q24" i="12" s="1"/>
  <c r="P7" i="10"/>
  <c r="K34" i="10"/>
  <c r="H38" i="12"/>
  <c r="J38" i="12" s="1"/>
  <c r="Z30" i="54"/>
  <c r="AB30" i="54" s="1"/>
  <c r="K245" i="10"/>
  <c r="N98" i="10"/>
  <c r="L33" i="54"/>
  <c r="N33" i="54" s="1"/>
  <c r="P33" i="54" s="1"/>
  <c r="Q33" i="54" s="1"/>
  <c r="P211" i="10"/>
  <c r="L34" i="18"/>
  <c r="N34" i="18" s="1"/>
  <c r="P34" i="18" s="1"/>
  <c r="Q34" i="18" s="1"/>
  <c r="L29" i="49"/>
  <c r="N29" i="49" s="1"/>
  <c r="L33" i="50"/>
  <c r="N33" i="50" s="1"/>
  <c r="L25" i="16"/>
  <c r="N25" i="16" s="1"/>
  <c r="P25" i="16" s="1"/>
  <c r="Q25" i="16" s="1"/>
  <c r="K9" i="10"/>
  <c r="H64" i="10"/>
  <c r="H209" i="10"/>
  <c r="K112" i="10"/>
  <c r="M174" i="10"/>
  <c r="P174" i="10" s="1"/>
  <c r="L35" i="13"/>
  <c r="N35" i="13" s="1"/>
  <c r="P35" i="13" s="1"/>
  <c r="Q35" i="13" s="1"/>
  <c r="L37" i="49"/>
  <c r="N37" i="49" s="1"/>
  <c r="P37" i="49" s="1"/>
  <c r="Q37" i="49" s="1"/>
  <c r="L21" i="18"/>
  <c r="N21" i="18" s="1"/>
  <c r="P66" i="10"/>
  <c r="P98" i="10"/>
  <c r="P212" i="10"/>
  <c r="L30" i="48"/>
  <c r="N30" i="48" s="1"/>
  <c r="N244" i="10"/>
  <c r="P23" i="48"/>
  <c r="H32" i="53"/>
  <c r="J32" i="53" s="1"/>
  <c r="P27" i="15"/>
  <c r="P29" i="53"/>
  <c r="N38" i="10"/>
  <c r="N133" i="10"/>
  <c r="P21" i="54"/>
  <c r="Q21" i="54" s="1"/>
  <c r="N181" i="10"/>
  <c r="L24" i="11"/>
  <c r="N24" i="11" s="1"/>
  <c r="P24" i="11" s="1"/>
  <c r="Q24" i="11" s="1"/>
  <c r="P132" i="10"/>
  <c r="P83" i="10"/>
  <c r="H134" i="10"/>
  <c r="H203" i="10"/>
  <c r="H245" i="10"/>
  <c r="L25" i="12"/>
  <c r="N25" i="12" s="1"/>
  <c r="P25" i="12" s="1"/>
  <c r="Q25" i="12" s="1"/>
  <c r="P173" i="10"/>
  <c r="K24" i="10"/>
  <c r="N188" i="10"/>
  <c r="H24" i="53"/>
  <c r="J24" i="53" s="1"/>
  <c r="P24" i="53" s="1"/>
  <c r="Q24" i="53" s="1"/>
  <c r="P27" i="16"/>
  <c r="N132" i="10"/>
  <c r="M134" i="10"/>
  <c r="K170" i="10"/>
  <c r="L21" i="48"/>
  <c r="N21" i="48" s="1"/>
  <c r="M43" i="10"/>
  <c r="P43" i="10" s="1"/>
  <c r="D213" i="10"/>
  <c r="P33" i="16"/>
  <c r="Q33" i="16" s="1"/>
  <c r="L35" i="18"/>
  <c r="N35" i="18" s="1"/>
  <c r="P35" i="18" s="1"/>
  <c r="Q35" i="18" s="1"/>
  <c r="L29" i="12"/>
  <c r="N29" i="12" s="1"/>
  <c r="N80" i="10"/>
  <c r="N11" i="10"/>
  <c r="H31" i="17"/>
  <c r="J31" i="17" s="1"/>
  <c r="L34" i="15"/>
  <c r="N34" i="15" s="1"/>
  <c r="K209" i="10"/>
  <c r="L28" i="17"/>
  <c r="N28" i="17" s="1"/>
  <c r="J24" i="54"/>
  <c r="P24" i="54" s="1"/>
  <c r="Q24" i="54" s="1"/>
  <c r="P26" i="51"/>
  <c r="Q26" i="51"/>
  <c r="N218" i="10"/>
  <c r="M223" i="10"/>
  <c r="P223" i="10" s="1"/>
  <c r="Q26" i="18"/>
  <c r="P26" i="18"/>
  <c r="L21" i="15"/>
  <c r="N21" i="15" s="1"/>
  <c r="N73" i="10"/>
  <c r="L21" i="49"/>
  <c r="N21" i="49" s="1"/>
  <c r="P23" i="16"/>
  <c r="Q23" i="16"/>
  <c r="P26" i="12"/>
  <c r="Q26" i="12" s="1"/>
  <c r="L26" i="54"/>
  <c r="N26" i="54" s="1"/>
  <c r="P201" i="10"/>
  <c r="L27" i="53"/>
  <c r="N27" i="53" s="1"/>
  <c r="L27" i="18"/>
  <c r="N27" i="18" s="1"/>
  <c r="M203" i="10"/>
  <c r="P203" i="10" s="1"/>
  <c r="M245" i="10"/>
  <c r="N243" i="10"/>
  <c r="H48" i="10"/>
  <c r="H58" i="10" s="1"/>
  <c r="G164" i="10"/>
  <c r="H152" i="10"/>
  <c r="H164" i="10" s="1"/>
  <c r="N22" i="15"/>
  <c r="P22" i="15" s="1"/>
  <c r="L22" i="49"/>
  <c r="N22" i="49" s="1"/>
  <c r="P22" i="49" s="1"/>
  <c r="N225" i="10"/>
  <c r="P26" i="17"/>
  <c r="P23" i="54"/>
  <c r="Q23" i="54" s="1"/>
  <c r="P39" i="12"/>
  <c r="Q39" i="12" s="1"/>
  <c r="H34" i="48"/>
  <c r="J34" i="48" s="1"/>
  <c r="N63" i="10"/>
  <c r="N64" i="10" s="1"/>
  <c r="H30" i="50"/>
  <c r="J30" i="50" s="1"/>
  <c r="K128" i="10"/>
  <c r="H25" i="51"/>
  <c r="J25" i="51" s="1"/>
  <c r="K164" i="10"/>
  <c r="L29" i="11"/>
  <c r="N29" i="11" s="1"/>
  <c r="P26" i="10"/>
  <c r="L30" i="50"/>
  <c r="N30" i="50" s="1"/>
  <c r="P126" i="10"/>
  <c r="M128" i="10"/>
  <c r="P128" i="10" s="1"/>
  <c r="N97" i="10"/>
  <c r="M24" i="10"/>
  <c r="P24" i="10" s="1"/>
  <c r="P14" i="10"/>
  <c r="Z33" i="54"/>
  <c r="J34" i="53"/>
  <c r="M147" i="10"/>
  <c r="P147" i="10" s="1"/>
  <c r="N142" i="10"/>
  <c r="P142" i="10"/>
  <c r="L21" i="17"/>
  <c r="N21" i="17" s="1"/>
  <c r="L21" i="51"/>
  <c r="N21" i="51" s="1"/>
  <c r="H35" i="12"/>
  <c r="J35" i="12" s="1"/>
  <c r="P35" i="12" s="1"/>
  <c r="K30" i="10"/>
  <c r="H25" i="54"/>
  <c r="J25" i="54" s="1"/>
  <c r="H25" i="53"/>
  <c r="J25" i="53" s="1"/>
  <c r="Z26" i="54"/>
  <c r="AB26" i="54" s="1"/>
  <c r="AH26" i="54" s="1"/>
  <c r="AI26" i="54" s="1"/>
  <c r="L36" i="11"/>
  <c r="N36" i="11" s="1"/>
  <c r="P36" i="11" s="1"/>
  <c r="Q36" i="11" s="1"/>
  <c r="P28" i="10"/>
  <c r="N28" i="10"/>
  <c r="M30" i="10"/>
  <c r="P95" i="10"/>
  <c r="L24" i="49"/>
  <c r="N24" i="49" s="1"/>
  <c r="P24" i="49" s="1"/>
  <c r="Q24" i="49" s="1"/>
  <c r="L29" i="16"/>
  <c r="N29" i="16" s="1"/>
  <c r="M131" i="10"/>
  <c r="L31" i="51"/>
  <c r="N31" i="51" s="1"/>
  <c r="P31" i="51" s="1"/>
  <c r="Q31" i="51" s="1"/>
  <c r="M170" i="10"/>
  <c r="AB24" i="54"/>
  <c r="AH24" i="54" s="1"/>
  <c r="AI24" i="54" s="1"/>
  <c r="G128" i="10"/>
  <c r="H117" i="10"/>
  <c r="H128" i="10" s="1"/>
  <c r="P27" i="12"/>
  <c r="N149" i="10"/>
  <c r="L23" i="51"/>
  <c r="N23" i="51" s="1"/>
  <c r="P23" i="51" s="1"/>
  <c r="Q23" i="51" s="1"/>
  <c r="H27" i="18"/>
  <c r="J27" i="18" s="1"/>
  <c r="L37" i="11"/>
  <c r="N37" i="11" s="1"/>
  <c r="P37" i="11" s="1"/>
  <c r="Q37" i="11" s="1"/>
  <c r="P29" i="10"/>
  <c r="L36" i="12"/>
  <c r="N36" i="12" s="1"/>
  <c r="P36" i="12" s="1"/>
  <c r="Q36" i="12" s="1"/>
  <c r="N29" i="10"/>
  <c r="P169" i="10"/>
  <c r="L32" i="51"/>
  <c r="N32" i="51" s="1"/>
  <c r="L32" i="17"/>
  <c r="N32" i="17" s="1"/>
  <c r="P32" i="17" s="1"/>
  <c r="Q32" i="17" s="1"/>
  <c r="L22" i="54"/>
  <c r="N22" i="54" s="1"/>
  <c r="P22" i="54" s="1"/>
  <c r="M186" i="10"/>
  <c r="P186" i="10" s="1"/>
  <c r="L22" i="53"/>
  <c r="L22" i="18"/>
  <c r="N22" i="18" s="1"/>
  <c r="P22" i="18" s="1"/>
  <c r="P99" i="10"/>
  <c r="N45" i="10"/>
  <c r="P45" i="10"/>
  <c r="L25" i="48"/>
  <c r="N25" i="48" s="1"/>
  <c r="P25" i="48" s="1"/>
  <c r="Q25" i="48" s="1"/>
  <c r="H32" i="16"/>
  <c r="J32" i="16" s="1"/>
  <c r="H33" i="50"/>
  <c r="J33" i="50" s="1"/>
  <c r="H26" i="54"/>
  <c r="J26" i="54" s="1"/>
  <c r="H27" i="53"/>
  <c r="J27" i="53" s="1"/>
  <c r="M93" i="10"/>
  <c r="P93" i="10" s="1"/>
  <c r="L25" i="54"/>
  <c r="N25" i="54" s="1"/>
  <c r="L25" i="53"/>
  <c r="N25" i="53" s="1"/>
  <c r="L25" i="18"/>
  <c r="N25" i="18" s="1"/>
  <c r="P25" i="18" s="1"/>
  <c r="Q25" i="18" s="1"/>
  <c r="H29" i="49"/>
  <c r="J29" i="49" s="1"/>
  <c r="G239" i="10"/>
  <c r="P30" i="54"/>
  <c r="Q30" i="54" s="1"/>
  <c r="L33" i="48"/>
  <c r="N33" i="48" s="1"/>
  <c r="M64" i="10"/>
  <c r="P64" i="10" s="1"/>
  <c r="N107" i="10"/>
  <c r="L34" i="53"/>
  <c r="N34" i="53" s="1"/>
  <c r="AB31" i="54"/>
  <c r="L25" i="50"/>
  <c r="N25" i="50" s="1"/>
  <c r="H21" i="53"/>
  <c r="J21" i="53" s="1"/>
  <c r="J31" i="54"/>
  <c r="L23" i="53"/>
  <c r="N23" i="53" s="1"/>
  <c r="L35" i="53"/>
  <c r="N35" i="53" s="1"/>
  <c r="N34" i="54"/>
  <c r="P34" i="54" s="1"/>
  <c r="Q34" i="54" s="1"/>
  <c r="L31" i="53"/>
  <c r="N31" i="53" s="1"/>
  <c r="H31" i="53"/>
  <c r="J31" i="53" s="1"/>
  <c r="H18" i="53"/>
  <c r="H18" i="18"/>
  <c r="AH23" i="54"/>
  <c r="AI23" i="54" s="1"/>
  <c r="AE34" i="54"/>
  <c r="AF34" i="54" s="1"/>
  <c r="AF30" i="54"/>
  <c r="AE31" i="54"/>
  <c r="AB38" i="54"/>
  <c r="AA27" i="54"/>
  <c r="AE27" i="54" s="1"/>
  <c r="AE38" i="54"/>
  <c r="AF38" i="54" s="1"/>
  <c r="P36" i="54"/>
  <c r="Q36" i="54" s="1"/>
  <c r="N31" i="54"/>
  <c r="I27" i="54"/>
  <c r="M27" i="54" s="1"/>
  <c r="J38" i="54"/>
  <c r="M38" i="54"/>
  <c r="N38" i="54" s="1"/>
  <c r="N99" i="10" l="1"/>
  <c r="N31" i="13"/>
  <c r="P31" i="13" s="1"/>
  <c r="Q31" i="13" s="1"/>
  <c r="AH34" i="54"/>
  <c r="AI34" i="54" s="1"/>
  <c r="P29" i="16"/>
  <c r="Q29" i="16" s="1"/>
  <c r="N249" i="10"/>
  <c r="N250" i="10" s="1"/>
  <c r="P33" i="48"/>
  <c r="Q33" i="48" s="1"/>
  <c r="P23" i="49"/>
  <c r="Q23" i="49" s="1"/>
  <c r="P31" i="17"/>
  <c r="Q31" i="17" s="1"/>
  <c r="J34" i="12"/>
  <c r="J37" i="12" s="1"/>
  <c r="J32" i="50"/>
  <c r="J35" i="50" s="1"/>
  <c r="J30" i="18"/>
  <c r="J33" i="18" s="1"/>
  <c r="P29" i="12"/>
  <c r="Q29" i="12" s="1"/>
  <c r="P21" i="50"/>
  <c r="P32" i="51"/>
  <c r="Q32" i="51" s="1"/>
  <c r="P32" i="18"/>
  <c r="Q32" i="18" s="1"/>
  <c r="Q24" i="15"/>
  <c r="G93" i="10"/>
  <c r="P28" i="17"/>
  <c r="Q28" i="17" s="1"/>
  <c r="P35" i="53"/>
  <c r="Q35" i="53" s="1"/>
  <c r="P30" i="50"/>
  <c r="Q30" i="50" s="1"/>
  <c r="AH30" i="54"/>
  <c r="AI30" i="54" s="1"/>
  <c r="P24" i="18"/>
  <c r="Q24" i="18" s="1"/>
  <c r="P24" i="16"/>
  <c r="Q24" i="16" s="1"/>
  <c r="P23" i="18"/>
  <c r="Q23" i="18" s="1"/>
  <c r="P34" i="50"/>
  <c r="Q34" i="50" s="1"/>
  <c r="P33" i="15"/>
  <c r="Q33" i="15" s="1"/>
  <c r="P21" i="18"/>
  <c r="Q21" i="18" s="1"/>
  <c r="Q21" i="50"/>
  <c r="N34" i="12"/>
  <c r="J32" i="15"/>
  <c r="P21" i="48"/>
  <c r="Q21" i="48" s="1"/>
  <c r="E34" i="10"/>
  <c r="J31" i="16"/>
  <c r="J34" i="16" s="1"/>
  <c r="P30" i="48"/>
  <c r="Q30" i="48" s="1"/>
  <c r="H32" i="10"/>
  <c r="H34" i="10" s="1"/>
  <c r="P23" i="17"/>
  <c r="Q23" i="17" s="1"/>
  <c r="J30" i="17"/>
  <c r="J33" i="17" s="1"/>
  <c r="N209" i="10"/>
  <c r="P23" i="53"/>
  <c r="Q23" i="53" s="1"/>
  <c r="P29" i="15"/>
  <c r="Q29" i="15" s="1"/>
  <c r="P27" i="53"/>
  <c r="Q27" i="53" s="1"/>
  <c r="P38" i="12"/>
  <c r="Q38" i="12" s="1"/>
  <c r="P34" i="49"/>
  <c r="Q34" i="49" s="1"/>
  <c r="N32" i="48"/>
  <c r="P32" i="48" s="1"/>
  <c r="Q32" i="48" s="1"/>
  <c r="P34" i="15"/>
  <c r="Q34" i="15" s="1"/>
  <c r="P27" i="18"/>
  <c r="Q27" i="18" s="1"/>
  <c r="P134" i="10"/>
  <c r="N134" i="10"/>
  <c r="P32" i="53"/>
  <c r="Q32" i="53" s="1"/>
  <c r="N170" i="10"/>
  <c r="P170" i="10"/>
  <c r="N32" i="49"/>
  <c r="P21" i="49"/>
  <c r="Q21" i="49" s="1"/>
  <c r="P25" i="50"/>
  <c r="Q25" i="50" s="1"/>
  <c r="N32" i="50"/>
  <c r="P31" i="54"/>
  <c r="Q31" i="54" s="1"/>
  <c r="P25" i="54"/>
  <c r="Q25" i="54" s="1"/>
  <c r="Q35" i="12"/>
  <c r="P26" i="54"/>
  <c r="Q26" i="54" s="1"/>
  <c r="N30" i="18"/>
  <c r="N33" i="18" s="1"/>
  <c r="N42" i="18" s="1"/>
  <c r="J30" i="53"/>
  <c r="N30" i="17"/>
  <c r="P21" i="17"/>
  <c r="Q21" i="17" s="1"/>
  <c r="AD33" i="54"/>
  <c r="AF33" i="54" s="1"/>
  <c r="AB33" i="54"/>
  <c r="J35" i="15"/>
  <c r="P25" i="51"/>
  <c r="Q25" i="51" s="1"/>
  <c r="P34" i="48"/>
  <c r="Q34" i="48" s="1"/>
  <c r="P245" i="10"/>
  <c r="N245" i="10"/>
  <c r="N30" i="51"/>
  <c r="P21" i="51"/>
  <c r="Q21" i="51" s="1"/>
  <c r="P32" i="16"/>
  <c r="Q32" i="16" s="1"/>
  <c r="N31" i="16"/>
  <c r="P33" i="50"/>
  <c r="Q33" i="50" s="1"/>
  <c r="J30" i="51"/>
  <c r="AD22" i="54"/>
  <c r="AF22" i="54" s="1"/>
  <c r="AH22" i="54" s="1"/>
  <c r="N22" i="53"/>
  <c r="J32" i="49"/>
  <c r="J35" i="48"/>
  <c r="N32" i="15"/>
  <c r="P21" i="15"/>
  <c r="Q21" i="15" s="1"/>
  <c r="P31" i="53"/>
  <c r="Q31" i="53" s="1"/>
  <c r="P34" i="53"/>
  <c r="Q34" i="53" s="1"/>
  <c r="P25" i="53"/>
  <c r="Q25" i="53" s="1"/>
  <c r="P21" i="53"/>
  <c r="Q21" i="53" s="1"/>
  <c r="P30" i="10"/>
  <c r="N30" i="10"/>
  <c r="P29" i="11"/>
  <c r="Q29" i="11" s="1"/>
  <c r="N35" i="11"/>
  <c r="P29" i="49"/>
  <c r="Q29" i="49" s="1"/>
  <c r="P38" i="54"/>
  <c r="Q38" i="54" s="1"/>
  <c r="AH38" i="54"/>
  <c r="AI38" i="54" s="1"/>
  <c r="AF31" i="54"/>
  <c r="AH31" i="54" s="1"/>
  <c r="AI31" i="54" s="1"/>
  <c r="AB27" i="54"/>
  <c r="Z27" i="54" s="1"/>
  <c r="J27" i="54"/>
  <c r="N34" i="13" l="1"/>
  <c r="P34" i="13" s="1"/>
  <c r="Q34" i="13" s="1"/>
  <c r="N35" i="48"/>
  <c r="N45" i="48" s="1"/>
  <c r="P34" i="12"/>
  <c r="Q34" i="12" s="1"/>
  <c r="N37" i="12"/>
  <c r="P37" i="12" s="1"/>
  <c r="Q37" i="12" s="1"/>
  <c r="J45" i="48"/>
  <c r="J33" i="51"/>
  <c r="N33" i="51"/>
  <c r="P30" i="51"/>
  <c r="Q30" i="51" s="1"/>
  <c r="J42" i="17"/>
  <c r="J33" i="53"/>
  <c r="J44" i="50"/>
  <c r="J43" i="16"/>
  <c r="J45" i="15"/>
  <c r="N43" i="18"/>
  <c r="N44" i="18" s="1"/>
  <c r="N46" i="18" s="1"/>
  <c r="E40" i="47" s="1"/>
  <c r="P32" i="49"/>
  <c r="Q32" i="49" s="1"/>
  <c r="N35" i="49"/>
  <c r="P30" i="18"/>
  <c r="Q30" i="18" s="1"/>
  <c r="J47" i="12"/>
  <c r="J35" i="49"/>
  <c r="P31" i="16"/>
  <c r="Q31" i="16" s="1"/>
  <c r="N34" i="16"/>
  <c r="P22" i="53"/>
  <c r="N30" i="53"/>
  <c r="AH33" i="54"/>
  <c r="AI33" i="54" s="1"/>
  <c r="N35" i="50"/>
  <c r="P32" i="50"/>
  <c r="Q32" i="50" s="1"/>
  <c r="P35" i="11"/>
  <c r="Q35" i="11" s="1"/>
  <c r="N38" i="11"/>
  <c r="N35" i="15"/>
  <c r="P32" i="15"/>
  <c r="Q32" i="15" s="1"/>
  <c r="P30" i="17"/>
  <c r="Q30" i="17" s="1"/>
  <c r="N33" i="17"/>
  <c r="P33" i="18"/>
  <c r="Q33" i="18" s="1"/>
  <c r="J42" i="18"/>
  <c r="AD27" i="54"/>
  <c r="AF27" i="54" s="1"/>
  <c r="AB29" i="54"/>
  <c r="H27" i="54"/>
  <c r="L27" i="54" s="1"/>
  <c r="N27" i="54" s="1"/>
  <c r="J29" i="54"/>
  <c r="N44" i="13" l="1"/>
  <c r="N45" i="13" s="1"/>
  <c r="P45" i="13" s="1"/>
  <c r="Q45" i="13" s="1"/>
  <c r="P35" i="48"/>
  <c r="Q35" i="48" s="1"/>
  <c r="N47" i="12"/>
  <c r="P47" i="12" s="1"/>
  <c r="Q47" i="12" s="1"/>
  <c r="N46" i="13"/>
  <c r="N47" i="13" s="1"/>
  <c r="P47" i="13" s="1"/>
  <c r="Q47" i="13" s="1"/>
  <c r="P44" i="13"/>
  <c r="Q44" i="13" s="1"/>
  <c r="P45" i="48"/>
  <c r="Q45" i="48" s="1"/>
  <c r="N46" i="48"/>
  <c r="N47" i="48" s="1"/>
  <c r="J43" i="17"/>
  <c r="J44" i="17" s="1"/>
  <c r="N44" i="50"/>
  <c r="P35" i="50"/>
  <c r="Q35" i="50" s="1"/>
  <c r="J48" i="12"/>
  <c r="J44" i="16"/>
  <c r="J45" i="16" s="1"/>
  <c r="P33" i="51"/>
  <c r="Q33" i="51" s="1"/>
  <c r="N42" i="51"/>
  <c r="N33" i="53"/>
  <c r="P30" i="53"/>
  <c r="Q30" i="53" s="1"/>
  <c r="N45" i="49"/>
  <c r="P35" i="49"/>
  <c r="Q35" i="49" s="1"/>
  <c r="J46" i="15"/>
  <c r="J47" i="15" s="1"/>
  <c r="J45" i="50"/>
  <c r="J45" i="49"/>
  <c r="N42" i="17"/>
  <c r="P33" i="17"/>
  <c r="Q33" i="17" s="1"/>
  <c r="J42" i="51"/>
  <c r="N45" i="15"/>
  <c r="P35" i="15"/>
  <c r="Q35" i="15" s="1"/>
  <c r="P34" i="16"/>
  <c r="Q34" i="16" s="1"/>
  <c r="N43" i="16"/>
  <c r="J42" i="53"/>
  <c r="N49" i="11"/>
  <c r="P38" i="11"/>
  <c r="Q38" i="11" s="1"/>
  <c r="J46" i="48"/>
  <c r="J47" i="48" s="1"/>
  <c r="P42" i="18"/>
  <c r="Q42" i="18" s="1"/>
  <c r="J43" i="18"/>
  <c r="AB32" i="54"/>
  <c r="AH27" i="54"/>
  <c r="AI27" i="54" s="1"/>
  <c r="AF29" i="54"/>
  <c r="J32" i="54"/>
  <c r="P27" i="54"/>
  <c r="Q27" i="54" s="1"/>
  <c r="N29" i="54"/>
  <c r="N48" i="12" l="1"/>
  <c r="P48" i="12" s="1"/>
  <c r="Q48" i="12" s="1"/>
  <c r="P46" i="13"/>
  <c r="Q46" i="13" s="1"/>
  <c r="J48" i="15"/>
  <c r="J48" i="48"/>
  <c r="J43" i="51"/>
  <c r="J44" i="51" s="1"/>
  <c r="N50" i="11"/>
  <c r="P50" i="11" s="1"/>
  <c r="Q50" i="11" s="1"/>
  <c r="P49" i="11"/>
  <c r="Q49" i="11" s="1"/>
  <c r="P42" i="51"/>
  <c r="Q42" i="51" s="1"/>
  <c r="N43" i="51"/>
  <c r="N44" i="51" s="1"/>
  <c r="J46" i="17"/>
  <c r="P42" i="17"/>
  <c r="Q42" i="17" s="1"/>
  <c r="N43" i="17"/>
  <c r="P43" i="17" s="1"/>
  <c r="Q43" i="17" s="1"/>
  <c r="J47" i="16"/>
  <c r="N48" i="13"/>
  <c r="P43" i="16"/>
  <c r="Q43" i="16" s="1"/>
  <c r="N44" i="16"/>
  <c r="P44" i="16" s="1"/>
  <c r="Q44" i="16"/>
  <c r="J46" i="49"/>
  <c r="J47" i="49" s="1"/>
  <c r="P45" i="49"/>
  <c r="Q45" i="49" s="1"/>
  <c r="N46" i="49"/>
  <c r="N47" i="49" s="1"/>
  <c r="P46" i="48"/>
  <c r="Q46" i="48" s="1"/>
  <c r="P47" i="48"/>
  <c r="Q47" i="48" s="1"/>
  <c r="N48" i="48"/>
  <c r="P44" i="50"/>
  <c r="Q44" i="50" s="1"/>
  <c r="N45" i="50"/>
  <c r="P45" i="50" s="1"/>
  <c r="Q45" i="50" s="1"/>
  <c r="J43" i="53"/>
  <c r="J44" i="53" s="1"/>
  <c r="J46" i="53" s="1"/>
  <c r="N46" i="15"/>
  <c r="P46" i="15" s="1"/>
  <c r="Q46" i="15" s="1"/>
  <c r="P45" i="15"/>
  <c r="Q45" i="15" s="1"/>
  <c r="J46" i="50"/>
  <c r="N42" i="53"/>
  <c r="P33" i="53"/>
  <c r="Q33" i="53" s="1"/>
  <c r="J49" i="12"/>
  <c r="P43" i="18"/>
  <c r="Q43" i="18" s="1"/>
  <c r="J44" i="18"/>
  <c r="AF32" i="54"/>
  <c r="AH29" i="54"/>
  <c r="AI29" i="54" s="1"/>
  <c r="AB40" i="54"/>
  <c r="N32" i="54"/>
  <c r="P29" i="54"/>
  <c r="Q29" i="54" s="1"/>
  <c r="J40" i="54"/>
  <c r="N49" i="12" l="1"/>
  <c r="N50" i="12" s="1"/>
  <c r="N51" i="11"/>
  <c r="N52" i="11" s="1"/>
  <c r="P52" i="11" s="1"/>
  <c r="Q52" i="11" s="1"/>
  <c r="P46" i="49"/>
  <c r="Q46" i="49" s="1"/>
  <c r="P48" i="48"/>
  <c r="Q48" i="48" s="1"/>
  <c r="N46" i="50"/>
  <c r="P46" i="50" s="1"/>
  <c r="Q46" i="50" s="1"/>
  <c r="N47" i="15"/>
  <c r="N48" i="15" s="1"/>
  <c r="P48" i="15" s="1"/>
  <c r="Q48" i="15" s="1"/>
  <c r="N44" i="17"/>
  <c r="P44" i="17" s="1"/>
  <c r="Q44" i="17" s="1"/>
  <c r="J48" i="49"/>
  <c r="J49" i="49" s="1"/>
  <c r="J46" i="51"/>
  <c r="N43" i="53"/>
  <c r="P43" i="53" s="1"/>
  <c r="Q43" i="53" s="1"/>
  <c r="P42" i="53"/>
  <c r="Q42" i="53" s="1"/>
  <c r="P43" i="51"/>
  <c r="Q43" i="51" s="1"/>
  <c r="N46" i="51"/>
  <c r="P44" i="51"/>
  <c r="Q44" i="51" s="1"/>
  <c r="J48" i="50"/>
  <c r="N45" i="16"/>
  <c r="D38" i="47"/>
  <c r="J49" i="48"/>
  <c r="N49" i="48"/>
  <c r="E25" i="47"/>
  <c r="F25" i="47" s="1"/>
  <c r="G25" i="47" s="1"/>
  <c r="P48" i="13"/>
  <c r="J49" i="15"/>
  <c r="N48" i="49"/>
  <c r="P47" i="49"/>
  <c r="Q47" i="49" s="1"/>
  <c r="J50" i="12"/>
  <c r="D36" i="47"/>
  <c r="J46" i="18"/>
  <c r="P44" i="18"/>
  <c r="Q44" i="18" s="1"/>
  <c r="D41" i="47"/>
  <c r="AB41" i="54"/>
  <c r="AH32" i="54"/>
  <c r="AI32" i="54" s="1"/>
  <c r="AF40" i="54"/>
  <c r="P32" i="54"/>
  <c r="Q32" i="54" s="1"/>
  <c r="N40" i="54"/>
  <c r="J41" i="54"/>
  <c r="N51" i="12" l="1"/>
  <c r="E33" i="47" s="1"/>
  <c r="P49" i="12"/>
  <c r="Q49" i="12" s="1"/>
  <c r="N44" i="53"/>
  <c r="N46" i="53" s="1"/>
  <c r="P51" i="11"/>
  <c r="Q51" i="11" s="1"/>
  <c r="N48" i="50"/>
  <c r="E37" i="47" s="1"/>
  <c r="N46" i="17"/>
  <c r="P46" i="17" s="1"/>
  <c r="N53" i="11"/>
  <c r="N55" i="11" s="1"/>
  <c r="P47" i="15"/>
  <c r="Q47" i="15" s="1"/>
  <c r="N49" i="15"/>
  <c r="P49" i="15" s="1"/>
  <c r="Q49" i="15" s="1"/>
  <c r="P48" i="49"/>
  <c r="Q48" i="49" s="1"/>
  <c r="N49" i="49"/>
  <c r="P49" i="49" s="1"/>
  <c r="Q49" i="49" s="1"/>
  <c r="P50" i="12"/>
  <c r="Q50" i="12" s="1"/>
  <c r="P44" i="53"/>
  <c r="Q44" i="53" s="1"/>
  <c r="E34" i="47"/>
  <c r="P49" i="48"/>
  <c r="D9" i="47" s="1"/>
  <c r="D34" i="47"/>
  <c r="P46" i="51"/>
  <c r="D15" i="47" s="1"/>
  <c r="E39" i="47"/>
  <c r="D39" i="47"/>
  <c r="D26" i="47"/>
  <c r="P45" i="16"/>
  <c r="Q45" i="16" s="1"/>
  <c r="N47" i="16"/>
  <c r="D37" i="47"/>
  <c r="Q48" i="13"/>
  <c r="C8" i="47" s="1"/>
  <c r="D8" i="47"/>
  <c r="J51" i="12"/>
  <c r="D35" i="47"/>
  <c r="P46" i="18"/>
  <c r="D17" i="47" s="1"/>
  <c r="D40" i="47"/>
  <c r="F40" i="47" s="1"/>
  <c r="G40" i="47" s="1"/>
  <c r="AB42" i="54"/>
  <c r="AH40" i="54"/>
  <c r="AI40" i="54" s="1"/>
  <c r="AF41" i="54"/>
  <c r="AH41" i="54" s="1"/>
  <c r="AI41" i="54" s="1"/>
  <c r="J42" i="54"/>
  <c r="P40" i="54"/>
  <c r="Q40" i="54" s="1"/>
  <c r="N41" i="54"/>
  <c r="P41" i="54" s="1"/>
  <c r="Q41" i="54" s="1"/>
  <c r="N53" i="12" l="1"/>
  <c r="P55" i="11" s="1"/>
  <c r="P51" i="12"/>
  <c r="D6" i="47" s="1"/>
  <c r="P48" i="50"/>
  <c r="D12" i="47" s="1"/>
  <c r="E38" i="47"/>
  <c r="F38" i="47" s="1"/>
  <c r="G38" i="47" s="1"/>
  <c r="E24" i="47"/>
  <c r="F24" i="47" s="1"/>
  <c r="G24" i="47" s="1"/>
  <c r="P53" i="11"/>
  <c r="E26" i="47"/>
  <c r="F26" i="47" s="1"/>
  <c r="G26" i="47" s="1"/>
  <c r="Q46" i="51"/>
  <c r="C15" i="47" s="1"/>
  <c r="E35" i="47"/>
  <c r="F35" i="47" s="1"/>
  <c r="G35" i="47" s="1"/>
  <c r="F34" i="47"/>
  <c r="G34" i="47" s="1"/>
  <c r="F39" i="47"/>
  <c r="G39" i="47" s="1"/>
  <c r="D14" i="47"/>
  <c r="Q46" i="17"/>
  <c r="C14" i="47" s="1"/>
  <c r="Q49" i="48"/>
  <c r="C9" i="47" s="1"/>
  <c r="Q53" i="11"/>
  <c r="C5" i="47" s="1"/>
  <c r="D5" i="47"/>
  <c r="E36" i="47"/>
  <c r="F36" i="47" s="1"/>
  <c r="G36" i="47" s="1"/>
  <c r="P47" i="16"/>
  <c r="E41" i="47"/>
  <c r="F41" i="47" s="1"/>
  <c r="G41" i="47" s="1"/>
  <c r="P46" i="53"/>
  <c r="F37" i="47"/>
  <c r="G37" i="47" s="1"/>
  <c r="D33" i="47"/>
  <c r="F33" i="47" s="1"/>
  <c r="G33" i="47" s="1"/>
  <c r="J53" i="12"/>
  <c r="Q46" i="18"/>
  <c r="C17" i="47" s="1"/>
  <c r="N42" i="54"/>
  <c r="P42" i="54" s="1"/>
  <c r="Q42" i="54" s="1"/>
  <c r="AF42" i="54"/>
  <c r="AF44" i="54" s="1"/>
  <c r="AB44" i="54"/>
  <c r="J44" i="54"/>
  <c r="P53" i="12" l="1"/>
  <c r="Q51" i="12"/>
  <c r="C6" i="47" s="1"/>
  <c r="Q48" i="50"/>
  <c r="C12" i="47" s="1"/>
  <c r="D18" i="47"/>
  <c r="Q46" i="53"/>
  <c r="C18" i="47" s="1"/>
  <c r="D11" i="47"/>
  <c r="Q47" i="16"/>
  <c r="C11" i="47" s="1"/>
  <c r="N44" i="54"/>
  <c r="P44" i="54" s="1"/>
  <c r="Q44" i="54" s="1"/>
  <c r="AH42" i="54"/>
  <c r="AI42" i="54" s="1"/>
  <c r="AH44" i="54"/>
  <c r="AI44" i="54" s="1"/>
</calcChain>
</file>

<file path=xl/comments1.xml><?xml version="1.0" encoding="utf-8"?>
<comments xmlns="http://schemas.openxmlformats.org/spreadsheetml/2006/main">
  <authors>
    <author>Author</author>
  </authors>
  <commentList>
    <comment ref="H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Effective date January 1, 2013
Implementation date February 1, 2013</t>
        </r>
      </text>
    </comment>
  </commentList>
</comments>
</file>

<file path=xl/sharedStrings.xml><?xml version="1.0" encoding="utf-8"?>
<sst xmlns="http://schemas.openxmlformats.org/spreadsheetml/2006/main" count="1393" uniqueCount="164">
  <si>
    <t>Residential</t>
  </si>
  <si>
    <t>Monthly</t>
  </si>
  <si>
    <t>August 1, 2011</t>
  </si>
  <si>
    <t>November 1, 2011</t>
  </si>
  <si>
    <t>February 1, 2012</t>
  </si>
  <si>
    <t>May 1, 2012</t>
  </si>
  <si>
    <t>Monthly Service Charge</t>
  </si>
  <si>
    <t>$</t>
  </si>
  <si>
    <t>Stranded Meters</t>
  </si>
  <si>
    <t>Smart Meter Disposition Rate Rider</t>
  </si>
  <si>
    <t>Late Payment Penalty</t>
  </si>
  <si>
    <t>Distribution Volumetric Rate</t>
  </si>
  <si>
    <t>$/kWh</t>
  </si>
  <si>
    <t>Distribution Volumetric Def Var Disp 2010 – effective until January 31, 2012</t>
  </si>
  <si>
    <t>Distribution Volumetric Def Var Disp 2011 – effective until January 31, 2014</t>
  </si>
  <si>
    <t>Distribution Volumetric Def Var Disp 2012  - effective until April 30, 2013</t>
  </si>
  <si>
    <t>Distribution Volumetric Lost Revenue Adjustment Mechanism (LRAM) Recovery/Shared Savings Mechanism (SSM) Recovery</t>
  </si>
  <si>
    <t>Distribution Volumetric Tax Change</t>
  </si>
  <si>
    <t>Rate Rider for Global Adjustment Sub-Account Disposition - effective until Dec 31, 2013 NON-RPP</t>
  </si>
  <si>
    <t>Rate Rider for Global Adjustment Sub-Account Disposition - effective until Jan 31, 2014 NON-RPP</t>
  </si>
  <si>
    <t>Low Voltage Service Rate</t>
  </si>
  <si>
    <t>Retail Transmission Rate – Network Service Rate</t>
  </si>
  <si>
    <t>Retail Transmission Rate – Line and Transformation Connection Service Rate</t>
  </si>
  <si>
    <t xml:space="preserve">Wholesale Market Service Rate </t>
  </si>
  <si>
    <t>Rural Rate Protection Charge</t>
  </si>
  <si>
    <t>Standard Supply Service – Administrative Charge (if applicable)</t>
  </si>
  <si>
    <t>Rate Rider for Global Adjustment Sub-Account Disposition – effective until January 31, 2012</t>
  </si>
  <si>
    <t>Rate Rider for Global Adjustment Sub-Account Disposition – effective until 2015</t>
  </si>
  <si>
    <t>Applicable only for Non-RPP Customers</t>
  </si>
  <si>
    <t>Low Voltage</t>
  </si>
  <si>
    <t>USL ONLY</t>
  </si>
  <si>
    <t>General Service 50 to 499kW</t>
  </si>
  <si>
    <t>$/kW</t>
  </si>
  <si>
    <t>General Service 500 to 4999kW</t>
  </si>
  <si>
    <t>Large User &gt; 5000 kW</t>
  </si>
  <si>
    <t>Street Lighting</t>
  </si>
  <si>
    <t>Monthly Service Charge (per connection)</t>
  </si>
  <si>
    <t>Customer Class:</t>
  </si>
  <si>
    <t>Residential - RPP</t>
  </si>
  <si>
    <t>Consumption</t>
  </si>
  <si>
    <t xml:space="preserve"> kWh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</si>
  <si>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</si>
  <si>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</si>
  <si>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</si>
  <si>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</si>
  <si>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</si>
  <si>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</si>
  <si>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</si>
  <si>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</si>
  <si>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Smart Meter Rate Adder</t>
  </si>
  <si>
    <t>per kWh</t>
  </si>
  <si>
    <t>Low Voltage Rate Adder</t>
  </si>
  <si>
    <t>Smart Meter Disposition Rider</t>
  </si>
  <si>
    <t>LRAM &amp; SSM Rate Rider</t>
  </si>
  <si>
    <t>Deferral/Variance Account Disposition Rate Rider</t>
  </si>
  <si>
    <t>Stranded Meters Disposition</t>
  </si>
  <si>
    <t>Sub-Total A - Distribution</t>
  </si>
  <si>
    <t>RTSR - Network</t>
  </si>
  <si>
    <t>RTSR - Line and Transformation Connection</t>
  </si>
  <si>
    <t>Sub-Total B - Delivery (including Sub-Total A)</t>
  </si>
  <si>
    <t>Wholesale Market Service Charge (WMSC)</t>
  </si>
  <si>
    <t>Rural and Remote Rate Protection (RRRP)</t>
  </si>
  <si>
    <t>Special Purpose Charge</t>
  </si>
  <si>
    <t>Standard Supply Service Charge</t>
  </si>
  <si>
    <t>Debt Retirement Charge (DRC)</t>
  </si>
  <si>
    <t>Energy</t>
  </si>
  <si>
    <t>Total Bill (before Taxes)</t>
  </si>
  <si>
    <t>HST</t>
  </si>
  <si>
    <t>Total Bill (including Sub-total B)</t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</si>
  <si>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</si>
  <si>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</si>
  <si>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</si>
  <si>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</si>
  <si>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</si>
  <si>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</si>
  <si>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should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</si>
  <si>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</si>
  <si>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</si>
  <si>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</si>
  <si>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</si>
  <si>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</si>
  <si>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</si>
  <si>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Residential - Non-RPP</t>
  </si>
  <si>
    <t>GS &lt; 50 - RPP</t>
  </si>
  <si>
    <t>kW</t>
  </si>
  <si>
    <t>per kW</t>
  </si>
  <si>
    <t>Streetlighting</t>
  </si>
  <si>
    <t>BOARD-APPROVED RATES</t>
  </si>
  <si>
    <t>Group 1 &amp; 2 - effective until December 31, 2013</t>
  </si>
  <si>
    <t>Stranded Meters - effective until December 31, 2013</t>
  </si>
  <si>
    <t>Smart Meter Disposition Rate Rider - effective until December 31, 2013</t>
  </si>
  <si>
    <t>January 1, 2014</t>
  </si>
  <si>
    <t>Forgone Revenue</t>
  </si>
  <si>
    <t>Rate Rider for Foregone Revenue - effective until December 31, 2013</t>
  </si>
  <si>
    <t>Feb 1, 2013</t>
  </si>
  <si>
    <t>Foregone Revenue</t>
  </si>
  <si>
    <t>BOARD APPROVED RATES</t>
  </si>
  <si>
    <t>Residential  RPP</t>
  </si>
  <si>
    <t>Residential  Non- RPP</t>
  </si>
  <si>
    <t>GS&lt;50 RPP</t>
  </si>
  <si>
    <t>GS&lt;50 Non- RPP</t>
  </si>
  <si>
    <t>Bill Impact Analysis</t>
  </si>
  <si>
    <t>Smart Metering Entity Charge</t>
  </si>
  <si>
    <t>Smart Meter Entity Charge</t>
  </si>
  <si>
    <t>July 1, 2013</t>
  </si>
  <si>
    <t>PROPOSED RATES 2014 IRM</t>
  </si>
  <si>
    <t>Distribution Volumetric Def Var Disp 2012 – effective until January 31, 2014</t>
  </si>
  <si>
    <t>Distribution Volumetric Lost Revenue Adjustment Mechanism (LRAM) Recovery/Shared Savings Mechanism (SSM) Recovery - effective until December 31, 2014</t>
  </si>
  <si>
    <t>Rate Rider for Global Adjustment Sub-Account Disposition - effective until December 31, 2014 NON-RPP</t>
  </si>
  <si>
    <t>Distribution Volumetric Def Var Disp 2014  - effective until December 31, 2014</t>
  </si>
  <si>
    <t>Rate Rider for Global Adjustment Sub-Account Disposition - effective until December 31, 2014 NON-RPP (NON-INTERVAL)</t>
  </si>
  <si>
    <t>Rate Rider for Global Adjustment Sub-Account Disposition - effective until December 31, 2014 NON-RPP (INTERVAL)</t>
  </si>
  <si>
    <t>TOU - Off Peak</t>
  </si>
  <si>
    <t>TOU - Mid Peak</t>
  </si>
  <si>
    <t>TOU - On Peak</t>
  </si>
  <si>
    <t>Line Losses on Cost of Power</t>
  </si>
  <si>
    <t>GS &lt; 50 - Non RPP</t>
  </si>
  <si>
    <t>GS 50 - 499 kW Non Interval</t>
  </si>
  <si>
    <t>GS 500 - 4999 kW Interval</t>
  </si>
  <si>
    <t>GS 500 - 4999 kW Non Interval</t>
  </si>
  <si>
    <t>GS 50-499 Non RPP Interval</t>
  </si>
  <si>
    <t>GS 50-499 Non RPP Non Interval</t>
  </si>
  <si>
    <t>GS 500-4999 Non RPP Interval</t>
  </si>
  <si>
    <t>GS 500-4999 Non RPP Non Interval</t>
  </si>
  <si>
    <t>Unmetered Scattered Load - Non RPP</t>
  </si>
  <si>
    <t>Unmetered Scattered Load - RPP</t>
  </si>
  <si>
    <t>GS 50 - 499 kW - Interval</t>
  </si>
  <si>
    <t>Disposition Period</t>
  </si>
  <si>
    <t>Rate Rider for Global Adjustment Sub-Account Disposition - effective until December 31, 2014 NON-RPP Class B</t>
  </si>
  <si>
    <t>Rate Rider for Global Adjustment Sub-Account Disposition - effective until December 31, 2014 NON-RPP Class A</t>
  </si>
  <si>
    <t>Large Use - Class A</t>
  </si>
  <si>
    <t>Large User Non RPP Class A</t>
  </si>
  <si>
    <t>New</t>
  </si>
  <si>
    <t>Fixed</t>
  </si>
  <si>
    <t>Variable</t>
  </si>
  <si>
    <t>Current Board Approved</t>
  </si>
  <si>
    <t>Proposed Jan 1, 2015</t>
  </si>
  <si>
    <t>2015 Bill Impacts</t>
  </si>
  <si>
    <t>EB-2014-0068</t>
  </si>
  <si>
    <t xml:space="preserve">Enersource 2015 IRM </t>
  </si>
  <si>
    <t>Renewable Generation Rate Rider</t>
  </si>
  <si>
    <t>February 1, 2014 / May 1, 2014</t>
  </si>
  <si>
    <t xml:space="preserve">Proposed 2015 IRM Rates effective </t>
  </si>
  <si>
    <t>January 1, 2015</t>
  </si>
  <si>
    <t>General Service &lt; 50 kW</t>
  </si>
  <si>
    <t>Large User Non RPP Class B</t>
  </si>
  <si>
    <t>Unmetered Scattered Load</t>
  </si>
  <si>
    <t>General Service 50 - 499 kW Interval</t>
  </si>
  <si>
    <t>General Service 50 - 499 kW Non - Interval</t>
  </si>
  <si>
    <t>General Service 500 - 4999 kW Interval</t>
  </si>
  <si>
    <t>General Service 500 - 4999 kW Non - Interval</t>
  </si>
  <si>
    <t>Manager's Summary</t>
  </si>
  <si>
    <t>Monthly Consumption / Demand (kWh/kW)</t>
  </si>
  <si>
    <t>Current Total Monthly Chargees ($)</t>
  </si>
  <si>
    <t>Proposed Total Monthly Chargees ($)</t>
  </si>
  <si>
    <t>Change ($)</t>
  </si>
  <si>
    <t>Change (%)</t>
  </si>
  <si>
    <t>MANAGER'S SUMMARY</t>
  </si>
  <si>
    <t>Large Use (&gt; 5000 kW) Class A</t>
  </si>
  <si>
    <t>Large Use (&gt; 5000 kW) Class B</t>
  </si>
  <si>
    <t>NON RPP</t>
  </si>
  <si>
    <t>RPP</t>
  </si>
  <si>
    <t>Renewable Generation Funding Adder</t>
  </si>
  <si>
    <t>Large Use - Class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</si>
</sst>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.00_);[Red]\(&quot;$&quot;#,##0.00\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&quot;$&quot;* #,##0_-;\-&quot;$&quot;* #,##0_-;_-&quot;$&quot;* &quot;-&quot;??_-;_-@_-"/>
    <numFmt numFmtId="170" formatCode="0.0%"/>
    <numFmt numFmtId="171" formatCode="0.000%"/>
    <numFmt numFmtId="172" formatCode="_(&quot;$&quot;* #,##0_);_(&quot;$&quot;* \(#,##0\);_(&quot;$&quot;* &quot;-&quot;??_);_(@_)"/>
    <numFmt numFmtId="173" formatCode="_(* #,##0_);_(* \(#,##0\);_(* &quot;-&quot;??_);_(@_)"/>
    <numFmt numFmtId="174" formatCode="_(* #,##0.0_);_(* \(#,##0.0\);_(* &quot;-&quot;??_);_(@_)"/>
    <numFmt numFmtId="175" formatCode="#,##0.0"/>
    <numFmt numFmtId="176" formatCode="mm/dd/yyyy"/>
    <numFmt numFmtId="177" formatCode="0\-0"/>
    <numFmt numFmtId="178" formatCode="#,##0.0000_);\(#,##0.0000\)"/>
    <numFmt numFmtId="179" formatCode="&quot;$&quot;#,##0\ ;\(&quot;$&quot;#,##0\)"/>
    <numFmt numFmtId="180" formatCode="_([$€-2]* #,##0.00_);_([$€-2]* \(#,##0.00\);_([$€-2]* &quot;-&quot;??_)"/>
    <numFmt numFmtId="181" formatCode="##\-#"/>
    <numFmt numFmtId="182" formatCode="&quot;£ &quot;#,##0.00;[Red]\-&quot;£ &quot;#,##0.00"/>
    <numFmt numFmtId="183" formatCode="0.0000"/>
    <numFmt numFmtId="184" formatCode="0.00000"/>
    <numFmt numFmtId="185" formatCode="_-&quot;$&quot;* #,##0.0000_-;\-&quot;$&quot;* #,##0.0000_-;_-&quot;$&quot;* &quot;-&quot;??_-;_-@_-"/>
    <numFmt numFmtId="186" formatCode="_-&quot;$&quot;* #,##0.0000000_-;\-&quot;$&quot;* #,##0.0000000_-;_-&quot;$&quot;* &quot;-&quot;??_-;_-@_-"/>
    <numFmt numFmtId="187" formatCode="0.0000%"/>
    <numFmt numFmtId="188" formatCode="_-&quot;$&quot;* #,##0.0000_-;\-&quot;$&quot;* #,##0.0000_-;_-&quot;$&quot;* &quot;-&quot;????_-;_-@_-"/>
    <numFmt numFmtId="189" formatCode="&quot;$&quot;#,##0.00_);\(&quot;$&quot;#,##0.00\)"/>
    <numFmt numFmtId="190" formatCode="&quot;$&quot;#,##0.00"/>
    <numFmt numFmtId="191" formatCode="&quot;$&quot;#,##0.0000_);\(&quot;$&quot;#,##0.0000\)"/>
    <numFmt numFmtId="192" formatCode="_-* #,##0.0000_-;\-* #,##0.0000_-;_-* &quot;-&quot;??_-;_-@_-"/>
    <numFmt numFmtId="193" formatCode="0.000000"/>
    <numFmt numFmtId="194" formatCode="_-* #,##0\ _P_t_s_-;\-* #,##0\ _P_t_s_-;_-* &quot;-&quot;\ _P_t_s_-;_-@_-"/>
    <numFmt numFmtId="195" formatCode="[$-1009]d\-mmm\-yy;@"/>
    <numFmt numFmtId="196" formatCode="[$-409]d\-mmm\-yy;@"/>
    <numFmt numFmtId="197" formatCode="_-&quot;$&quot;* #,##0.000_-;\-&quot;$&quot;* #,##0.000_-;_-&quot;$&quot;* &quot;-&quot;??_-;_-@_-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24"/>
      <name val="Geneva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7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1"/>
      <color indexed="10"/>
      <name val="Calibri"/>
      <family val="2"/>
    </font>
    <font>
      <b/>
      <u/>
      <sz val="11"/>
      <color theme="1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mediumGray">
        <fgColor indexed="22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952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174" fontId="3" fillId="0" borderId="0"/>
    <xf numFmtId="174" fontId="3" fillId="0" borderId="0"/>
    <xf numFmtId="174" fontId="3" fillId="0" borderId="0"/>
    <xf numFmtId="175" fontId="3" fillId="0" borderId="0"/>
    <xf numFmtId="175" fontId="3" fillId="0" borderId="0"/>
    <xf numFmtId="175" fontId="3" fillId="0" borderId="0"/>
    <xf numFmtId="174" fontId="3" fillId="0" borderId="0"/>
    <xf numFmtId="174" fontId="3" fillId="0" borderId="0"/>
    <xf numFmtId="174" fontId="3" fillId="0" borderId="0"/>
    <xf numFmtId="174" fontId="3" fillId="0" borderId="0"/>
    <xf numFmtId="176" fontId="3" fillId="0" borderId="0"/>
    <xf numFmtId="176" fontId="3" fillId="0" borderId="0"/>
    <xf numFmtId="176" fontId="3" fillId="0" borderId="0"/>
    <xf numFmtId="177" fontId="3" fillId="0" borderId="0"/>
    <xf numFmtId="177" fontId="3" fillId="0" borderId="0"/>
    <xf numFmtId="177" fontId="3" fillId="0" borderId="0"/>
    <xf numFmtId="0" fontId="5" fillId="5" borderId="0" applyNumberFormat="0" applyBorder="0" applyAlignment="0" applyProtection="0"/>
    <xf numFmtId="0" fontId="6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3" borderId="0" applyNumberFormat="0" applyBorder="0" applyAlignment="0" applyProtection="0"/>
    <xf numFmtId="0" fontId="5" fillId="8" borderId="0" applyNumberFormat="0" applyBorder="0" applyAlignment="0" applyProtection="0"/>
    <xf numFmtId="0" fontId="6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 applyNumberFormat="0" applyBorder="0" applyAlignment="0" applyProtection="0"/>
    <xf numFmtId="0" fontId="7" fillId="21" borderId="0" applyNumberFormat="0" applyBorder="0" applyAlignment="0" applyProtection="0"/>
    <xf numFmtId="0" fontId="8" fillId="21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3" fillId="24" borderId="5" applyNumberFormat="0" applyAlignment="0" applyProtection="0"/>
    <xf numFmtId="0" fontId="14" fillId="24" borderId="5" applyNumberFormat="0" applyAlignment="0" applyProtection="0"/>
    <xf numFmtId="166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5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16" fillId="0" borderId="0" applyFont="0" applyFill="0" applyBorder="0" applyAlignment="0" applyProtection="0"/>
    <xf numFmtId="4" fontId="18" fillId="0" borderId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0" fontId="16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21" fillId="7" borderId="0" applyNumberFormat="0" applyBorder="0" applyAlignment="0" applyProtection="0"/>
    <xf numFmtId="0" fontId="22" fillId="7" borderId="0" applyNumberFormat="0" applyBorder="0" applyAlignment="0" applyProtection="0"/>
    <xf numFmtId="38" fontId="2" fillId="4" borderId="0" applyNumberFormat="0" applyBorder="0" applyAlignment="0" applyProtection="0"/>
    <xf numFmtId="38" fontId="2" fillId="4" borderId="0" applyNumberFormat="0" applyBorder="0" applyAlignment="0" applyProtection="0"/>
    <xf numFmtId="0" fontId="23" fillId="0" borderId="0"/>
    <xf numFmtId="0" fontId="24" fillId="0" borderId="1" applyNumberFormat="0" applyAlignment="0" applyProtection="0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4" fillId="0" borderId="3">
      <alignment horizontal="left" vertical="center"/>
    </xf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6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4" fillId="0" borderId="0" applyNumberFormat="0" applyFont="0" applyFill="0" applyAlignment="0" applyProtection="0"/>
    <xf numFmtId="0" fontId="28" fillId="0" borderId="7" applyNumberForma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31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4" fillId="10" borderId="4" applyNumberFormat="0" applyAlignment="0" applyProtection="0"/>
    <xf numFmtId="0" fontId="36" fillId="0" borderId="10" applyNumberFormat="0" applyFill="0" applyAlignment="0" applyProtection="0"/>
    <xf numFmtId="0" fontId="37" fillId="0" borderId="10" applyNumberFormat="0" applyFill="0" applyAlignment="0" applyProtection="0"/>
    <xf numFmtId="181" fontId="3" fillId="0" borderId="0"/>
    <xf numFmtId="181" fontId="3" fillId="0" borderId="0"/>
    <xf numFmtId="181" fontId="3" fillId="0" borderId="0"/>
    <xf numFmtId="173" fontId="3" fillId="0" borderId="0"/>
    <xf numFmtId="173" fontId="3" fillId="0" borderId="0"/>
    <xf numFmtId="173" fontId="3" fillId="0" borderId="0"/>
    <xf numFmtId="181" fontId="3" fillId="0" borderId="0"/>
    <xf numFmtId="181" fontId="3" fillId="0" borderId="0"/>
    <xf numFmtId="181" fontId="3" fillId="0" borderId="0"/>
    <xf numFmtId="181" fontId="3" fillId="0" borderId="0"/>
    <xf numFmtId="0" fontId="38" fillId="26" borderId="0" applyNumberFormat="0" applyBorder="0" applyAlignment="0" applyProtection="0"/>
    <xf numFmtId="0" fontId="39" fillId="26" borderId="0" applyNumberFormat="0" applyBorder="0" applyAlignment="0" applyProtection="0"/>
    <xf numFmtId="182" fontId="3" fillId="0" borderId="0"/>
    <xf numFmtId="0" fontId="3" fillId="0" borderId="0"/>
    <xf numFmtId="0" fontId="3" fillId="0" borderId="0"/>
    <xf numFmtId="182" fontId="3" fillId="0" borderId="0"/>
    <xf numFmtId="182" fontId="3" fillId="0" borderId="0"/>
    <xf numFmtId="0" fontId="3" fillId="0" borderId="0"/>
    <xf numFmtId="182" fontId="3" fillId="0" borderId="0"/>
    <xf numFmtId="182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6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8" fillId="27" borderId="11" applyNumberFormat="0" applyFon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2" fillId="23" borderId="12" applyNumberFormat="0" applyAlignment="0" applyProtection="0"/>
    <xf numFmtId="0" fontId="13" fillId="28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16" fillId="0" borderId="15" applyNumberFormat="0" applyFon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" fillId="0" borderId="0"/>
    <xf numFmtId="174" fontId="3" fillId="0" borderId="0"/>
    <xf numFmtId="176" fontId="3" fillId="0" borderId="0"/>
    <xf numFmtId="43" fontId="1" fillId="0" borderId="0" applyFont="0" applyFill="0" applyBorder="0" applyAlignment="0" applyProtection="0"/>
    <xf numFmtId="167" fontId="60" fillId="0" borderId="0" applyFont="0" applyFill="0" applyBorder="0" applyAlignment="0" applyProtection="0"/>
    <xf numFmtId="172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5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181" fontId="3" fillId="0" borderId="0"/>
    <xf numFmtId="181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0" fontId="3" fillId="0" borderId="13" applyNumberFormat="0" applyFont="0" applyBorder="0" applyAlignment="0" applyProtection="0"/>
    <xf numFmtId="43" fontId="1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3" fillId="0" borderId="0"/>
    <xf numFmtId="174" fontId="3" fillId="0" borderId="0"/>
    <xf numFmtId="174" fontId="3" fillId="0" borderId="0"/>
    <xf numFmtId="174" fontId="3" fillId="0" borderId="0"/>
    <xf numFmtId="175" fontId="3" fillId="0" borderId="0"/>
    <xf numFmtId="175" fontId="3" fillId="0" borderId="0"/>
    <xf numFmtId="175" fontId="3" fillId="0" borderId="0"/>
    <xf numFmtId="175" fontId="3" fillId="0" borderId="0"/>
    <xf numFmtId="174" fontId="3" fillId="0" borderId="0"/>
    <xf numFmtId="174" fontId="3" fillId="0" borderId="0"/>
    <xf numFmtId="174" fontId="3" fillId="0" borderId="0"/>
    <xf numFmtId="176" fontId="3" fillId="0" borderId="0"/>
    <xf numFmtId="176" fontId="3" fillId="0" borderId="0"/>
    <xf numFmtId="176" fontId="3" fillId="0" borderId="0"/>
    <xf numFmtId="176" fontId="3" fillId="0" borderId="0"/>
    <xf numFmtId="177" fontId="3" fillId="0" borderId="0"/>
    <xf numFmtId="177" fontId="3" fillId="0" borderId="0"/>
    <xf numFmtId="177" fontId="3" fillId="0" borderId="0"/>
    <xf numFmtId="177" fontId="3" fillId="0" borderId="0"/>
    <xf numFmtId="0" fontId="15" fillId="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66" fillId="6" borderId="0" applyNumberFormat="0" applyBorder="0" applyAlignment="0" applyProtection="0"/>
    <xf numFmtId="0" fontId="12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67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11" fillId="23" borderId="4" applyNumberFormat="0" applyAlignment="0" applyProtection="0"/>
    <xf numFmtId="0" fontId="67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67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12" fillId="23" borderId="4" applyNumberFormat="0" applyAlignment="0" applyProtection="0"/>
    <xf numFmtId="0" fontId="68" fillId="24" borderId="5" applyNumberFormat="0" applyAlignment="0" applyProtection="0"/>
    <xf numFmtId="0" fontId="68" fillId="24" borderId="5" applyNumberFormat="0" applyAlignment="0" applyProtection="0"/>
    <xf numFmtId="0" fontId="68" fillId="24" borderId="5" applyNumberFormat="0" applyAlignment="0" applyProtection="0"/>
    <xf numFmtId="169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1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60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92" fontId="6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92" fontId="60" fillId="0" borderId="0" applyFont="0" applyFill="0" applyBorder="0" applyAlignment="0" applyProtection="0"/>
    <xf numFmtId="173" fontId="15" fillId="0" borderId="0" applyFont="0" applyFill="0" applyBorder="0" applyAlignment="0" applyProtection="0"/>
    <xf numFmtId="170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6" fontId="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6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64" fillId="0" borderId="0" applyFont="0" applyFill="0" applyBorder="0" applyAlignment="0" applyProtection="0"/>
    <xf numFmtId="44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7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8" fontId="6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89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67" fontId="60" fillId="0" borderId="0" applyFont="0" applyFill="0" applyBorder="0" applyAlignment="0" applyProtection="0"/>
    <xf numFmtId="189" fontId="6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70" fillId="7" borderId="0" applyNumberFormat="0" applyBorder="0" applyAlignment="0" applyProtection="0"/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24" fillId="0" borderId="37">
      <alignment horizontal="left" vertical="center"/>
    </xf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2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10" fontId="2" fillId="25" borderId="9" applyNumberFormat="0" applyBorder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75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34" fillId="10" borderId="4" applyNumberFormat="0" applyAlignment="0" applyProtection="0"/>
    <xf numFmtId="0" fontId="7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35" fillId="10" borderId="4" applyNumberFormat="0" applyAlignment="0" applyProtection="0"/>
    <xf numFmtId="0" fontId="76" fillId="0" borderId="10" applyNumberFormat="0" applyFill="0" applyAlignment="0" applyProtection="0"/>
    <xf numFmtId="0" fontId="76" fillId="0" borderId="10" applyNumberFormat="0" applyFill="0" applyAlignment="0" applyProtection="0"/>
    <xf numFmtId="0" fontId="76" fillId="0" borderId="10" applyNumberFormat="0" applyFill="0" applyAlignment="0" applyProtection="0"/>
    <xf numFmtId="181" fontId="3" fillId="0" borderId="0"/>
    <xf numFmtId="181" fontId="3" fillId="0" borderId="0"/>
    <xf numFmtId="181" fontId="3" fillId="0" borderId="0"/>
    <xf numFmtId="181" fontId="3" fillId="0" borderId="0"/>
    <xf numFmtId="173" fontId="3" fillId="0" borderId="0"/>
    <xf numFmtId="173" fontId="3" fillId="0" borderId="0"/>
    <xf numFmtId="173" fontId="3" fillId="0" borderId="0"/>
    <xf numFmtId="173" fontId="3" fillId="0" borderId="0"/>
    <xf numFmtId="181" fontId="3" fillId="0" borderId="0"/>
    <xf numFmtId="181" fontId="3" fillId="0" borderId="0"/>
    <xf numFmtId="181" fontId="3" fillId="0" borderId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0" fontId="77" fillId="26" borderId="0" applyNumberFormat="0" applyBorder="0" applyAlignment="0" applyProtection="0"/>
    <xf numFmtId="172" fontId="3" fillId="0" borderId="0"/>
    <xf numFmtId="0" fontId="3" fillId="0" borderId="0"/>
    <xf numFmtId="182" fontId="3" fillId="0" borderId="0"/>
    <xf numFmtId="182" fontId="3" fillId="0" borderId="0"/>
    <xf numFmtId="0" fontId="3" fillId="0" borderId="0"/>
    <xf numFmtId="182" fontId="3" fillId="0" borderId="0"/>
    <xf numFmtId="182" fontId="3" fillId="0" borderId="0"/>
    <xf numFmtId="182" fontId="3" fillId="0" borderId="0"/>
    <xf numFmtId="182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182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5" fillId="0" borderId="0"/>
    <xf numFmtId="0" fontId="1" fillId="0" borderId="0"/>
    <xf numFmtId="0" fontId="15" fillId="0" borderId="0"/>
    <xf numFmtId="0" fontId="3" fillId="0" borderId="0"/>
    <xf numFmtId="0" fontId="3" fillId="0" borderId="0"/>
    <xf numFmtId="182" fontId="3" fillId="0" borderId="0"/>
    <xf numFmtId="177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3" fillId="0" borderId="0"/>
    <xf numFmtId="0" fontId="1" fillId="0" borderId="0"/>
    <xf numFmtId="177" fontId="3" fillId="0" borderId="0"/>
    <xf numFmtId="0" fontId="60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15" fillId="0" borderId="0"/>
    <xf numFmtId="0" fontId="1" fillId="0" borderId="0"/>
    <xf numFmtId="0" fontId="3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/>
    <xf numFmtId="0" fontId="3" fillId="0" borderId="0"/>
    <xf numFmtId="0" fontId="3" fillId="0" borderId="0">
      <alignment wrapText="1"/>
    </xf>
    <xf numFmtId="0" fontId="15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3" fillId="0" borderId="0"/>
    <xf numFmtId="0" fontId="64" fillId="0" borderId="0"/>
    <xf numFmtId="0" fontId="78" fillId="0" borderId="0"/>
    <xf numFmtId="0" fontId="3" fillId="0" borderId="0"/>
    <xf numFmtId="0" fontId="6" fillId="0" borderId="0"/>
    <xf numFmtId="0" fontId="78" fillId="0" borderId="0"/>
    <xf numFmtId="0" fontId="64" fillId="0" borderId="0"/>
    <xf numFmtId="0" fontId="1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6" fontId="3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8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5" fillId="33" borderId="35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5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" fillId="33" borderId="35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3" fillId="27" borderId="11" applyNumberFormat="0" applyFont="0" applyAlignment="0" applyProtection="0"/>
    <xf numFmtId="0" fontId="15" fillId="27" borderId="11" applyNumberFormat="0" applyFont="0" applyAlignment="0" applyProtection="0"/>
    <xf numFmtId="0" fontId="15" fillId="33" borderId="35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" fillId="33" borderId="35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5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5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0" fontId="18" fillId="27" borderId="11" applyNumberFormat="0" applyFont="0" applyAlignment="0" applyProtection="0"/>
    <xf numFmtId="40" fontId="79" fillId="0" borderId="0" applyFill="0" applyBorder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80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41" fillId="23" borderId="12" applyNumberFormat="0" applyAlignment="0" applyProtection="0"/>
    <xf numFmtId="0" fontId="80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80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80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0" fontId="42" fillId="23" borderId="12" applyNumberFormat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81" fillId="0" borderId="36">
      <alignment horizontal="center"/>
    </xf>
    <xf numFmtId="3" fontId="17" fillId="0" borderId="0" applyFont="0" applyFill="0" applyBorder="0" applyAlignment="0" applyProtection="0"/>
    <xf numFmtId="0" fontId="17" fillId="46" borderId="0" applyNumberFormat="0" applyFont="0" applyBorder="0" applyAlignment="0" applyProtection="0"/>
    <xf numFmtId="0" fontId="3" fillId="0" borderId="0"/>
    <xf numFmtId="0" fontId="3" fillId="30" borderId="9" applyNumberFormat="0" applyProtection="0">
      <alignment horizontal="lef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4" fillId="0" borderId="0" xfId="3"/>
    <xf numFmtId="0" fontId="4" fillId="0" borderId="0" xfId="3" applyFill="1"/>
    <xf numFmtId="0" fontId="3" fillId="0" borderId="0" xfId="3" applyFont="1" applyFill="1"/>
    <xf numFmtId="0" fontId="47" fillId="0" borderId="0" xfId="0" applyFont="1"/>
    <xf numFmtId="2" fontId="4" fillId="0" borderId="0" xfId="3" applyNumberFormat="1" applyFill="1"/>
    <xf numFmtId="183" fontId="4" fillId="0" borderId="0" xfId="3" applyNumberFormat="1" applyFill="1"/>
    <xf numFmtId="183" fontId="53" fillId="0" borderId="0" xfId="3" applyNumberFormat="1" applyFont="1" applyFill="1"/>
    <xf numFmtId="2" fontId="53" fillId="0" borderId="0" xfId="3" applyNumberFormat="1" applyFont="1" applyFill="1"/>
    <xf numFmtId="0" fontId="53" fillId="0" borderId="0" xfId="3" applyFont="1" applyFill="1" applyBorder="1"/>
    <xf numFmtId="183" fontId="3" fillId="0" borderId="0" xfId="3" applyNumberFormat="1" applyFont="1" applyFill="1"/>
    <xf numFmtId="0" fontId="4" fillId="30" borderId="0" xfId="3" applyFill="1" applyBorder="1" applyProtection="1"/>
    <xf numFmtId="0" fontId="55" fillId="30" borderId="0" xfId="3" applyFont="1" applyFill="1" applyAlignment="1" applyProtection="1">
      <alignment vertical="top" wrapText="1"/>
    </xf>
    <xf numFmtId="0" fontId="56" fillId="30" borderId="0" xfId="3" applyFont="1" applyFill="1" applyBorder="1" applyAlignment="1" applyProtection="1"/>
    <xf numFmtId="0" fontId="4" fillId="30" borderId="0" xfId="3" applyFill="1" applyBorder="1" applyAlignment="1" applyProtection="1">
      <alignment horizontal="left" indent="1"/>
    </xf>
    <xf numFmtId="0" fontId="24" fillId="30" borderId="0" xfId="3" applyFont="1" applyFill="1" applyBorder="1" applyAlignment="1" applyProtection="1"/>
    <xf numFmtId="0" fontId="4" fillId="0" borderId="0" xfId="3" applyProtection="1"/>
    <xf numFmtId="0" fontId="7" fillId="0" borderId="0" xfId="3" applyFont="1" applyFill="1" applyProtection="1"/>
    <xf numFmtId="0" fontId="48" fillId="0" borderId="0" xfId="3" applyFont="1" applyAlignment="1" applyProtection="1">
      <alignment horizontal="right"/>
    </xf>
    <xf numFmtId="0" fontId="3" fillId="0" borderId="0" xfId="3" applyFont="1" applyAlignment="1" applyProtection="1">
      <alignment horizontal="right"/>
    </xf>
    <xf numFmtId="0" fontId="24" fillId="0" borderId="0" xfId="3" applyFont="1" applyAlignment="1" applyProtection="1">
      <alignment horizontal="center"/>
    </xf>
    <xf numFmtId="0" fontId="3" fillId="0" borderId="0" xfId="3" applyFont="1" applyProtection="1"/>
    <xf numFmtId="0" fontId="48" fillId="0" borderId="0" xfId="3" applyFont="1" applyProtection="1"/>
    <xf numFmtId="0" fontId="48" fillId="3" borderId="9" xfId="3" applyFont="1" applyFill="1" applyBorder="1" applyProtection="1">
      <protection locked="0"/>
    </xf>
    <xf numFmtId="0" fontId="7" fillId="0" borderId="0" xfId="3" applyFont="1" applyProtection="1"/>
    <xf numFmtId="0" fontId="48" fillId="0" borderId="0" xfId="3" applyFont="1" applyAlignment="1" applyProtection="1"/>
    <xf numFmtId="0" fontId="48" fillId="0" borderId="0" xfId="3" applyFont="1" applyAlignment="1" applyProtection="1">
      <alignment horizontal="center"/>
    </xf>
    <xf numFmtId="0" fontId="48" fillId="0" borderId="24" xfId="3" applyFont="1" applyBorder="1" applyAlignment="1" applyProtection="1">
      <alignment horizontal="center"/>
    </xf>
    <xf numFmtId="0" fontId="48" fillId="0" borderId="25" xfId="3" applyFont="1" applyBorder="1" applyAlignment="1" applyProtection="1">
      <alignment horizontal="center"/>
    </xf>
    <xf numFmtId="0" fontId="48" fillId="0" borderId="26" xfId="3" applyFont="1" applyBorder="1" applyAlignment="1" applyProtection="1">
      <alignment horizontal="center"/>
    </xf>
    <xf numFmtId="0" fontId="48" fillId="0" borderId="28" xfId="3" quotePrefix="1" applyFont="1" applyBorder="1" applyAlignment="1" applyProtection="1">
      <alignment horizontal="center"/>
    </xf>
    <xf numFmtId="0" fontId="48" fillId="0" borderId="29" xfId="3" quotePrefix="1" applyFont="1" applyBorder="1" applyAlignment="1" applyProtection="1">
      <alignment horizontal="center"/>
    </xf>
    <xf numFmtId="0" fontId="4" fillId="0" borderId="0" xfId="3" applyAlignment="1" applyProtection="1">
      <alignment vertical="top"/>
    </xf>
    <xf numFmtId="0" fontId="4" fillId="29" borderId="0" xfId="3" applyFill="1" applyAlignment="1" applyProtection="1">
      <alignment vertical="top"/>
      <protection locked="0"/>
    </xf>
    <xf numFmtId="0" fontId="4" fillId="0" borderId="0" xfId="3" applyFill="1" applyAlignment="1" applyProtection="1">
      <alignment vertical="top"/>
    </xf>
    <xf numFmtId="0" fontId="4" fillId="0" borderId="0" xfId="3" applyAlignment="1" applyProtection="1">
      <alignment vertical="top" wrapText="1"/>
    </xf>
    <xf numFmtId="0" fontId="4" fillId="3" borderId="0" xfId="3" applyFill="1" applyAlignment="1" applyProtection="1">
      <alignment vertical="top"/>
      <protection locked="0"/>
    </xf>
    <xf numFmtId="0" fontId="4" fillId="0" borderId="0" xfId="3" applyFill="1" applyProtection="1"/>
    <xf numFmtId="44" fontId="48" fillId="0" borderId="17" xfId="3" applyNumberFormat="1" applyFont="1" applyBorder="1" applyProtection="1"/>
    <xf numFmtId="44" fontId="48" fillId="0" borderId="30" xfId="3" applyNumberFormat="1" applyFont="1" applyBorder="1" applyProtection="1"/>
    <xf numFmtId="10" fontId="48" fillId="0" borderId="17" xfId="319" applyNumberFormat="1" applyFont="1" applyBorder="1" applyProtection="1"/>
    <xf numFmtId="0" fontId="4" fillId="0" borderId="0" xfId="3" applyAlignment="1" applyProtection="1">
      <alignment vertical="center"/>
    </xf>
    <xf numFmtId="0" fontId="4" fillId="29" borderId="0" xfId="3" applyFill="1" applyAlignment="1" applyProtection="1">
      <alignment vertical="center"/>
      <protection locked="0"/>
    </xf>
    <xf numFmtId="0" fontId="4" fillId="0" borderId="0" xfId="3" applyFill="1" applyAlignment="1" applyProtection="1">
      <alignment vertical="center"/>
    </xf>
    <xf numFmtId="0" fontId="4" fillId="0" borderId="0" xfId="3" applyAlignment="1" applyProtection="1">
      <alignment vertical="center" wrapText="1"/>
    </xf>
    <xf numFmtId="0" fontId="48" fillId="0" borderId="0" xfId="3" applyFont="1" applyAlignment="1" applyProtection="1">
      <alignment vertical="top" wrapText="1"/>
    </xf>
    <xf numFmtId="44" fontId="48" fillId="0" borderId="17" xfId="3" applyNumberFormat="1" applyFont="1" applyBorder="1" applyAlignment="1" applyProtection="1">
      <alignment vertical="top"/>
    </xf>
    <xf numFmtId="0" fontId="48" fillId="0" borderId="0" xfId="3" applyFont="1" applyAlignment="1" applyProtection="1">
      <alignment vertical="top"/>
    </xf>
    <xf numFmtId="0" fontId="48" fillId="0" borderId="30" xfId="3" applyFont="1" applyBorder="1" applyAlignment="1" applyProtection="1">
      <alignment vertical="top"/>
    </xf>
    <xf numFmtId="0" fontId="48" fillId="0" borderId="32" xfId="3" applyFont="1" applyBorder="1" applyAlignment="1" applyProtection="1">
      <alignment vertical="top"/>
    </xf>
    <xf numFmtId="44" fontId="48" fillId="0" borderId="30" xfId="3" applyNumberFormat="1" applyFont="1" applyBorder="1" applyAlignment="1" applyProtection="1">
      <alignment vertical="top"/>
    </xf>
    <xf numFmtId="10" fontId="48" fillId="0" borderId="17" xfId="319" applyNumberFormat="1" applyFont="1" applyBorder="1" applyAlignment="1" applyProtection="1">
      <alignment vertical="top"/>
    </xf>
    <xf numFmtId="0" fontId="4" fillId="3" borderId="0" xfId="3" applyFill="1" applyAlignment="1" applyProtection="1">
      <alignment vertical="top"/>
    </xf>
    <xf numFmtId="0" fontId="48" fillId="0" borderId="0" xfId="3" applyFont="1" applyFill="1" applyAlignment="1" applyProtection="1">
      <alignment vertical="top"/>
    </xf>
    <xf numFmtId="9" fontId="48" fillId="0" borderId="30" xfId="3" applyNumberFormat="1" applyFont="1" applyBorder="1" applyAlignment="1" applyProtection="1">
      <alignment vertical="top"/>
    </xf>
    <xf numFmtId="9" fontId="48" fillId="0" borderId="32" xfId="3" applyNumberFormat="1" applyFont="1" applyBorder="1" applyAlignment="1" applyProtection="1">
      <alignment vertical="top"/>
    </xf>
    <xf numFmtId="0" fontId="57" fillId="0" borderId="0" xfId="3" applyFont="1" applyAlignment="1" applyProtection="1">
      <alignment vertical="top" wrapText="1"/>
    </xf>
    <xf numFmtId="44" fontId="48" fillId="0" borderId="18" xfId="3" applyNumberFormat="1" applyFont="1" applyBorder="1" applyAlignment="1" applyProtection="1">
      <alignment vertical="top"/>
    </xf>
    <xf numFmtId="0" fontId="48" fillId="0" borderId="33" xfId="3" applyFont="1" applyBorder="1" applyAlignment="1" applyProtection="1">
      <alignment vertical="top"/>
    </xf>
    <xf numFmtId="0" fontId="48" fillId="0" borderId="34" xfId="3" applyFont="1" applyBorder="1" applyAlignment="1" applyProtection="1">
      <alignment vertical="top"/>
    </xf>
    <xf numFmtId="44" fontId="48" fillId="0" borderId="33" xfId="3" applyNumberFormat="1" applyFont="1" applyBorder="1" applyAlignment="1" applyProtection="1">
      <alignment vertical="top"/>
    </xf>
    <xf numFmtId="10" fontId="48" fillId="0" borderId="18" xfId="319" applyNumberFormat="1" applyFont="1" applyBorder="1" applyAlignment="1" applyProtection="1">
      <alignment vertical="top"/>
    </xf>
    <xf numFmtId="171" fontId="3" fillId="3" borderId="9" xfId="319" applyNumberFormat="1" applyFill="1" applyBorder="1" applyProtection="1">
      <protection locked="0"/>
    </xf>
    <xf numFmtId="10" fontId="3" fillId="3" borderId="9" xfId="319" applyNumberFormat="1" applyFill="1" applyBorder="1" applyProtection="1">
      <protection locked="0"/>
    </xf>
    <xf numFmtId="0" fontId="59" fillId="0" borderId="0" xfId="3" applyFont="1" applyProtection="1"/>
    <xf numFmtId="2" fontId="48" fillId="0" borderId="0" xfId="3" applyNumberFormat="1" applyFont="1" applyFill="1"/>
    <xf numFmtId="172" fontId="0" fillId="0" borderId="0" xfId="0" applyNumberFormat="1" applyFill="1" applyBorder="1"/>
    <xf numFmtId="188" fontId="4" fillId="0" borderId="0" xfId="3" applyNumberFormat="1" applyProtection="1"/>
    <xf numFmtId="185" fontId="4" fillId="0" borderId="0" xfId="3" applyNumberFormat="1" applyProtection="1"/>
    <xf numFmtId="0" fontId="48" fillId="0" borderId="0" xfId="3" applyFont="1" applyBorder="1" applyAlignment="1" applyProtection="1">
      <alignment horizontal="center"/>
    </xf>
    <xf numFmtId="183" fontId="54" fillId="0" borderId="0" xfId="3" applyNumberFormat="1" applyFont="1" applyFill="1"/>
    <xf numFmtId="0" fontId="63" fillId="0" borderId="0" xfId="3" applyFont="1" applyProtection="1"/>
    <xf numFmtId="185" fontId="3" fillId="3" borderId="27" xfId="318" applyNumberFormat="1" applyFont="1" applyFill="1" applyBorder="1" applyAlignment="1" applyProtection="1">
      <alignment vertical="top"/>
      <protection locked="0"/>
    </xf>
    <xf numFmtId="186" fontId="3" fillId="3" borderId="27" xfId="318" applyNumberFormat="1" applyFont="1" applyFill="1" applyBorder="1" applyAlignment="1" applyProtection="1">
      <alignment vertical="top"/>
      <protection locked="0"/>
    </xf>
    <xf numFmtId="0" fontId="3" fillId="0" borderId="0" xfId="3" applyFont="1" applyAlignment="1" applyProtection="1">
      <alignment vertical="top"/>
    </xf>
    <xf numFmtId="0" fontId="3" fillId="0" borderId="0" xfId="3" applyFont="1" applyAlignment="1" applyProtection="1">
      <alignment vertical="top" wrapText="1"/>
    </xf>
    <xf numFmtId="44" fontId="48" fillId="0" borderId="0" xfId="3" applyNumberFormat="1" applyFont="1" applyBorder="1" applyAlignment="1" applyProtection="1">
      <alignment vertical="top"/>
    </xf>
    <xf numFmtId="10" fontId="48" fillId="0" borderId="0" xfId="319" applyNumberFormat="1" applyFont="1" applyBorder="1" applyAlignment="1" applyProtection="1">
      <alignment vertical="top"/>
    </xf>
    <xf numFmtId="44" fontId="0" fillId="0" borderId="0" xfId="0" applyNumberFormat="1"/>
    <xf numFmtId="0" fontId="47" fillId="0" borderId="0" xfId="0" applyFont="1" applyFill="1" applyBorder="1" applyAlignment="1"/>
    <xf numFmtId="0" fontId="47" fillId="0" borderId="0" xfId="0" applyFont="1" applyFill="1" applyBorder="1"/>
    <xf numFmtId="170" fontId="0" fillId="0" borderId="0" xfId="0" applyNumberFormat="1" applyFill="1" applyBorder="1"/>
    <xf numFmtId="44" fontId="4" fillId="0" borderId="0" xfId="3" applyNumberFormat="1" applyProtection="1"/>
    <xf numFmtId="0" fontId="4" fillId="0" borderId="0" xfId="3" applyBorder="1" applyProtection="1"/>
    <xf numFmtId="185" fontId="4" fillId="0" borderId="0" xfId="3" applyNumberFormat="1" applyBorder="1" applyProtection="1"/>
    <xf numFmtId="0" fontId="47" fillId="0" borderId="0" xfId="0" applyFont="1" applyBorder="1" applyAlignment="1">
      <alignment horizontal="center"/>
    </xf>
    <xf numFmtId="170" fontId="47" fillId="0" borderId="0" xfId="0" applyNumberFormat="1" applyFont="1" applyFill="1" applyBorder="1" applyAlignment="1">
      <alignment horizontal="center"/>
    </xf>
    <xf numFmtId="10" fontId="62" fillId="0" borderId="0" xfId="0" applyNumberFormat="1" applyFont="1" applyAlignment="1">
      <alignment horizontal="center"/>
    </xf>
    <xf numFmtId="44" fontId="0" fillId="0" borderId="0" xfId="0" applyNumberFormat="1" applyBorder="1"/>
    <xf numFmtId="44" fontId="62" fillId="0" borderId="0" xfId="0" applyNumberFormat="1" applyFont="1" applyBorder="1" applyAlignment="1">
      <alignment horizontal="center"/>
    </xf>
    <xf numFmtId="10" fontId="62" fillId="2" borderId="0" xfId="0" applyNumberFormat="1" applyFont="1" applyFill="1" applyAlignment="1">
      <alignment horizontal="center"/>
    </xf>
    <xf numFmtId="44" fontId="0" fillId="2" borderId="0" xfId="0" applyNumberFormat="1" applyFill="1"/>
    <xf numFmtId="44" fontId="62" fillId="2" borderId="0" xfId="0" applyNumberFormat="1" applyFont="1" applyFill="1" applyAlignment="1">
      <alignment horizontal="center"/>
    </xf>
    <xf numFmtId="0" fontId="4" fillId="0" borderId="0" xfId="3"/>
    <xf numFmtId="183" fontId="63" fillId="0" borderId="0" xfId="3" applyNumberFormat="1" applyFont="1" applyFill="1"/>
    <xf numFmtId="0" fontId="4" fillId="0" borderId="0" xfId="3" applyFill="1" applyAlignment="1" applyProtection="1">
      <alignment vertical="top"/>
      <protection locked="0"/>
    </xf>
    <xf numFmtId="0" fontId="4" fillId="0" borderId="0" xfId="3" applyFill="1" applyAlignment="1" applyProtection="1">
      <alignment vertical="top" wrapText="1"/>
    </xf>
    <xf numFmtId="0" fontId="4" fillId="0" borderId="0" xfId="3"/>
    <xf numFmtId="0" fontId="4" fillId="0" borderId="0" xfId="3"/>
    <xf numFmtId="0" fontId="61" fillId="0" borderId="0" xfId="0" applyFont="1" applyFill="1"/>
    <xf numFmtId="0" fontId="0" fillId="0" borderId="0" xfId="0" applyFill="1"/>
    <xf numFmtId="0" fontId="0" fillId="0" borderId="0" xfId="0" quotePrefix="1" applyFill="1" applyAlignment="1">
      <alignment horizontal="left"/>
    </xf>
    <xf numFmtId="0" fontId="53" fillId="0" borderId="0" xfId="3" applyFont="1" applyFill="1"/>
    <xf numFmtId="0" fontId="3" fillId="0" borderId="27" xfId="3" applyFont="1" applyFill="1" applyBorder="1" applyAlignment="1" applyProtection="1">
      <alignment vertical="top"/>
    </xf>
    <xf numFmtId="0" fontId="3" fillId="0" borderId="0" xfId="3" applyFont="1" applyFill="1" applyAlignment="1" applyProtection="1">
      <alignment vertical="top"/>
    </xf>
    <xf numFmtId="0" fontId="3" fillId="0" borderId="25" xfId="3" applyFont="1" applyFill="1" applyBorder="1" applyAlignment="1" applyProtection="1">
      <alignment vertical="top"/>
    </xf>
    <xf numFmtId="44" fontId="3" fillId="0" borderId="27" xfId="3" applyNumberFormat="1" applyFont="1" applyFill="1" applyBorder="1" applyAlignment="1" applyProtection="1">
      <alignment vertical="top"/>
    </xf>
    <xf numFmtId="0" fontId="3" fillId="0" borderId="27" xfId="3" applyFont="1" applyFill="1" applyBorder="1" applyAlignment="1" applyProtection="1">
      <alignment vertical="top"/>
      <protection locked="0"/>
    </xf>
    <xf numFmtId="0" fontId="3" fillId="0" borderId="25" xfId="3" applyFont="1" applyFill="1" applyBorder="1" applyAlignment="1" applyProtection="1">
      <alignment vertical="top"/>
      <protection locked="0"/>
    </xf>
    <xf numFmtId="0" fontId="3" fillId="31" borderId="27" xfId="3" applyFont="1" applyFill="1" applyBorder="1" applyAlignment="1" applyProtection="1">
      <alignment vertical="top"/>
    </xf>
    <xf numFmtId="0" fontId="3" fillId="31" borderId="25" xfId="3" applyFont="1" applyFill="1" applyBorder="1" applyAlignment="1" applyProtection="1">
      <alignment vertical="top"/>
    </xf>
    <xf numFmtId="44" fontId="3" fillId="0" borderId="27" xfId="3" applyNumberFormat="1" applyFont="1" applyBorder="1" applyAlignment="1" applyProtection="1">
      <alignment vertical="top"/>
    </xf>
    <xf numFmtId="0" fontId="3" fillId="3" borderId="27" xfId="3" applyFont="1" applyFill="1" applyBorder="1" applyAlignment="1" applyProtection="1">
      <alignment vertical="top"/>
      <protection locked="0"/>
    </xf>
    <xf numFmtId="0" fontId="3" fillId="3" borderId="25" xfId="3" applyFont="1" applyFill="1" applyBorder="1" applyAlignment="1" applyProtection="1">
      <alignment vertical="top"/>
      <protection locked="0"/>
    </xf>
    <xf numFmtId="0" fontId="3" fillId="0" borderId="30" xfId="3" applyFont="1" applyBorder="1" applyProtection="1"/>
    <xf numFmtId="0" fontId="3" fillId="0" borderId="31" xfId="3" applyFont="1" applyBorder="1" applyProtection="1"/>
    <xf numFmtId="0" fontId="3" fillId="0" borderId="32" xfId="3" applyFont="1" applyBorder="1" applyProtection="1"/>
    <xf numFmtId="0" fontId="3" fillId="0" borderId="27" xfId="3" applyFont="1" applyFill="1" applyBorder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3" fillId="0" borderId="25" xfId="3" applyFont="1" applyFill="1" applyBorder="1" applyAlignment="1" applyProtection="1">
      <alignment vertical="center"/>
    </xf>
    <xf numFmtId="44" fontId="3" fillId="0" borderId="27" xfId="3" applyNumberFormat="1" applyFont="1" applyBorder="1" applyAlignment="1" applyProtection="1">
      <alignment vertical="center"/>
    </xf>
    <xf numFmtId="0" fontId="3" fillId="0" borderId="30" xfId="3" applyFont="1" applyBorder="1" applyAlignment="1" applyProtection="1">
      <alignment vertical="top"/>
    </xf>
    <xf numFmtId="0" fontId="3" fillId="0" borderId="31" xfId="3" applyFont="1" applyBorder="1" applyAlignment="1" applyProtection="1">
      <alignment vertical="top"/>
    </xf>
    <xf numFmtId="44" fontId="3" fillId="0" borderId="25" xfId="318" applyFont="1" applyBorder="1" applyAlignment="1" applyProtection="1">
      <alignment vertical="top"/>
    </xf>
    <xf numFmtId="10" fontId="3" fillId="0" borderId="25" xfId="319" applyNumberFormat="1" applyFont="1" applyBorder="1" applyAlignment="1" applyProtection="1">
      <alignment vertical="top"/>
    </xf>
    <xf numFmtId="0" fontId="3" fillId="3" borderId="27" xfId="3" applyFont="1" applyFill="1" applyBorder="1" applyAlignment="1" applyProtection="1">
      <alignment vertical="top"/>
    </xf>
    <xf numFmtId="0" fontId="3" fillId="3" borderId="25" xfId="3" applyFont="1" applyFill="1" applyBorder="1" applyAlignment="1" applyProtection="1">
      <alignment vertical="top"/>
    </xf>
    <xf numFmtId="9" fontId="3" fillId="0" borderId="30" xfId="3" applyNumberFormat="1" applyFont="1" applyBorder="1" applyAlignment="1" applyProtection="1">
      <alignment vertical="top"/>
    </xf>
    <xf numFmtId="9" fontId="3" fillId="0" borderId="31" xfId="3" applyNumberFormat="1" applyFont="1" applyBorder="1" applyAlignment="1" applyProtection="1">
      <alignment vertical="top"/>
    </xf>
    <xf numFmtId="9" fontId="3" fillId="3" borderId="27" xfId="3" applyNumberFormat="1" applyFont="1" applyFill="1" applyBorder="1" applyAlignment="1" applyProtection="1">
      <alignment vertical="top"/>
      <protection locked="0"/>
    </xf>
    <xf numFmtId="0" fontId="3" fillId="0" borderId="27" xfId="3" applyFont="1" applyBorder="1" applyAlignment="1" applyProtection="1">
      <alignment vertical="top"/>
    </xf>
    <xf numFmtId="44" fontId="3" fillId="0" borderId="25" xfId="3" applyNumberFormat="1" applyFont="1" applyBorder="1" applyAlignment="1" applyProtection="1">
      <alignment vertical="top"/>
    </xf>
    <xf numFmtId="0" fontId="3" fillId="0" borderId="25" xfId="3" applyFont="1" applyBorder="1" applyAlignment="1" applyProtection="1">
      <alignment vertical="top"/>
    </xf>
    <xf numFmtId="0" fontId="3" fillId="0" borderId="32" xfId="3" applyFont="1" applyBorder="1" applyAlignment="1" applyProtection="1">
      <alignment vertical="top"/>
    </xf>
    <xf numFmtId="0" fontId="3" fillId="0" borderId="33" xfId="3" applyFont="1" applyBorder="1" applyAlignment="1" applyProtection="1">
      <alignment vertical="top"/>
    </xf>
    <xf numFmtId="0" fontId="3" fillId="0" borderId="34" xfId="3" applyFont="1" applyBorder="1" applyAlignment="1" applyProtection="1">
      <alignment vertical="top"/>
    </xf>
    <xf numFmtId="171" fontId="3" fillId="3" borderId="9" xfId="319" applyNumberFormat="1" applyFont="1" applyFill="1" applyBorder="1" applyProtection="1">
      <protection locked="0"/>
    </xf>
    <xf numFmtId="10" fontId="3" fillId="3" borderId="9" xfId="319" applyNumberFormat="1" applyFont="1" applyFill="1" applyBorder="1" applyProtection="1">
      <protection locked="0"/>
    </xf>
    <xf numFmtId="44" fontId="53" fillId="0" borderId="27" xfId="318" applyNumberFormat="1" applyFont="1" applyFill="1" applyBorder="1" applyAlignment="1" applyProtection="1">
      <alignment vertical="top"/>
      <protection locked="0"/>
    </xf>
    <xf numFmtId="44" fontId="53" fillId="0" borderId="25" xfId="318" applyFont="1" applyFill="1" applyBorder="1" applyAlignment="1" applyProtection="1">
      <alignment vertical="top"/>
    </xf>
    <xf numFmtId="10" fontId="53" fillId="0" borderId="25" xfId="319" applyNumberFormat="1" applyFont="1" applyFill="1" applyBorder="1" applyAlignment="1" applyProtection="1">
      <alignment vertical="top"/>
    </xf>
    <xf numFmtId="185" fontId="53" fillId="0" borderId="27" xfId="318" applyNumberFormat="1" applyFont="1" applyFill="1" applyBorder="1" applyAlignment="1" applyProtection="1">
      <alignment vertical="top"/>
      <protection locked="0"/>
    </xf>
    <xf numFmtId="185" fontId="53" fillId="3" borderId="27" xfId="318" applyNumberFormat="1" applyFont="1" applyFill="1" applyBorder="1" applyAlignment="1" applyProtection="1">
      <alignment vertical="top"/>
      <protection locked="0"/>
    </xf>
    <xf numFmtId="44" fontId="53" fillId="0" borderId="25" xfId="318" applyFont="1" applyBorder="1" applyAlignment="1" applyProtection="1">
      <alignment vertical="top"/>
    </xf>
    <xf numFmtId="185" fontId="53" fillId="3" borderId="27" xfId="318" applyNumberFormat="1" applyFont="1" applyFill="1" applyBorder="1" applyAlignment="1" applyProtection="1">
      <alignment vertical="center"/>
      <protection locked="0"/>
    </xf>
    <xf numFmtId="44" fontId="53" fillId="0" borderId="25" xfId="318" applyFont="1" applyBorder="1" applyAlignment="1" applyProtection="1">
      <alignment vertical="center"/>
    </xf>
    <xf numFmtId="10" fontId="53" fillId="0" borderId="25" xfId="319" applyNumberFormat="1" applyFont="1" applyBorder="1" applyAlignment="1" applyProtection="1">
      <alignment vertical="center"/>
    </xf>
    <xf numFmtId="0" fontId="3" fillId="29" borderId="0" xfId="3" applyFont="1" applyFill="1" applyAlignment="1" applyProtection="1">
      <alignment vertical="top"/>
      <protection locked="0"/>
    </xf>
    <xf numFmtId="0" fontId="3" fillId="0" borderId="0" xfId="3" applyFont="1" applyFill="1" applyProtection="1"/>
    <xf numFmtId="0" fontId="3" fillId="29" borderId="0" xfId="3" applyFont="1" applyFill="1" applyAlignment="1" applyProtection="1">
      <alignment vertical="center"/>
      <protection locked="0"/>
    </xf>
    <xf numFmtId="0" fontId="3" fillId="0" borderId="0" xfId="3" applyFont="1" applyFill="1" applyAlignment="1" applyProtection="1">
      <alignment vertical="center"/>
    </xf>
    <xf numFmtId="1" fontId="3" fillId="0" borderId="27" xfId="3" applyNumberFormat="1" applyFont="1" applyFill="1" applyBorder="1" applyAlignment="1" applyProtection="1">
      <alignment vertical="top"/>
    </xf>
    <xf numFmtId="10" fontId="53" fillId="0" borderId="25" xfId="319" applyNumberFormat="1" applyFont="1" applyBorder="1" applyAlignment="1" applyProtection="1">
      <alignment vertical="top"/>
    </xf>
    <xf numFmtId="44" fontId="53" fillId="3" borderId="27" xfId="318" applyNumberFormat="1" applyFont="1" applyFill="1" applyBorder="1" applyAlignment="1" applyProtection="1">
      <alignment vertical="top"/>
      <protection locked="0"/>
    </xf>
    <xf numFmtId="185" fontId="53" fillId="31" borderId="27" xfId="318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Alignment="1" applyProtection="1">
      <alignment vertical="top"/>
      <protection locked="0"/>
    </xf>
    <xf numFmtId="0" fontId="3" fillId="3" borderId="0" xfId="3" applyFont="1" applyFill="1" applyAlignment="1" applyProtection="1">
      <alignment vertical="top"/>
      <protection locked="0"/>
    </xf>
    <xf numFmtId="0" fontId="3" fillId="0" borderId="0" xfId="3" applyFont="1" applyAlignment="1" applyProtection="1">
      <alignment vertical="center" wrapText="1"/>
    </xf>
    <xf numFmtId="0" fontId="3" fillId="3" borderId="0" xfId="3" applyFont="1" applyFill="1" applyAlignment="1" applyProtection="1">
      <alignment vertical="top"/>
    </xf>
    <xf numFmtId="187" fontId="3" fillId="3" borderId="9" xfId="319" applyNumberFormat="1" applyFont="1" applyFill="1" applyBorder="1" applyProtection="1">
      <protection locked="0"/>
    </xf>
    <xf numFmtId="0" fontId="4" fillId="0" borderId="0" xfId="3" applyFill="1" applyAlignment="1">
      <alignment vertical="top"/>
    </xf>
    <xf numFmtId="183" fontId="53" fillId="0" borderId="0" xfId="3" applyNumberFormat="1" applyFont="1" applyFill="1" applyAlignment="1">
      <alignment horizontal="right"/>
    </xf>
    <xf numFmtId="183" fontId="3" fillId="0" borderId="0" xfId="3" applyNumberFormat="1" applyFont="1" applyFill="1" applyAlignment="1">
      <alignment vertical="top"/>
    </xf>
    <xf numFmtId="183" fontId="53" fillId="0" borderId="0" xfId="3" applyNumberFormat="1" applyFont="1" applyFill="1" applyAlignment="1">
      <alignment vertical="top"/>
    </xf>
    <xf numFmtId="0" fontId="4" fillId="0" borderId="0" xfId="3" applyFill="1" applyAlignment="1">
      <alignment horizontal="left"/>
    </xf>
    <xf numFmtId="43" fontId="4" fillId="0" borderId="0" xfId="386" applyFont="1" applyFill="1"/>
    <xf numFmtId="43" fontId="0" fillId="0" borderId="0" xfId="121" applyFont="1" applyFill="1"/>
    <xf numFmtId="170" fontId="4" fillId="0" borderId="0" xfId="3" applyNumberFormat="1" applyFill="1"/>
    <xf numFmtId="0" fontId="4" fillId="32" borderId="0" xfId="3" applyFill="1"/>
    <xf numFmtId="185" fontId="3" fillId="0" borderId="0" xfId="2951" applyNumberFormat="1" applyFont="1" applyProtection="1"/>
    <xf numFmtId="185" fontId="3" fillId="0" borderId="0" xfId="3" applyNumberFormat="1" applyFont="1" applyProtection="1"/>
    <xf numFmtId="197" fontId="48" fillId="0" borderId="0" xfId="3" applyNumberFormat="1" applyFont="1" applyBorder="1" applyAlignment="1" applyProtection="1">
      <alignment vertical="top"/>
    </xf>
    <xf numFmtId="44" fontId="48" fillId="0" borderId="0" xfId="2951" applyFont="1" applyBorder="1" applyAlignment="1" applyProtection="1">
      <alignment vertical="top"/>
    </xf>
    <xf numFmtId="185" fontId="53" fillId="32" borderId="27" xfId="318" applyNumberFormat="1" applyFont="1" applyFill="1" applyBorder="1" applyAlignment="1" applyProtection="1">
      <alignment vertical="top"/>
      <protection locked="0"/>
    </xf>
    <xf numFmtId="0" fontId="4" fillId="0" borderId="0" xfId="3"/>
    <xf numFmtId="0" fontId="54" fillId="0" borderId="0" xfId="3" applyFont="1" applyFill="1" applyBorder="1" applyAlignment="1">
      <alignment horizontal="center"/>
    </xf>
    <xf numFmtId="43" fontId="4" fillId="0" borderId="0" xfId="386" applyFont="1" applyFill="1" applyAlignment="1">
      <alignment horizontal="left"/>
    </xf>
    <xf numFmtId="192" fontId="63" fillId="0" borderId="0" xfId="3" applyNumberFormat="1" applyFont="1" applyFill="1"/>
    <xf numFmtId="192" fontId="53" fillId="0" borderId="0" xfId="3" applyNumberFormat="1" applyFont="1" applyFill="1"/>
    <xf numFmtId="0" fontId="3" fillId="0" borderId="0" xfId="3" applyFont="1" applyFill="1" applyAlignment="1">
      <alignment vertical="top"/>
    </xf>
    <xf numFmtId="15" fontId="48" fillId="0" borderId="0" xfId="3" quotePrefix="1" applyNumberFormat="1" applyFont="1" applyFill="1" applyAlignment="1">
      <alignment horizontal="center" vertical="top" wrapText="1"/>
    </xf>
    <xf numFmtId="15" fontId="48" fillId="0" borderId="19" xfId="3" applyNumberFormat="1" applyFont="1" applyFill="1" applyBorder="1" applyAlignment="1">
      <alignment horizontal="center" vertical="top" wrapText="1"/>
    </xf>
    <xf numFmtId="9" fontId="48" fillId="0" borderId="19" xfId="1" applyFont="1" applyFill="1" applyBorder="1" applyAlignment="1">
      <alignment horizontal="center" vertical="top" wrapText="1"/>
    </xf>
    <xf numFmtId="15" fontId="48" fillId="0" borderId="0" xfId="3" quotePrefix="1" applyNumberFormat="1" applyFont="1" applyFill="1" applyAlignment="1">
      <alignment horizontal="center" wrapText="1"/>
    </xf>
    <xf numFmtId="15" fontId="48" fillId="0" borderId="20" xfId="3" quotePrefix="1" applyNumberFormat="1" applyFont="1" applyFill="1" applyBorder="1" applyAlignment="1">
      <alignment horizontal="center" vertical="top"/>
    </xf>
    <xf numFmtId="9" fontId="48" fillId="0" borderId="20" xfId="1" quotePrefix="1" applyFont="1" applyFill="1" applyBorder="1" applyAlignment="1">
      <alignment horizontal="center" vertical="top"/>
    </xf>
    <xf numFmtId="9" fontId="48" fillId="0" borderId="20" xfId="1" quotePrefix="1" applyFont="1" applyFill="1" applyBorder="1" applyAlignment="1">
      <alignment horizontal="center" vertical="top" wrapText="1"/>
    </xf>
    <xf numFmtId="0" fontId="24" fillId="0" borderId="0" xfId="3" applyFont="1" applyFill="1"/>
    <xf numFmtId="0" fontId="4" fillId="0" borderId="0" xfId="3" applyFill="1" applyAlignment="1">
      <alignment horizontal="center"/>
    </xf>
    <xf numFmtId="10" fontId="4" fillId="0" borderId="0" xfId="1" applyNumberFormat="1" applyFont="1" applyFill="1"/>
    <xf numFmtId="2" fontId="3" fillId="0" borderId="0" xfId="3" applyNumberFormat="1" applyFont="1" applyFill="1"/>
    <xf numFmtId="0" fontId="4" fillId="0" borderId="16" xfId="3" applyFill="1" applyBorder="1"/>
    <xf numFmtId="2" fontId="4" fillId="0" borderId="16" xfId="3" applyNumberFormat="1" applyFill="1" applyBorder="1"/>
    <xf numFmtId="0" fontId="4" fillId="0" borderId="0" xfId="3" applyFill="1" applyBorder="1"/>
    <xf numFmtId="183" fontId="4" fillId="0" borderId="0" xfId="3" applyNumberFormat="1" applyFill="1" applyBorder="1"/>
    <xf numFmtId="183" fontId="48" fillId="0" borderId="0" xfId="3" applyNumberFormat="1" applyFont="1" applyFill="1" applyBorder="1"/>
    <xf numFmtId="0" fontId="3" fillId="0" borderId="0" xfId="268" applyFont="1" applyFill="1"/>
    <xf numFmtId="183" fontId="48" fillId="0" borderId="0" xfId="3" applyNumberFormat="1" applyFont="1" applyFill="1"/>
    <xf numFmtId="0" fontId="4" fillId="0" borderId="0" xfId="3" applyFill="1" applyAlignment="1">
      <alignment wrapText="1"/>
    </xf>
    <xf numFmtId="183" fontId="4" fillId="0" borderId="16" xfId="3" applyNumberFormat="1" applyFill="1" applyBorder="1"/>
    <xf numFmtId="183" fontId="53" fillId="0" borderId="16" xfId="3" applyNumberFormat="1" applyFont="1" applyFill="1" applyBorder="1"/>
    <xf numFmtId="183" fontId="54" fillId="0" borderId="0" xfId="3" applyNumberFormat="1" applyFont="1" applyFill="1" applyBorder="1"/>
    <xf numFmtId="44" fontId="4" fillId="0" borderId="0" xfId="3" applyNumberFormat="1" applyFill="1"/>
    <xf numFmtId="0" fontId="53" fillId="0" borderId="16" xfId="3" applyFont="1" applyFill="1" applyBorder="1"/>
    <xf numFmtId="43" fontId="3" fillId="0" borderId="16" xfId="121" applyFont="1" applyFill="1" applyBorder="1"/>
    <xf numFmtId="43" fontId="53" fillId="0" borderId="16" xfId="121" applyFont="1" applyFill="1" applyBorder="1"/>
    <xf numFmtId="183" fontId="53" fillId="0" borderId="0" xfId="3" applyNumberFormat="1" applyFont="1" applyFill="1" applyBorder="1"/>
    <xf numFmtId="9" fontId="4" fillId="0" borderId="0" xfId="1" applyFont="1" applyFill="1"/>
    <xf numFmtId="2" fontId="53" fillId="0" borderId="16" xfId="3" applyNumberFormat="1" applyFont="1" applyFill="1" applyBorder="1"/>
    <xf numFmtId="0" fontId="4" fillId="0" borderId="0" xfId="3" applyFill="1" applyAlignment="1">
      <alignment vertical="top" wrapText="1"/>
    </xf>
    <xf numFmtId="183" fontId="4" fillId="0" borderId="0" xfId="3" applyNumberFormat="1" applyFill="1" applyAlignment="1">
      <alignment vertical="top"/>
    </xf>
    <xf numFmtId="0" fontId="4" fillId="0" borderId="0" xfId="3" applyFill="1" applyAlignment="1">
      <alignment horizontal="left" wrapText="1"/>
    </xf>
    <xf numFmtId="0" fontId="3" fillId="0" borderId="0" xfId="3" applyFont="1" applyFill="1" applyAlignment="1">
      <alignment horizontal="left"/>
    </xf>
    <xf numFmtId="183" fontId="4" fillId="0" borderId="0" xfId="3" applyNumberFormat="1" applyFill="1" applyAlignment="1">
      <alignment horizontal="left"/>
    </xf>
    <xf numFmtId="183" fontId="3" fillId="0" borderId="0" xfId="3" applyNumberFormat="1" applyFont="1" applyFill="1" applyAlignment="1">
      <alignment horizontal="right"/>
    </xf>
    <xf numFmtId="0" fontId="2" fillId="0" borderId="0" xfId="268" applyFont="1" applyFill="1"/>
    <xf numFmtId="43" fontId="53" fillId="0" borderId="0" xfId="121" applyFont="1" applyFill="1"/>
    <xf numFmtId="192" fontId="53" fillId="0" borderId="0" xfId="121" applyNumberFormat="1" applyFont="1" applyFill="1"/>
    <xf numFmtId="0" fontId="2" fillId="0" borderId="0" xfId="268" applyFont="1" applyFill="1" applyAlignment="1">
      <alignment shrinkToFit="1"/>
    </xf>
    <xf numFmtId="184" fontId="3" fillId="0" borderId="0" xfId="3" applyNumberFormat="1" applyFont="1" applyFill="1"/>
    <xf numFmtId="0" fontId="4" fillId="32" borderId="16" xfId="3" applyFill="1" applyBorder="1"/>
    <xf numFmtId="183" fontId="53" fillId="32" borderId="16" xfId="3" applyNumberFormat="1" applyFont="1" applyFill="1" applyBorder="1"/>
    <xf numFmtId="43" fontId="4" fillId="32" borderId="16" xfId="386" applyFont="1" applyFill="1" applyBorder="1"/>
    <xf numFmtId="43" fontId="53" fillId="32" borderId="16" xfId="121" applyFont="1" applyFill="1" applyBorder="1"/>
    <xf numFmtId="10" fontId="4" fillId="32" borderId="16" xfId="3" applyNumberFormat="1" applyFill="1" applyBorder="1"/>
    <xf numFmtId="0" fontId="53" fillId="32" borderId="16" xfId="3" applyFont="1" applyFill="1" applyBorder="1"/>
    <xf numFmtId="10" fontId="4" fillId="32" borderId="16" xfId="1" applyNumberFormat="1" applyFont="1" applyFill="1" applyBorder="1"/>
    <xf numFmtId="2" fontId="53" fillId="32" borderId="16" xfId="3" applyNumberFormat="1" applyFont="1" applyFill="1" applyBorder="1"/>
    <xf numFmtId="183" fontId="4" fillId="32" borderId="16" xfId="3" applyNumberFormat="1" applyFill="1" applyBorder="1"/>
    <xf numFmtId="9" fontId="48" fillId="2" borderId="19" xfId="1" applyFont="1" applyFill="1" applyBorder="1" applyAlignment="1">
      <alignment horizontal="center" vertical="top" wrapText="1"/>
    </xf>
    <xf numFmtId="9" fontId="48" fillId="2" borderId="20" xfId="1" quotePrefix="1" applyFont="1" applyFill="1" applyBorder="1" applyAlignment="1">
      <alignment horizontal="center" vertical="top"/>
    </xf>
    <xf numFmtId="192" fontId="53" fillId="32" borderId="16" xfId="3" applyNumberFormat="1" applyFont="1" applyFill="1" applyBorder="1"/>
    <xf numFmtId="10" fontId="62" fillId="0" borderId="0" xfId="0" applyNumberFormat="1" applyFont="1" applyFill="1" applyAlignment="1">
      <alignment horizontal="center"/>
    </xf>
    <xf numFmtId="44" fontId="62" fillId="0" borderId="0" xfId="0" applyNumberFormat="1" applyFont="1" applyFill="1" applyAlignment="1">
      <alignment horizontal="center"/>
    </xf>
    <xf numFmtId="0" fontId="0" fillId="0" borderId="38" xfId="0" applyFill="1" applyBorder="1"/>
    <xf numFmtId="44" fontId="0" fillId="0" borderId="39" xfId="0" applyNumberFormat="1" applyBorder="1"/>
    <xf numFmtId="0" fontId="47" fillId="0" borderId="39" xfId="0" applyFont="1" applyBorder="1" applyAlignment="1">
      <alignment horizontal="center" wrapText="1"/>
    </xf>
    <xf numFmtId="44" fontId="47" fillId="0" borderId="39" xfId="0" applyNumberFormat="1" applyFont="1" applyBorder="1" applyAlignment="1">
      <alignment horizontal="center" wrapText="1"/>
    </xf>
    <xf numFmtId="44" fontId="47" fillId="0" borderId="40" xfId="0" applyNumberFormat="1" applyFont="1" applyBorder="1" applyAlignment="1">
      <alignment horizontal="center" wrapText="1"/>
    </xf>
    <xf numFmtId="0" fontId="0" fillId="0" borderId="41" xfId="0" applyFill="1" applyBorder="1"/>
    <xf numFmtId="0" fontId="0" fillId="0" borderId="42" xfId="0" applyBorder="1"/>
    <xf numFmtId="44" fontId="0" fillId="0" borderId="0" xfId="1" applyNumberFormat="1" applyFont="1" applyBorder="1"/>
    <xf numFmtId="10" fontId="0" fillId="0" borderId="42" xfId="1" applyNumberFormat="1" applyFont="1" applyBorder="1"/>
    <xf numFmtId="0" fontId="0" fillId="0" borderId="43" xfId="0" applyFill="1" applyBorder="1"/>
    <xf numFmtId="0" fontId="0" fillId="0" borderId="36" xfId="0" applyBorder="1"/>
    <xf numFmtId="0" fontId="83" fillId="0" borderId="0" xfId="0" applyFont="1" applyFill="1"/>
    <xf numFmtId="0" fontId="83" fillId="0" borderId="38" xfId="0" applyFont="1" applyFill="1" applyBorder="1"/>
    <xf numFmtId="0" fontId="0" fillId="0" borderId="39" xfId="0" applyBorder="1"/>
    <xf numFmtId="0" fontId="0" fillId="0" borderId="40" xfId="0" applyBorder="1"/>
    <xf numFmtId="44" fontId="0" fillId="0" borderId="36" xfId="0" applyNumberFormat="1" applyBorder="1"/>
    <xf numFmtId="44" fontId="0" fillId="0" borderId="36" xfId="1" applyNumberFormat="1" applyFont="1" applyBorder="1"/>
    <xf numFmtId="10" fontId="0" fillId="0" borderId="18" xfId="1" applyNumberFormat="1" applyFont="1" applyBorder="1"/>
    <xf numFmtId="0" fontId="4" fillId="0" borderId="0" xfId="3"/>
    <xf numFmtId="0" fontId="3" fillId="0" borderId="0" xfId="3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54" fillId="0" borderId="21" xfId="3" applyFont="1" applyFill="1" applyBorder="1" applyAlignment="1">
      <alignment horizontal="left"/>
    </xf>
    <xf numFmtId="0" fontId="54" fillId="0" borderId="1" xfId="3" applyFont="1" applyFill="1" applyBorder="1" applyAlignment="1">
      <alignment horizontal="left"/>
    </xf>
    <xf numFmtId="0" fontId="54" fillId="0" borderId="17" xfId="3" applyFont="1" applyFill="1" applyBorder="1" applyAlignment="1">
      <alignment horizontal="left"/>
    </xf>
    <xf numFmtId="0" fontId="4" fillId="0" borderId="0" xfId="3"/>
    <xf numFmtId="0" fontId="56" fillId="30" borderId="0" xfId="3" applyFont="1" applyFill="1" applyBorder="1" applyAlignment="1" applyProtection="1">
      <alignment horizontal="left" indent="7"/>
    </xf>
    <xf numFmtId="0" fontId="48" fillId="0" borderId="0" xfId="3" applyFont="1" applyAlignment="1" applyProtection="1">
      <alignment horizontal="center" wrapText="1"/>
    </xf>
    <xf numFmtId="0" fontId="4" fillId="0" borderId="0" xfId="3" applyAlignment="1">
      <alignment horizontal="center" wrapText="1"/>
    </xf>
    <xf numFmtId="0" fontId="48" fillId="0" borderId="27" xfId="3" applyFont="1" applyFill="1" applyBorder="1" applyAlignment="1" applyProtection="1">
      <alignment horizontal="center" wrapText="1"/>
    </xf>
    <xf numFmtId="0" fontId="4" fillId="0" borderId="28" xfId="3" applyBorder="1" applyAlignment="1">
      <alignment wrapText="1"/>
    </xf>
    <xf numFmtId="0" fontId="48" fillId="0" borderId="25" xfId="3" applyFont="1" applyFill="1" applyBorder="1" applyAlignment="1" applyProtection="1">
      <alignment horizontal="center" wrapText="1"/>
    </xf>
    <xf numFmtId="0" fontId="4" fillId="0" borderId="29" xfId="3" applyBorder="1" applyAlignment="1">
      <alignment wrapText="1"/>
    </xf>
    <xf numFmtId="0" fontId="49" fillId="0" borderId="0" xfId="3" applyFont="1" applyAlignment="1" applyProtection="1">
      <alignment horizontal="center"/>
    </xf>
    <xf numFmtId="0" fontId="49" fillId="0" borderId="0" xfId="3" quotePrefix="1" applyFont="1" applyAlignment="1" applyProtection="1">
      <alignment horizontal="center"/>
    </xf>
    <xf numFmtId="0" fontId="24" fillId="3" borderId="0" xfId="3" applyFont="1" applyFill="1" applyAlignment="1" applyProtection="1">
      <alignment horizontal="center"/>
    </xf>
    <xf numFmtId="0" fontId="48" fillId="0" borderId="22" xfId="3" applyFont="1" applyBorder="1" applyAlignment="1" applyProtection="1">
      <alignment horizontal="center"/>
    </xf>
    <xf numFmtId="0" fontId="48" fillId="0" borderId="3" xfId="3" applyFont="1" applyBorder="1" applyAlignment="1" applyProtection="1">
      <alignment horizontal="center"/>
    </xf>
    <xf numFmtId="0" fontId="48" fillId="0" borderId="23" xfId="3" applyFont="1" applyBorder="1" applyAlignment="1" applyProtection="1">
      <alignment horizontal="center"/>
    </xf>
    <xf numFmtId="15" fontId="48" fillId="0" borderId="22" xfId="3" quotePrefix="1" applyNumberFormat="1" applyFont="1" applyBorder="1" applyAlignment="1" applyProtection="1">
      <alignment horizontal="center"/>
    </xf>
    <xf numFmtId="15" fontId="48" fillId="0" borderId="3" xfId="3" quotePrefix="1" applyNumberFormat="1" applyFont="1" applyBorder="1" applyAlignment="1" applyProtection="1">
      <alignment horizontal="center"/>
    </xf>
    <xf numFmtId="15" fontId="48" fillId="0" borderId="23" xfId="3" quotePrefix="1" applyNumberFormat="1" applyFont="1" applyBorder="1" applyAlignment="1" applyProtection="1">
      <alignment horizontal="center"/>
    </xf>
    <xf numFmtId="0" fontId="3" fillId="0" borderId="0" xfId="3" applyFont="1" applyAlignment="1">
      <alignment horizontal="center" wrapText="1"/>
    </xf>
    <xf numFmtId="0" fontId="3" fillId="0" borderId="28" xfId="3" applyFont="1" applyBorder="1" applyAlignment="1">
      <alignment wrapText="1"/>
    </xf>
    <xf numFmtId="0" fontId="3" fillId="0" borderId="29" xfId="3" applyFont="1" applyBorder="1" applyAlignment="1">
      <alignment wrapText="1"/>
    </xf>
    <xf numFmtId="0" fontId="24" fillId="3" borderId="0" xfId="3" quotePrefix="1" applyFont="1" applyFill="1" applyAlignment="1" applyProtection="1">
      <alignment horizontal="center"/>
    </xf>
  </cellXfs>
  <cellStyles count="2952">
    <cellStyle name="$" xfId="6"/>
    <cellStyle name="$ 2" xfId="7"/>
    <cellStyle name="$ 2 2" xfId="8"/>
    <cellStyle name="$ 2_7-7-1 SM Data" xfId="391"/>
    <cellStyle name="$ 3" xfId="392"/>
    <cellStyle name="$ 4" xfId="393"/>
    <cellStyle name="$ 5" xfId="394"/>
    <cellStyle name="$.00" xfId="9"/>
    <cellStyle name="$.00 2" xfId="10"/>
    <cellStyle name="$.00 2 2" xfId="11"/>
    <cellStyle name="$.00 2_7-7-1 SM Data" xfId="395"/>
    <cellStyle name="$.00 3" xfId="396"/>
    <cellStyle name="$.00 4" xfId="397"/>
    <cellStyle name="$.00 5" xfId="398"/>
    <cellStyle name="$_2. 2011-2014  Rev_ FCast_IRM 2012_COS2013_Ongoing Operations_with CDM" xfId="325"/>
    <cellStyle name="$_2. 2011-2014  Rev_ FCast_IRM 2012_COS2013_Ongoing Operations_with CDM_1. Creation and Assumptions Budget_Revised with CDM" xfId="326"/>
    <cellStyle name="$_CGAAP FA Budget Model v2 james" xfId="12"/>
    <cellStyle name="$_CGAAP FA Budget Model v2 james 2" xfId="13"/>
    <cellStyle name="$_Comp 34 CGAAP FA Budget Model" xfId="399"/>
    <cellStyle name="$_Oct 2010 SM PILs Recognition" xfId="14"/>
    <cellStyle name="$_Regulatory Assets and Liabilities IFRS Opening Adj" xfId="400"/>
    <cellStyle name="$_Return on Assets_IFRS" xfId="401"/>
    <cellStyle name="$_Xl0000180" xfId="15"/>
    <cellStyle name="$M" xfId="16"/>
    <cellStyle name="$M 2" xfId="17"/>
    <cellStyle name="$M 2 2" xfId="18"/>
    <cellStyle name="$M 2_7-7-1 SM Data" xfId="402"/>
    <cellStyle name="$M 3" xfId="403"/>
    <cellStyle name="$M 4" xfId="404"/>
    <cellStyle name="$M 5" xfId="405"/>
    <cellStyle name="$M.00" xfId="19"/>
    <cellStyle name="$M.00 2" xfId="20"/>
    <cellStyle name="$M.00 2 2" xfId="21"/>
    <cellStyle name="$M.00 2_7-7-1 SM Data" xfId="406"/>
    <cellStyle name="$M.00 3" xfId="407"/>
    <cellStyle name="$M.00 4" xfId="408"/>
    <cellStyle name="$M.00 5" xfId="409"/>
    <cellStyle name="$M_2. 2011-2014  Rev_ FCast_IRM 2012_COS2013_Ongoing Operations_with CDM" xfId="327"/>
    <cellStyle name="20% - Accent1 2" xfId="22"/>
    <cellStyle name="20% - Accent1 2 2" xfId="410"/>
    <cellStyle name="20% - Accent1 2 3" xfId="411"/>
    <cellStyle name="20% - Accent1 3" xfId="23"/>
    <cellStyle name="20% - Accent1 3 2" xfId="412"/>
    <cellStyle name="20% - Accent1 4" xfId="413"/>
    <cellStyle name="20% - Accent1 5" xfId="414"/>
    <cellStyle name="20% - Accent2 2" xfId="24"/>
    <cellStyle name="20% - Accent2 2 2" xfId="415"/>
    <cellStyle name="20% - Accent2 2 3" xfId="416"/>
    <cellStyle name="20% - Accent2 3" xfId="25"/>
    <cellStyle name="20% - Accent2 3 2" xfId="417"/>
    <cellStyle name="20% - Accent2 4" xfId="418"/>
    <cellStyle name="20% - Accent2 5" xfId="419"/>
    <cellStyle name="20% - Accent3 2" xfId="26"/>
    <cellStyle name="20% - Accent3 2 2" xfId="420"/>
    <cellStyle name="20% - Accent3 2 3" xfId="421"/>
    <cellStyle name="20% - Accent3 3" xfId="27"/>
    <cellStyle name="20% - Accent3 3 2" xfId="422"/>
    <cellStyle name="20% - Accent3 4" xfId="423"/>
    <cellStyle name="20% - Accent3 5" xfId="424"/>
    <cellStyle name="20% - Accent4 2" xfId="28"/>
    <cellStyle name="20% - Accent4 2 2" xfId="425"/>
    <cellStyle name="20% - Accent4 2 3" xfId="426"/>
    <cellStyle name="20% - Accent4 3" xfId="29"/>
    <cellStyle name="20% - Accent4 3 2" xfId="427"/>
    <cellStyle name="20% - Accent4 4" xfId="428"/>
    <cellStyle name="20% - Accent4 5" xfId="429"/>
    <cellStyle name="20% - Accent5 2" xfId="30"/>
    <cellStyle name="20% - Accent5 2 2" xfId="430"/>
    <cellStyle name="20% - Accent5 2 3" xfId="431"/>
    <cellStyle name="20% - Accent5 3" xfId="31"/>
    <cellStyle name="20% - Accent5 3 2" xfId="432"/>
    <cellStyle name="20% - Accent5 4" xfId="433"/>
    <cellStyle name="20% - Accent5 5" xfId="434"/>
    <cellStyle name="20% - Accent6 2" xfId="32"/>
    <cellStyle name="20% - Accent6 2 2" xfId="435"/>
    <cellStyle name="20% - Accent6 2 3" xfId="436"/>
    <cellStyle name="20% - Accent6 3" xfId="33"/>
    <cellStyle name="20% - Accent6 3 2" xfId="437"/>
    <cellStyle name="20% - Accent6 4" xfId="438"/>
    <cellStyle name="20% - Accent6 5" xfId="439"/>
    <cellStyle name="40% - Accent1 2" xfId="34"/>
    <cellStyle name="40% - Accent1 2 2" xfId="440"/>
    <cellStyle name="40% - Accent1 2 3" xfId="441"/>
    <cellStyle name="40% - Accent1 3" xfId="35"/>
    <cellStyle name="40% - Accent1 3 2" xfId="442"/>
    <cellStyle name="40% - Accent1 4" xfId="443"/>
    <cellStyle name="40% - Accent1 5" xfId="444"/>
    <cellStyle name="40% - Accent2 2" xfId="36"/>
    <cellStyle name="40% - Accent2 2 2" xfId="445"/>
    <cellStyle name="40% - Accent2 2 3" xfId="446"/>
    <cellStyle name="40% - Accent2 3" xfId="37"/>
    <cellStyle name="40% - Accent2 3 2" xfId="447"/>
    <cellStyle name="40% - Accent2 4" xfId="448"/>
    <cellStyle name="40% - Accent2 5" xfId="449"/>
    <cellStyle name="40% - Accent3 2" xfId="38"/>
    <cellStyle name="40% - Accent3 2 2" xfId="450"/>
    <cellStyle name="40% - Accent3 2 3" xfId="451"/>
    <cellStyle name="40% - Accent3 3" xfId="39"/>
    <cellStyle name="40% - Accent3 3 2" xfId="452"/>
    <cellStyle name="40% - Accent3 4" xfId="453"/>
    <cellStyle name="40% - Accent3 5" xfId="454"/>
    <cellStyle name="40% - Accent4 2" xfId="40"/>
    <cellStyle name="40% - Accent4 2 2" xfId="455"/>
    <cellStyle name="40% - Accent4 2 3" xfId="456"/>
    <cellStyle name="40% - Accent4 3" xfId="41"/>
    <cellStyle name="40% - Accent4 3 2" xfId="457"/>
    <cellStyle name="40% - Accent4 4" xfId="458"/>
    <cellStyle name="40% - Accent4 5" xfId="459"/>
    <cellStyle name="40% - Accent5 2" xfId="42"/>
    <cellStyle name="40% - Accent5 2 2" xfId="460"/>
    <cellStyle name="40% - Accent5 2 3" xfId="461"/>
    <cellStyle name="40% - Accent5 3" xfId="43"/>
    <cellStyle name="40% - Accent5 3 2" xfId="462"/>
    <cellStyle name="40% - Accent5 4" xfId="463"/>
    <cellStyle name="40% - Accent5 5" xfId="464"/>
    <cellStyle name="40% - Accent6 2" xfId="44"/>
    <cellStyle name="40% - Accent6 2 2" xfId="465"/>
    <cellStyle name="40% - Accent6 2 3" xfId="466"/>
    <cellStyle name="40% - Accent6 3" xfId="45"/>
    <cellStyle name="40% - Accent6 3 2" xfId="467"/>
    <cellStyle name="40% - Accent6 4" xfId="468"/>
    <cellStyle name="40% - Accent6 5" xfId="469"/>
    <cellStyle name="60% - Accent1 2" xfId="46"/>
    <cellStyle name="60% - Accent1 2 2" xfId="470"/>
    <cellStyle name="60% - Accent1 3" xfId="47"/>
    <cellStyle name="60% - Accent1 4" xfId="471"/>
    <cellStyle name="60% - Accent1 5" xfId="472"/>
    <cellStyle name="60% - Accent2 2" xfId="48"/>
    <cellStyle name="60% - Accent2 2 2" xfId="473"/>
    <cellStyle name="60% - Accent2 3" xfId="49"/>
    <cellStyle name="60% - Accent2 4" xfId="474"/>
    <cellStyle name="60% - Accent2 5" xfId="475"/>
    <cellStyle name="60% - Accent3 2" xfId="50"/>
    <cellStyle name="60% - Accent3 2 2" xfId="476"/>
    <cellStyle name="60% - Accent3 3" xfId="51"/>
    <cellStyle name="60% - Accent3 4" xfId="477"/>
    <cellStyle name="60% - Accent3 5" xfId="478"/>
    <cellStyle name="60% - Accent4 2" xfId="52"/>
    <cellStyle name="60% - Accent4 2 2" xfId="479"/>
    <cellStyle name="60% - Accent4 3" xfId="53"/>
    <cellStyle name="60% - Accent4 4" xfId="480"/>
    <cellStyle name="60% - Accent4 5" xfId="481"/>
    <cellStyle name="60% - Accent5 2" xfId="54"/>
    <cellStyle name="60% - Accent5 2 2" xfId="482"/>
    <cellStyle name="60% - Accent5 3" xfId="55"/>
    <cellStyle name="60% - Accent5 4" xfId="483"/>
    <cellStyle name="60% - Accent5 5" xfId="484"/>
    <cellStyle name="60% - Accent6 2" xfId="56"/>
    <cellStyle name="60% - Accent6 2 2" xfId="485"/>
    <cellStyle name="60% - Accent6 3" xfId="57"/>
    <cellStyle name="60% - Accent6 4" xfId="486"/>
    <cellStyle name="60% - Accent6 5" xfId="487"/>
    <cellStyle name="Accent1 2" xfId="58"/>
    <cellStyle name="Accent1 2 2" xfId="488"/>
    <cellStyle name="Accent1 3" xfId="59"/>
    <cellStyle name="Accent1 4" xfId="489"/>
    <cellStyle name="Accent1 5" xfId="490"/>
    <cellStyle name="Accent2 2" xfId="60"/>
    <cellStyle name="Accent2 2 2" xfId="491"/>
    <cellStyle name="Accent2 3" xfId="61"/>
    <cellStyle name="Accent2 4" xfId="492"/>
    <cellStyle name="Accent2 5" xfId="493"/>
    <cellStyle name="Accent3 2" xfId="62"/>
    <cellStyle name="Accent3 2 2" xfId="494"/>
    <cellStyle name="Accent3 3" xfId="63"/>
    <cellStyle name="Accent3 4" xfId="495"/>
    <cellStyle name="Accent3 5" xfId="496"/>
    <cellStyle name="Accent4 2" xfId="64"/>
    <cellStyle name="Accent4 2 2" xfId="497"/>
    <cellStyle name="Accent4 3" xfId="65"/>
    <cellStyle name="Accent4 4" xfId="498"/>
    <cellStyle name="Accent4 5" xfId="499"/>
    <cellStyle name="Accent5 2" xfId="66"/>
    <cellStyle name="Accent5 2 2" xfId="500"/>
    <cellStyle name="Accent5 3" xfId="67"/>
    <cellStyle name="Accent5 4" xfId="501"/>
    <cellStyle name="Accent5 5" xfId="502"/>
    <cellStyle name="Accent6 2" xfId="68"/>
    <cellStyle name="Accent6 2 2" xfId="503"/>
    <cellStyle name="Accent6 3" xfId="69"/>
    <cellStyle name="Accent6 4" xfId="504"/>
    <cellStyle name="Accent6 5" xfId="505"/>
    <cellStyle name="Bad 2" xfId="70"/>
    <cellStyle name="Bad 2 2" xfId="506"/>
    <cellStyle name="Bad 3" xfId="71"/>
    <cellStyle name="Bad 4" xfId="507"/>
    <cellStyle name="Bad 5" xfId="508"/>
    <cellStyle name="Calculation 10" xfId="509"/>
    <cellStyle name="Calculation 2" xfId="72"/>
    <cellStyle name="Calculation 2 10" xfId="510"/>
    <cellStyle name="Calculation 2 10 2" xfId="511"/>
    <cellStyle name="Calculation 2 10 2 2" xfId="512"/>
    <cellStyle name="Calculation 2 10 2 3" xfId="513"/>
    <cellStyle name="Calculation 2 10 3" xfId="514"/>
    <cellStyle name="Calculation 2 10 4" xfId="515"/>
    <cellStyle name="Calculation 2 11" xfId="516"/>
    <cellStyle name="Calculation 2 11 2" xfId="517"/>
    <cellStyle name="Calculation 2 11 3" xfId="518"/>
    <cellStyle name="Calculation 2 12" xfId="519"/>
    <cellStyle name="Calculation 2 13" xfId="520"/>
    <cellStyle name="Calculation 2 2" xfId="73"/>
    <cellStyle name="Calculation 2 2 10" xfId="521"/>
    <cellStyle name="Calculation 2 2 10 2" xfId="522"/>
    <cellStyle name="Calculation 2 2 10 3" xfId="523"/>
    <cellStyle name="Calculation 2 2 11" xfId="524"/>
    <cellStyle name="Calculation 2 2 12" xfId="525"/>
    <cellStyle name="Calculation 2 2 2" xfId="526"/>
    <cellStyle name="Calculation 2 2 2 2" xfId="527"/>
    <cellStyle name="Calculation 2 2 2 2 2" xfId="528"/>
    <cellStyle name="Calculation 2 2 2 2 2 2" xfId="529"/>
    <cellStyle name="Calculation 2 2 2 2 2 3" xfId="530"/>
    <cellStyle name="Calculation 2 2 2 2 3" xfId="531"/>
    <cellStyle name="Calculation 2 2 2 2 4" xfId="532"/>
    <cellStyle name="Calculation 2 2 2 3" xfId="533"/>
    <cellStyle name="Calculation 2 2 2 3 2" xfId="534"/>
    <cellStyle name="Calculation 2 2 2 3 2 2" xfId="535"/>
    <cellStyle name="Calculation 2 2 2 3 2 3" xfId="536"/>
    <cellStyle name="Calculation 2 2 2 3 3" xfId="537"/>
    <cellStyle name="Calculation 2 2 2 3 4" xfId="538"/>
    <cellStyle name="Calculation 2 2 2 4" xfId="539"/>
    <cellStyle name="Calculation 2 2 2 5" xfId="540"/>
    <cellStyle name="Calculation 2 2 3" xfId="541"/>
    <cellStyle name="Calculation 2 2 3 2" xfId="542"/>
    <cellStyle name="Calculation 2 2 3 2 2" xfId="543"/>
    <cellStyle name="Calculation 2 2 3 2 2 2" xfId="544"/>
    <cellStyle name="Calculation 2 2 3 2 2 3" xfId="545"/>
    <cellStyle name="Calculation 2 2 3 2 3" xfId="546"/>
    <cellStyle name="Calculation 2 2 3 2 4" xfId="547"/>
    <cellStyle name="Calculation 2 2 3 3" xfId="548"/>
    <cellStyle name="Calculation 2 2 3 3 2" xfId="549"/>
    <cellStyle name="Calculation 2 2 3 3 2 2" xfId="550"/>
    <cellStyle name="Calculation 2 2 3 3 2 3" xfId="551"/>
    <cellStyle name="Calculation 2 2 3 3 3" xfId="552"/>
    <cellStyle name="Calculation 2 2 3 3 4" xfId="553"/>
    <cellStyle name="Calculation 2 2 3 4" xfId="554"/>
    <cellStyle name="Calculation 2 2 3 5" xfId="555"/>
    <cellStyle name="Calculation 2 2 4" xfId="556"/>
    <cellStyle name="Calculation 2 2 4 2" xfId="557"/>
    <cellStyle name="Calculation 2 2 4 2 2" xfId="558"/>
    <cellStyle name="Calculation 2 2 4 2 2 2" xfId="559"/>
    <cellStyle name="Calculation 2 2 4 2 2 3" xfId="560"/>
    <cellStyle name="Calculation 2 2 4 2 3" xfId="561"/>
    <cellStyle name="Calculation 2 2 4 2 4" xfId="562"/>
    <cellStyle name="Calculation 2 2 4 3" xfId="563"/>
    <cellStyle name="Calculation 2 2 4 3 2" xfId="564"/>
    <cellStyle name="Calculation 2 2 4 3 2 2" xfId="565"/>
    <cellStyle name="Calculation 2 2 4 3 2 3" xfId="566"/>
    <cellStyle name="Calculation 2 2 4 3 3" xfId="567"/>
    <cellStyle name="Calculation 2 2 4 3 4" xfId="568"/>
    <cellStyle name="Calculation 2 2 4 4" xfId="569"/>
    <cellStyle name="Calculation 2 2 4 5" xfId="570"/>
    <cellStyle name="Calculation 2 2 5" xfId="571"/>
    <cellStyle name="Calculation 2 2 5 2" xfId="572"/>
    <cellStyle name="Calculation 2 2 5 2 2" xfId="573"/>
    <cellStyle name="Calculation 2 2 5 2 2 2" xfId="574"/>
    <cellStyle name="Calculation 2 2 5 2 2 3" xfId="575"/>
    <cellStyle name="Calculation 2 2 5 2 3" xfId="576"/>
    <cellStyle name="Calculation 2 2 5 2 4" xfId="577"/>
    <cellStyle name="Calculation 2 2 5 3" xfId="578"/>
    <cellStyle name="Calculation 2 2 5 3 2" xfId="579"/>
    <cellStyle name="Calculation 2 2 5 3 2 2" xfId="580"/>
    <cellStyle name="Calculation 2 2 5 3 2 3" xfId="581"/>
    <cellStyle name="Calculation 2 2 5 3 3" xfId="582"/>
    <cellStyle name="Calculation 2 2 5 3 4" xfId="583"/>
    <cellStyle name="Calculation 2 2 5 4" xfId="584"/>
    <cellStyle name="Calculation 2 2 5 5" xfId="585"/>
    <cellStyle name="Calculation 2 2 6" xfId="586"/>
    <cellStyle name="Calculation 2 2 6 2" xfId="587"/>
    <cellStyle name="Calculation 2 2 6 2 2" xfId="588"/>
    <cellStyle name="Calculation 2 2 6 2 2 2" xfId="589"/>
    <cellStyle name="Calculation 2 2 6 2 2 3" xfId="590"/>
    <cellStyle name="Calculation 2 2 6 2 3" xfId="591"/>
    <cellStyle name="Calculation 2 2 6 2 4" xfId="592"/>
    <cellStyle name="Calculation 2 2 6 3" xfId="593"/>
    <cellStyle name="Calculation 2 2 6 3 2" xfId="594"/>
    <cellStyle name="Calculation 2 2 6 3 2 2" xfId="595"/>
    <cellStyle name="Calculation 2 2 6 3 2 3" xfId="596"/>
    <cellStyle name="Calculation 2 2 6 3 3" xfId="597"/>
    <cellStyle name="Calculation 2 2 6 3 4" xfId="598"/>
    <cellStyle name="Calculation 2 2 6 4" xfId="599"/>
    <cellStyle name="Calculation 2 2 6 5" xfId="600"/>
    <cellStyle name="Calculation 2 2 7" xfId="601"/>
    <cellStyle name="Calculation 2 2 7 2" xfId="602"/>
    <cellStyle name="Calculation 2 2 7 2 2" xfId="603"/>
    <cellStyle name="Calculation 2 2 7 2 3" xfId="604"/>
    <cellStyle name="Calculation 2 2 7 3" xfId="605"/>
    <cellStyle name="Calculation 2 2 7 4" xfId="606"/>
    <cellStyle name="Calculation 2 2 8" xfId="607"/>
    <cellStyle name="Calculation 2 2 8 2" xfId="608"/>
    <cellStyle name="Calculation 2 2 8 2 2" xfId="609"/>
    <cellStyle name="Calculation 2 2 8 2 3" xfId="610"/>
    <cellStyle name="Calculation 2 2 8 3" xfId="611"/>
    <cellStyle name="Calculation 2 2 8 4" xfId="612"/>
    <cellStyle name="Calculation 2 2 9" xfId="613"/>
    <cellStyle name="Calculation 2 2 9 2" xfId="614"/>
    <cellStyle name="Calculation 2 2 9 2 2" xfId="615"/>
    <cellStyle name="Calculation 2 2 9 2 3" xfId="616"/>
    <cellStyle name="Calculation 2 2 9 3" xfId="617"/>
    <cellStyle name="Calculation 2 2 9 4" xfId="618"/>
    <cellStyle name="Calculation 2 3" xfId="619"/>
    <cellStyle name="Calculation 2 3 2" xfId="620"/>
    <cellStyle name="Calculation 2 3 2 2" xfId="621"/>
    <cellStyle name="Calculation 2 3 2 2 2" xfId="622"/>
    <cellStyle name="Calculation 2 3 2 2 3" xfId="623"/>
    <cellStyle name="Calculation 2 3 2 3" xfId="624"/>
    <cellStyle name="Calculation 2 3 2 4" xfId="625"/>
    <cellStyle name="Calculation 2 3 3" xfId="626"/>
    <cellStyle name="Calculation 2 3 3 2" xfId="627"/>
    <cellStyle name="Calculation 2 3 3 2 2" xfId="628"/>
    <cellStyle name="Calculation 2 3 3 2 3" xfId="629"/>
    <cellStyle name="Calculation 2 3 3 3" xfId="630"/>
    <cellStyle name="Calculation 2 3 3 4" xfId="631"/>
    <cellStyle name="Calculation 2 3 4" xfId="632"/>
    <cellStyle name="Calculation 2 3 5" xfId="633"/>
    <cellStyle name="Calculation 2 4" xfId="634"/>
    <cellStyle name="Calculation 2 4 2" xfId="635"/>
    <cellStyle name="Calculation 2 4 2 2" xfId="636"/>
    <cellStyle name="Calculation 2 4 2 2 2" xfId="637"/>
    <cellStyle name="Calculation 2 4 2 2 3" xfId="638"/>
    <cellStyle name="Calculation 2 4 2 3" xfId="639"/>
    <cellStyle name="Calculation 2 4 2 4" xfId="640"/>
    <cellStyle name="Calculation 2 4 3" xfId="641"/>
    <cellStyle name="Calculation 2 4 3 2" xfId="642"/>
    <cellStyle name="Calculation 2 4 3 2 2" xfId="643"/>
    <cellStyle name="Calculation 2 4 3 2 3" xfId="644"/>
    <cellStyle name="Calculation 2 4 3 3" xfId="645"/>
    <cellStyle name="Calculation 2 4 3 4" xfId="646"/>
    <cellStyle name="Calculation 2 4 4" xfId="647"/>
    <cellStyle name="Calculation 2 4 5" xfId="648"/>
    <cellStyle name="Calculation 2 5" xfId="649"/>
    <cellStyle name="Calculation 2 5 2" xfId="650"/>
    <cellStyle name="Calculation 2 5 2 2" xfId="651"/>
    <cellStyle name="Calculation 2 5 2 2 2" xfId="652"/>
    <cellStyle name="Calculation 2 5 2 2 3" xfId="653"/>
    <cellStyle name="Calculation 2 5 2 3" xfId="654"/>
    <cellStyle name="Calculation 2 5 2 4" xfId="655"/>
    <cellStyle name="Calculation 2 5 3" xfId="656"/>
    <cellStyle name="Calculation 2 5 3 2" xfId="657"/>
    <cellStyle name="Calculation 2 5 3 2 2" xfId="658"/>
    <cellStyle name="Calculation 2 5 3 2 3" xfId="659"/>
    <cellStyle name="Calculation 2 5 3 3" xfId="660"/>
    <cellStyle name="Calculation 2 5 3 4" xfId="661"/>
    <cellStyle name="Calculation 2 5 4" xfId="662"/>
    <cellStyle name="Calculation 2 5 5" xfId="663"/>
    <cellStyle name="Calculation 2 6" xfId="664"/>
    <cellStyle name="Calculation 2 6 2" xfId="665"/>
    <cellStyle name="Calculation 2 6 2 2" xfId="666"/>
    <cellStyle name="Calculation 2 6 2 2 2" xfId="667"/>
    <cellStyle name="Calculation 2 6 2 2 3" xfId="668"/>
    <cellStyle name="Calculation 2 6 2 3" xfId="669"/>
    <cellStyle name="Calculation 2 6 2 4" xfId="670"/>
    <cellStyle name="Calculation 2 6 3" xfId="671"/>
    <cellStyle name="Calculation 2 6 3 2" xfId="672"/>
    <cellStyle name="Calculation 2 6 3 2 2" xfId="673"/>
    <cellStyle name="Calculation 2 6 3 2 3" xfId="674"/>
    <cellStyle name="Calculation 2 6 3 3" xfId="675"/>
    <cellStyle name="Calculation 2 6 3 4" xfId="676"/>
    <cellStyle name="Calculation 2 6 4" xfId="677"/>
    <cellStyle name="Calculation 2 6 5" xfId="678"/>
    <cellStyle name="Calculation 2 7" xfId="679"/>
    <cellStyle name="Calculation 2 7 2" xfId="680"/>
    <cellStyle name="Calculation 2 7 2 2" xfId="681"/>
    <cellStyle name="Calculation 2 7 2 2 2" xfId="682"/>
    <cellStyle name="Calculation 2 7 2 2 3" xfId="683"/>
    <cellStyle name="Calculation 2 7 2 3" xfId="684"/>
    <cellStyle name="Calculation 2 7 2 4" xfId="685"/>
    <cellStyle name="Calculation 2 7 3" xfId="686"/>
    <cellStyle name="Calculation 2 7 3 2" xfId="687"/>
    <cellStyle name="Calculation 2 7 3 2 2" xfId="688"/>
    <cellStyle name="Calculation 2 7 3 2 3" xfId="689"/>
    <cellStyle name="Calculation 2 7 3 3" xfId="690"/>
    <cellStyle name="Calculation 2 7 3 4" xfId="691"/>
    <cellStyle name="Calculation 2 7 4" xfId="692"/>
    <cellStyle name="Calculation 2 7 5" xfId="693"/>
    <cellStyle name="Calculation 2 8" xfId="694"/>
    <cellStyle name="Calculation 2 8 2" xfId="695"/>
    <cellStyle name="Calculation 2 8 2 2" xfId="696"/>
    <cellStyle name="Calculation 2 8 2 3" xfId="697"/>
    <cellStyle name="Calculation 2 8 3" xfId="698"/>
    <cellStyle name="Calculation 2 8 4" xfId="699"/>
    <cellStyle name="Calculation 2 9" xfId="700"/>
    <cellStyle name="Calculation 2 9 2" xfId="701"/>
    <cellStyle name="Calculation 2 9 2 2" xfId="702"/>
    <cellStyle name="Calculation 2 9 2 3" xfId="703"/>
    <cellStyle name="Calculation 2 9 3" xfId="704"/>
    <cellStyle name="Calculation 2 9 4" xfId="705"/>
    <cellStyle name="Calculation 3" xfId="74"/>
    <cellStyle name="Calculation 3 2" xfId="706"/>
    <cellStyle name="Calculation 3 2 2" xfId="707"/>
    <cellStyle name="Calculation 3 2 2 2" xfId="708"/>
    <cellStyle name="Calculation 3 2 2 2 2" xfId="709"/>
    <cellStyle name="Calculation 3 2 2 2 3" xfId="710"/>
    <cellStyle name="Calculation 3 2 2 3" xfId="711"/>
    <cellStyle name="Calculation 3 2 2 4" xfId="712"/>
    <cellStyle name="Calculation 3 2 3" xfId="713"/>
    <cellStyle name="Calculation 3 2 3 2" xfId="714"/>
    <cellStyle name="Calculation 3 2 3 2 2" xfId="715"/>
    <cellStyle name="Calculation 3 2 3 2 3" xfId="716"/>
    <cellStyle name="Calculation 3 2 3 3" xfId="717"/>
    <cellStyle name="Calculation 3 2 3 4" xfId="718"/>
    <cellStyle name="Calculation 3 2 4" xfId="719"/>
    <cellStyle name="Calculation 3 2 5" xfId="720"/>
    <cellStyle name="Calculation 3 3" xfId="721"/>
    <cellStyle name="Calculation 3 3 2" xfId="722"/>
    <cellStyle name="Calculation 3 3 2 2" xfId="723"/>
    <cellStyle name="Calculation 3 3 2 2 2" xfId="724"/>
    <cellStyle name="Calculation 3 3 2 2 3" xfId="725"/>
    <cellStyle name="Calculation 3 3 2 3" xfId="726"/>
    <cellStyle name="Calculation 3 3 2 4" xfId="727"/>
    <cellStyle name="Calculation 3 3 3" xfId="728"/>
    <cellStyle name="Calculation 3 3 3 2" xfId="729"/>
    <cellStyle name="Calculation 3 3 3 2 2" xfId="730"/>
    <cellStyle name="Calculation 3 3 3 2 3" xfId="731"/>
    <cellStyle name="Calculation 3 3 3 3" xfId="732"/>
    <cellStyle name="Calculation 3 3 3 4" xfId="733"/>
    <cellStyle name="Calculation 3 3 4" xfId="734"/>
    <cellStyle name="Calculation 3 3 5" xfId="735"/>
    <cellStyle name="Calculation 3 4" xfId="736"/>
    <cellStyle name="Calculation 3 4 2" xfId="737"/>
    <cellStyle name="Calculation 3 4 2 2" xfId="738"/>
    <cellStyle name="Calculation 3 4 2 2 2" xfId="739"/>
    <cellStyle name="Calculation 3 4 2 2 3" xfId="740"/>
    <cellStyle name="Calculation 3 4 2 3" xfId="741"/>
    <cellStyle name="Calculation 3 4 2 4" xfId="742"/>
    <cellStyle name="Calculation 3 4 3" xfId="743"/>
    <cellStyle name="Calculation 3 4 3 2" xfId="744"/>
    <cellStyle name="Calculation 3 4 3 2 2" xfId="745"/>
    <cellStyle name="Calculation 3 4 3 2 3" xfId="746"/>
    <cellStyle name="Calculation 3 4 3 3" xfId="747"/>
    <cellStyle name="Calculation 3 4 3 4" xfId="748"/>
    <cellStyle name="Calculation 3 4 4" xfId="749"/>
    <cellStyle name="Calculation 3 4 5" xfId="750"/>
    <cellStyle name="Calculation 3 5" xfId="751"/>
    <cellStyle name="Calculation 3 5 2" xfId="752"/>
    <cellStyle name="Calculation 3 5 2 2" xfId="753"/>
    <cellStyle name="Calculation 3 5 2 3" xfId="754"/>
    <cellStyle name="Calculation 3 5 3" xfId="755"/>
    <cellStyle name="Calculation 3 5 4" xfId="756"/>
    <cellStyle name="Calculation 3 6" xfId="757"/>
    <cellStyle name="Calculation 4" xfId="75"/>
    <cellStyle name="Calculation 4 2" xfId="758"/>
    <cellStyle name="Calculation 4 2 2" xfId="759"/>
    <cellStyle name="Calculation 4 2 2 2" xfId="760"/>
    <cellStyle name="Calculation 4 2 2 3" xfId="761"/>
    <cellStyle name="Calculation 4 2 3" xfId="762"/>
    <cellStyle name="Calculation 4 2 4" xfId="763"/>
    <cellStyle name="Calculation 4 3" xfId="764"/>
    <cellStyle name="Calculation 4 3 2" xfId="765"/>
    <cellStyle name="Calculation 4 3 2 2" xfId="766"/>
    <cellStyle name="Calculation 4 3 2 3" xfId="767"/>
    <cellStyle name="Calculation 4 3 3" xfId="768"/>
    <cellStyle name="Calculation 4 3 4" xfId="769"/>
    <cellStyle name="Calculation 4 4" xfId="770"/>
    <cellStyle name="Calculation 4 5" xfId="771"/>
    <cellStyle name="Calculation 5" xfId="772"/>
    <cellStyle name="Calculation 5 2" xfId="773"/>
    <cellStyle name="Calculation 5 2 2" xfId="774"/>
    <cellStyle name="Calculation 5 2 2 2" xfId="775"/>
    <cellStyle name="Calculation 5 2 2 3" xfId="776"/>
    <cellStyle name="Calculation 5 2 3" xfId="777"/>
    <cellStyle name="Calculation 5 2 4" xfId="778"/>
    <cellStyle name="Calculation 5 3" xfId="779"/>
    <cellStyle name="Calculation 5 3 2" xfId="780"/>
    <cellStyle name="Calculation 5 3 2 2" xfId="781"/>
    <cellStyle name="Calculation 5 3 2 3" xfId="782"/>
    <cellStyle name="Calculation 5 3 3" xfId="783"/>
    <cellStyle name="Calculation 5 3 4" xfId="784"/>
    <cellStyle name="Calculation 5 4" xfId="785"/>
    <cellStyle name="Calculation 5 5" xfId="786"/>
    <cellStyle name="Calculation 6" xfId="787"/>
    <cellStyle name="Calculation 6 2" xfId="788"/>
    <cellStyle name="Calculation 6 2 2" xfId="789"/>
    <cellStyle name="Calculation 6 2 2 2" xfId="790"/>
    <cellStyle name="Calculation 6 2 2 3" xfId="791"/>
    <cellStyle name="Calculation 6 2 3" xfId="792"/>
    <cellStyle name="Calculation 6 2 4" xfId="793"/>
    <cellStyle name="Calculation 6 3" xfId="794"/>
    <cellStyle name="Calculation 6 3 2" xfId="795"/>
    <cellStyle name="Calculation 6 3 2 2" xfId="796"/>
    <cellStyle name="Calculation 6 3 2 3" xfId="797"/>
    <cellStyle name="Calculation 6 3 3" xfId="798"/>
    <cellStyle name="Calculation 6 3 4" xfId="799"/>
    <cellStyle name="Calculation 6 4" xfId="800"/>
    <cellStyle name="Calculation 6 5" xfId="801"/>
    <cellStyle name="Calculation 7" xfId="802"/>
    <cellStyle name="Calculation 7 2" xfId="803"/>
    <cellStyle name="Calculation 7 2 2" xfId="804"/>
    <cellStyle name="Calculation 7 2 2 2" xfId="805"/>
    <cellStyle name="Calculation 7 2 2 3" xfId="806"/>
    <cellStyle name="Calculation 7 2 3" xfId="807"/>
    <cellStyle name="Calculation 7 2 4" xfId="808"/>
    <cellStyle name="Calculation 7 3" xfId="809"/>
    <cellStyle name="Calculation 7 3 2" xfId="810"/>
    <cellStyle name="Calculation 7 3 2 2" xfId="811"/>
    <cellStyle name="Calculation 7 3 2 3" xfId="812"/>
    <cellStyle name="Calculation 7 3 3" xfId="813"/>
    <cellStyle name="Calculation 7 3 4" xfId="814"/>
    <cellStyle name="Calculation 7 4" xfId="815"/>
    <cellStyle name="Calculation 7 5" xfId="816"/>
    <cellStyle name="Calculation 8" xfId="817"/>
    <cellStyle name="Calculation 8 2" xfId="818"/>
    <cellStyle name="Calculation 8 2 2" xfId="819"/>
    <cellStyle name="Calculation 8 2 3" xfId="820"/>
    <cellStyle name="Calculation 8 3" xfId="821"/>
    <cellStyle name="Calculation 8 4" xfId="822"/>
    <cellStyle name="Calculation 9" xfId="823"/>
    <cellStyle name="Calculation 9 2" xfId="824"/>
    <cellStyle name="Calculation 9 3" xfId="825"/>
    <cellStyle name="Check Cell 2" xfId="76"/>
    <cellStyle name="Check Cell 2 2" xfId="826"/>
    <cellStyle name="Check Cell 3" xfId="77"/>
    <cellStyle name="Check Cell 4" xfId="827"/>
    <cellStyle name="Check Cell 5" xfId="828"/>
    <cellStyle name="Comma" xfId="386" builtinId="3"/>
    <cellStyle name="Comma [0] 2" xfId="78"/>
    <cellStyle name="Comma 10" xfId="79"/>
    <cellStyle name="Comma 10 2" xfId="80"/>
    <cellStyle name="Comma 10 2 2" xfId="81"/>
    <cellStyle name="Comma 10 3" xfId="82"/>
    <cellStyle name="Comma 10 3 2" xfId="829"/>
    <cellStyle name="Comma 10 4" xfId="324"/>
    <cellStyle name="Comma 10 4 2" xfId="830"/>
    <cellStyle name="Comma 10 4 3" xfId="831"/>
    <cellStyle name="Comma 10 5" xfId="328"/>
    <cellStyle name="Comma 10 5 2" xfId="832"/>
    <cellStyle name="Comma 10 5 3" xfId="833"/>
    <cellStyle name="Comma 10 6" xfId="329"/>
    <cellStyle name="Comma 10 7" xfId="834"/>
    <cellStyle name="Comma 11" xfId="83"/>
    <cellStyle name="Comma 11 2" xfId="84"/>
    <cellStyle name="Comma 11 2 2" xfId="85"/>
    <cellStyle name="Comma 11 2 3" xfId="835"/>
    <cellStyle name="Comma 11 3" xfId="86"/>
    <cellStyle name="Comma 12" xfId="87"/>
    <cellStyle name="Comma 12 2" xfId="88"/>
    <cellStyle name="Comma 12 3" xfId="89"/>
    <cellStyle name="Comma 13" xfId="90"/>
    <cellStyle name="Comma 13 2" xfId="91"/>
    <cellStyle name="Comma 13 3" xfId="92"/>
    <cellStyle name="Comma 14" xfId="93"/>
    <cellStyle name="Comma 14 2" xfId="94"/>
    <cellStyle name="Comma 14 3" xfId="95"/>
    <cellStyle name="Comma 15" xfId="96"/>
    <cellStyle name="Comma 15 2" xfId="97"/>
    <cellStyle name="Comma 15 2 2" xfId="836"/>
    <cellStyle name="Comma 15 2 3" xfId="837"/>
    <cellStyle name="Comma 15 3" xfId="98"/>
    <cellStyle name="Comma 16" xfId="99"/>
    <cellStyle name="Comma 16 2" xfId="100"/>
    <cellStyle name="Comma 16 3" xfId="322"/>
    <cellStyle name="Comma 17" xfId="101"/>
    <cellStyle name="Comma 17 2" xfId="838"/>
    <cellStyle name="Comma 18" xfId="102"/>
    <cellStyle name="Comma 19" xfId="103"/>
    <cellStyle name="Comma 19 2" xfId="839"/>
    <cellStyle name="Comma 19 2 2" xfId="840"/>
    <cellStyle name="Comma 19 2 3" xfId="841"/>
    <cellStyle name="Comma 19 3" xfId="842"/>
    <cellStyle name="Comma 2" xfId="5"/>
    <cellStyle name="Comma 2 10" xfId="843"/>
    <cellStyle name="Comma 2 11" xfId="844"/>
    <cellStyle name="Comma 2 12" xfId="845"/>
    <cellStyle name="Comma 2 13" xfId="846"/>
    <cellStyle name="Comma 2 2" xfId="104"/>
    <cellStyle name="Comma 2 2 2" xfId="105"/>
    <cellStyle name="Comma 2 2 2 2" xfId="847"/>
    <cellStyle name="Comma 2 2 3" xfId="848"/>
    <cellStyle name="Comma 2 2 4" xfId="849"/>
    <cellStyle name="Comma 2 2 5" xfId="850"/>
    <cellStyle name="Comma 2 3" xfId="106"/>
    <cellStyle name="Comma 2 3 2" xfId="107"/>
    <cellStyle name="Comma 2 3 3" xfId="851"/>
    <cellStyle name="Comma 2 4" xfId="108"/>
    <cellStyle name="Comma 2 4 2" xfId="852"/>
    <cellStyle name="Comma 2 5" xfId="109"/>
    <cellStyle name="Comma 2 5 2" xfId="853"/>
    <cellStyle name="Comma 2 6" xfId="110"/>
    <cellStyle name="Comma 2 7" xfId="111"/>
    <cellStyle name="Comma 2 8" xfId="112"/>
    <cellStyle name="Comma 2 9" xfId="113"/>
    <cellStyle name="Comma 2_2.1556 Regulatory Reporting without PILs YTD March 11" xfId="330"/>
    <cellStyle name="Comma 20" xfId="114"/>
    <cellStyle name="Comma 20 2" xfId="115"/>
    <cellStyle name="Comma 21" xfId="116"/>
    <cellStyle name="Comma 22" xfId="117"/>
    <cellStyle name="Comma 23" xfId="118"/>
    <cellStyle name="Comma 24" xfId="119"/>
    <cellStyle name="Comma 25" xfId="331"/>
    <cellStyle name="Comma 25 2" xfId="854"/>
    <cellStyle name="Comma 26" xfId="323"/>
    <cellStyle name="Comma 26 2" xfId="855"/>
    <cellStyle name="Comma 26 3" xfId="856"/>
    <cellStyle name="Comma 27" xfId="387"/>
    <cellStyle name="Comma 28" xfId="388"/>
    <cellStyle name="Comma 29" xfId="857"/>
    <cellStyle name="Comma 3" xfId="120"/>
    <cellStyle name="Comma 3 2" xfId="121"/>
    <cellStyle name="Comma 3 2 2" xfId="122"/>
    <cellStyle name="Comma 3 2 3" xfId="123"/>
    <cellStyle name="Comma 3 3" xfId="124"/>
    <cellStyle name="Comma 3 4" xfId="125"/>
    <cellStyle name="Comma 3 4 2" xfId="858"/>
    <cellStyle name="Comma 3 4 3" xfId="859"/>
    <cellStyle name="Comma 3 5" xfId="860"/>
    <cellStyle name="Comma 3 6" xfId="861"/>
    <cellStyle name="Comma 3 7" xfId="862"/>
    <cellStyle name="Comma 3 8" xfId="863"/>
    <cellStyle name="Comma 3_2. 2011-2014  Rev_ FCast_IRM 2012_COS2013_Ongoing Operations_with CDM" xfId="332"/>
    <cellStyle name="Comma 30" xfId="864"/>
    <cellStyle name="Comma 31" xfId="865"/>
    <cellStyle name="Comma 32" xfId="866"/>
    <cellStyle name="Comma 33" xfId="867"/>
    <cellStyle name="Comma 34" xfId="868"/>
    <cellStyle name="Comma 35" xfId="869"/>
    <cellStyle name="Comma 36" xfId="870"/>
    <cellStyle name="Comma 37" xfId="871"/>
    <cellStyle name="Comma 38" xfId="872"/>
    <cellStyle name="Comma 39" xfId="873"/>
    <cellStyle name="Comma 4" xfId="126"/>
    <cellStyle name="Comma 4 2" xfId="127"/>
    <cellStyle name="Comma 4 2 2" xfId="128"/>
    <cellStyle name="Comma 4 2 3" xfId="874"/>
    <cellStyle name="Comma 4 3" xfId="129"/>
    <cellStyle name="Comma 4 3 2" xfId="875"/>
    <cellStyle name="Comma 4 3 3" xfId="876"/>
    <cellStyle name="Comma 4 4" xfId="877"/>
    <cellStyle name="Comma 4 5" xfId="878"/>
    <cellStyle name="Comma 40" xfId="879"/>
    <cellStyle name="Comma 41" xfId="880"/>
    <cellStyle name="Comma 5" xfId="130"/>
    <cellStyle name="Comma 5 2" xfId="131"/>
    <cellStyle name="Comma 5 2 2" xfId="881"/>
    <cellStyle name="Comma 5 2 3" xfId="882"/>
    <cellStyle name="Comma 5 3" xfId="883"/>
    <cellStyle name="Comma 5 3 2" xfId="884"/>
    <cellStyle name="Comma 5 3 3" xfId="885"/>
    <cellStyle name="Comma 5 4" xfId="886"/>
    <cellStyle name="Comma 5 5" xfId="887"/>
    <cellStyle name="Comma 5 6" xfId="888"/>
    <cellStyle name="Comma 6" xfId="132"/>
    <cellStyle name="Comma 6 2" xfId="133"/>
    <cellStyle name="Comma 6 2 2" xfId="134"/>
    <cellStyle name="Comma 6 3" xfId="135"/>
    <cellStyle name="Comma 6 3 2" xfId="889"/>
    <cellStyle name="Comma 6 4" xfId="890"/>
    <cellStyle name="Comma 7" xfId="136"/>
    <cellStyle name="Comma 7 2" xfId="137"/>
    <cellStyle name="Comma 7 2 2" xfId="138"/>
    <cellStyle name="Comma 7 3" xfId="139"/>
    <cellStyle name="Comma 8" xfId="140"/>
    <cellStyle name="Comma 8 2" xfId="141"/>
    <cellStyle name="Comma 8 2 2" xfId="142"/>
    <cellStyle name="Comma 8 3" xfId="143"/>
    <cellStyle name="Comma 9" xfId="144"/>
    <cellStyle name="Comma 9 2" xfId="145"/>
    <cellStyle name="Comma 9 2 2" xfId="146"/>
    <cellStyle name="Comma 9 2 3" xfId="147"/>
    <cellStyle name="Comma 9 3" xfId="148"/>
    <cellStyle name="Comma 9 3 2" xfId="891"/>
    <cellStyle name="Comma 9 3 3" xfId="892"/>
    <cellStyle name="Comma 9 4" xfId="149"/>
    <cellStyle name="Comma0" xfId="150"/>
    <cellStyle name="Comma0 2" xfId="151"/>
    <cellStyle name="Comma0 2 2" xfId="152"/>
    <cellStyle name="Comma0 3" xfId="153"/>
    <cellStyle name="Currency" xfId="2951" builtinId="4"/>
    <cellStyle name="Currency 10" xfId="154"/>
    <cellStyle name="Currency 10 2" xfId="321"/>
    <cellStyle name="Currency 10 2 2" xfId="893"/>
    <cellStyle name="Currency 11" xfId="155"/>
    <cellStyle name="Currency 12" xfId="156"/>
    <cellStyle name="Currency 13" xfId="157"/>
    <cellStyle name="Currency 13 2" xfId="318"/>
    <cellStyle name="Currency 14" xfId="894"/>
    <cellStyle name="Currency 15" xfId="895"/>
    <cellStyle name="Currency 16" xfId="896"/>
    <cellStyle name="Currency 17" xfId="897"/>
    <cellStyle name="Currency 18" xfId="898"/>
    <cellStyle name="Currency 19" xfId="899"/>
    <cellStyle name="Currency 2" xfId="158"/>
    <cellStyle name="Currency 2 2" xfId="159"/>
    <cellStyle name="Currency 2 2 2" xfId="160"/>
    <cellStyle name="Currency 2 2 3" xfId="900"/>
    <cellStyle name="Currency 2 3" xfId="161"/>
    <cellStyle name="Currency 2 3 2" xfId="162"/>
    <cellStyle name="Currency 2 3 3" xfId="901"/>
    <cellStyle name="Currency 2 3 4" xfId="902"/>
    <cellStyle name="Currency 2 4" xfId="320"/>
    <cellStyle name="Currency 2 4 2" xfId="903"/>
    <cellStyle name="Currency 2 5" xfId="904"/>
    <cellStyle name="Currency 2 6" xfId="905"/>
    <cellStyle name="Currency 2 7" xfId="906"/>
    <cellStyle name="Currency 20" xfId="907"/>
    <cellStyle name="Currency 21" xfId="908"/>
    <cellStyle name="Currency 22" xfId="909"/>
    <cellStyle name="Currency 23" xfId="910"/>
    <cellStyle name="Currency 24" xfId="911"/>
    <cellStyle name="Currency 25" xfId="912"/>
    <cellStyle name="Currency 26" xfId="913"/>
    <cellStyle name="Currency 27" xfId="914"/>
    <cellStyle name="Currency 28" xfId="915"/>
    <cellStyle name="Currency 29" xfId="916"/>
    <cellStyle name="Currency 3" xfId="163"/>
    <cellStyle name="Currency 3 2" xfId="164"/>
    <cellStyle name="Currency 3 2 2" xfId="333"/>
    <cellStyle name="Currency 3 2 3" xfId="917"/>
    <cellStyle name="Currency 3 3" xfId="918"/>
    <cellStyle name="Currency 3 3 2" xfId="919"/>
    <cellStyle name="Currency 3 3 3" xfId="920"/>
    <cellStyle name="Currency 3 4" xfId="921"/>
    <cellStyle name="Currency 3_2.1556 Regulatory Reporting without PILs YTD March 11" xfId="334"/>
    <cellStyle name="Currency 30" xfId="922"/>
    <cellStyle name="Currency 31" xfId="923"/>
    <cellStyle name="Currency 32" xfId="924"/>
    <cellStyle name="Currency 33" xfId="925"/>
    <cellStyle name="Currency 34" xfId="926"/>
    <cellStyle name="Currency 35" xfId="927"/>
    <cellStyle name="Currency 36" xfId="928"/>
    <cellStyle name="Currency 37" xfId="929"/>
    <cellStyle name="Currency 38" xfId="930"/>
    <cellStyle name="Currency 39" xfId="931"/>
    <cellStyle name="Currency 4" xfId="165"/>
    <cellStyle name="Currency 4 2" xfId="166"/>
    <cellStyle name="Currency 4 2 2" xfId="167"/>
    <cellStyle name="Currency 4 2 2 2" xfId="932"/>
    <cellStyle name="Currency 4 2 2 2 2" xfId="933"/>
    <cellStyle name="Currency 4 2 2 3" xfId="934"/>
    <cellStyle name="Currency 4 2 3" xfId="935"/>
    <cellStyle name="Currency 4 2 3 2" xfId="936"/>
    <cellStyle name="Currency 4 2 4" xfId="937"/>
    <cellStyle name="Currency 4 2 5" xfId="938"/>
    <cellStyle name="Currency 4 3" xfId="168"/>
    <cellStyle name="Currency 4 3 2" xfId="939"/>
    <cellStyle name="Currency 4 3 2 2" xfId="940"/>
    <cellStyle name="Currency 4 3 3" xfId="941"/>
    <cellStyle name="Currency 4 4" xfId="942"/>
    <cellStyle name="Currency 4 4 2" xfId="943"/>
    <cellStyle name="Currency 4 5" xfId="944"/>
    <cellStyle name="Currency 4 6" xfId="945"/>
    <cellStyle name="Currency 4 7" xfId="946"/>
    <cellStyle name="Currency 40" xfId="947"/>
    <cellStyle name="Currency 41" xfId="948"/>
    <cellStyle name="Currency 42" xfId="949"/>
    <cellStyle name="Currency 43" xfId="950"/>
    <cellStyle name="Currency 44" xfId="951"/>
    <cellStyle name="Currency 45" xfId="952"/>
    <cellStyle name="Currency 46" xfId="953"/>
    <cellStyle name="Currency 47" xfId="954"/>
    <cellStyle name="Currency 48" xfId="955"/>
    <cellStyle name="Currency 49" xfId="956"/>
    <cellStyle name="Currency 5" xfId="169"/>
    <cellStyle name="Currency 5 2" xfId="170"/>
    <cellStyle name="Currency 5 3" xfId="957"/>
    <cellStyle name="Currency 5 4" xfId="958"/>
    <cellStyle name="Currency 50" xfId="959"/>
    <cellStyle name="Currency 51" xfId="960"/>
    <cellStyle name="Currency 52" xfId="961"/>
    <cellStyle name="Currency 53" xfId="962"/>
    <cellStyle name="Currency 54" xfId="963"/>
    <cellStyle name="Currency 55" xfId="964"/>
    <cellStyle name="Currency 56" xfId="965"/>
    <cellStyle name="Currency 57" xfId="966"/>
    <cellStyle name="Currency 58" xfId="967"/>
    <cellStyle name="Currency 59" xfId="968"/>
    <cellStyle name="Currency 6" xfId="171"/>
    <cellStyle name="Currency 6 2" xfId="172"/>
    <cellStyle name="Currency 6 2 2" xfId="969"/>
    <cellStyle name="Currency 6 3" xfId="970"/>
    <cellStyle name="Currency 60" xfId="971"/>
    <cellStyle name="Currency 61" xfId="972"/>
    <cellStyle name="Currency 62" xfId="973"/>
    <cellStyle name="Currency 7" xfId="173"/>
    <cellStyle name="Currency 7 2" xfId="974"/>
    <cellStyle name="Currency 7 2 2" xfId="975"/>
    <cellStyle name="Currency 7 2 3" xfId="976"/>
    <cellStyle name="Currency 7 3" xfId="977"/>
    <cellStyle name="Currency 8" xfId="174"/>
    <cellStyle name="Currency 8 2" xfId="978"/>
    <cellStyle name="Currency 8 3" xfId="979"/>
    <cellStyle name="Currency 9" xfId="175"/>
    <cellStyle name="Currency 9 2" xfId="980"/>
    <cellStyle name="Currency 9 3" xfId="981"/>
    <cellStyle name="Currency0" xfId="176"/>
    <cellStyle name="Currency0 2" xfId="177"/>
    <cellStyle name="Currency0 2 2" xfId="178"/>
    <cellStyle name="Currency0 3" xfId="179"/>
    <cellStyle name="custom" xfId="180"/>
    <cellStyle name="Date" xfId="181"/>
    <cellStyle name="Date 2" xfId="182"/>
    <cellStyle name="Date 2 2" xfId="183"/>
    <cellStyle name="Date 3" xfId="184"/>
    <cellStyle name="Dezimal_Ger00pln991011" xfId="982"/>
    <cellStyle name="Euro" xfId="185"/>
    <cellStyle name="Euro 2" xfId="186"/>
    <cellStyle name="Euro 2 2" xfId="983"/>
    <cellStyle name="Euro 3" xfId="984"/>
    <cellStyle name="Explanatory Text 2" xfId="187"/>
    <cellStyle name="Explanatory Text 2 2" xfId="985"/>
    <cellStyle name="Explanatory Text 3" xfId="188"/>
    <cellStyle name="Explanatory Text 4" xfId="986"/>
    <cellStyle name="Explanatory Text 5" xfId="987"/>
    <cellStyle name="Fixed" xfId="189"/>
    <cellStyle name="Fixed 2" xfId="190"/>
    <cellStyle name="Fixed 2 2" xfId="191"/>
    <cellStyle name="Fixed 3" xfId="192"/>
    <cellStyle name="Good 2" xfId="193"/>
    <cellStyle name="Good 2 2" xfId="988"/>
    <cellStyle name="Good 3" xfId="194"/>
    <cellStyle name="Good 4" xfId="989"/>
    <cellStyle name="Good 5" xfId="990"/>
    <cellStyle name="Grey" xfId="195"/>
    <cellStyle name="Grey 2" xfId="196"/>
    <cellStyle name="header" xfId="197"/>
    <cellStyle name="Header1" xfId="198"/>
    <cellStyle name="Header2" xfId="199"/>
    <cellStyle name="Header2 2" xfId="200"/>
    <cellStyle name="Header2 2 2" xfId="991"/>
    <cellStyle name="Header2 2 2 2" xfId="992"/>
    <cellStyle name="Header2 2 2 2 2" xfId="993"/>
    <cellStyle name="Header2 2 2 2 2 2" xfId="994"/>
    <cellStyle name="Header2 2 2 2 2 3" xfId="995"/>
    <cellStyle name="Header2 2 2 2 3" xfId="996"/>
    <cellStyle name="Header2 2 2 2 4" xfId="997"/>
    <cellStyle name="Header2 2 2 3" xfId="998"/>
    <cellStyle name="Header2 2 2 3 2" xfId="999"/>
    <cellStyle name="Header2 2 2 3 2 2" xfId="1000"/>
    <cellStyle name="Header2 2 2 3 2 3" xfId="1001"/>
    <cellStyle name="Header2 2 2 3 3" xfId="1002"/>
    <cellStyle name="Header2 2 2 3 4" xfId="1003"/>
    <cellStyle name="Header2 2 2 4" xfId="1004"/>
    <cellStyle name="Header2 2 2 4 2" xfId="1005"/>
    <cellStyle name="Header2 2 2 4 3" xfId="1006"/>
    <cellStyle name="Header2 2 2 5" xfId="1007"/>
    <cellStyle name="Header2 2 2 6" xfId="1008"/>
    <cellStyle name="Header2 2 3" xfId="1009"/>
    <cellStyle name="Header2 2 3 2" xfId="1010"/>
    <cellStyle name="Header2 2 3 2 2" xfId="1011"/>
    <cellStyle name="Header2 2 3 2 2 2" xfId="1012"/>
    <cellStyle name="Header2 2 3 2 2 3" xfId="1013"/>
    <cellStyle name="Header2 2 3 2 3" xfId="1014"/>
    <cellStyle name="Header2 2 3 2 4" xfId="1015"/>
    <cellStyle name="Header2 2 3 3" xfId="1016"/>
    <cellStyle name="Header2 2 3 3 2" xfId="1017"/>
    <cellStyle name="Header2 2 3 3 2 2" xfId="1018"/>
    <cellStyle name="Header2 2 3 3 2 3" xfId="1019"/>
    <cellStyle name="Header2 2 3 3 3" xfId="1020"/>
    <cellStyle name="Header2 2 3 3 4" xfId="1021"/>
    <cellStyle name="Header2 2 3 4" xfId="1022"/>
    <cellStyle name="Header2 2 3 4 2" xfId="1023"/>
    <cellStyle name="Header2 2 3 4 3" xfId="1024"/>
    <cellStyle name="Header2 2 3 5" xfId="1025"/>
    <cellStyle name="Header2 2 3 6" xfId="1026"/>
    <cellStyle name="Header2 2 4" xfId="1027"/>
    <cellStyle name="Header2 2 4 2" xfId="1028"/>
    <cellStyle name="Header2 2 4 2 2" xfId="1029"/>
    <cellStyle name="Header2 2 4 2 3" xfId="1030"/>
    <cellStyle name="Header2 2 4 3" xfId="1031"/>
    <cellStyle name="Header2 2 4 4" xfId="1032"/>
    <cellStyle name="Header2 2 5" xfId="1033"/>
    <cellStyle name="Header2 2 6" xfId="1034"/>
    <cellStyle name="Header2 3" xfId="201"/>
    <cellStyle name="Header2 3 10" xfId="1035"/>
    <cellStyle name="Header2 3 10 2" xfId="1036"/>
    <cellStyle name="Header2 3 10 2 2" xfId="1037"/>
    <cellStyle name="Header2 3 10 2 3" xfId="1038"/>
    <cellStyle name="Header2 3 10 3" xfId="1039"/>
    <cellStyle name="Header2 3 10 4" xfId="1040"/>
    <cellStyle name="Header2 3 11" xfId="1041"/>
    <cellStyle name="Header2 3 11 2" xfId="1042"/>
    <cellStyle name="Header2 3 11 3" xfId="1043"/>
    <cellStyle name="Header2 3 12" xfId="1044"/>
    <cellStyle name="Header2 3 13" xfId="1045"/>
    <cellStyle name="Header2 3 2" xfId="202"/>
    <cellStyle name="Header2 3 2 10" xfId="1046"/>
    <cellStyle name="Header2 3 2 10 2" xfId="1047"/>
    <cellStyle name="Header2 3 2 10 3" xfId="1048"/>
    <cellStyle name="Header2 3 2 11" xfId="1049"/>
    <cellStyle name="Header2 3 2 12" xfId="1050"/>
    <cellStyle name="Header2 3 2 2" xfId="1051"/>
    <cellStyle name="Header2 3 2 2 2" xfId="1052"/>
    <cellStyle name="Header2 3 2 2 2 2" xfId="1053"/>
    <cellStyle name="Header2 3 2 2 2 2 2" xfId="1054"/>
    <cellStyle name="Header2 3 2 2 2 2 3" xfId="1055"/>
    <cellStyle name="Header2 3 2 2 2 3" xfId="1056"/>
    <cellStyle name="Header2 3 2 2 2 4" xfId="1057"/>
    <cellStyle name="Header2 3 2 2 3" xfId="1058"/>
    <cellStyle name="Header2 3 2 2 3 2" xfId="1059"/>
    <cellStyle name="Header2 3 2 2 3 2 2" xfId="1060"/>
    <cellStyle name="Header2 3 2 2 3 2 3" xfId="1061"/>
    <cellStyle name="Header2 3 2 2 3 3" xfId="1062"/>
    <cellStyle name="Header2 3 2 2 3 4" xfId="1063"/>
    <cellStyle name="Header2 3 2 2 4" xfId="1064"/>
    <cellStyle name="Header2 3 2 2 4 2" xfId="1065"/>
    <cellStyle name="Header2 3 2 2 4 3" xfId="1066"/>
    <cellStyle name="Header2 3 2 2 5" xfId="1067"/>
    <cellStyle name="Header2 3 2 2 6" xfId="1068"/>
    <cellStyle name="Header2 3 2 3" xfId="1069"/>
    <cellStyle name="Header2 3 2 3 2" xfId="1070"/>
    <cellStyle name="Header2 3 2 3 2 2" xfId="1071"/>
    <cellStyle name="Header2 3 2 3 2 2 2" xfId="1072"/>
    <cellStyle name="Header2 3 2 3 2 2 3" xfId="1073"/>
    <cellStyle name="Header2 3 2 3 2 3" xfId="1074"/>
    <cellStyle name="Header2 3 2 3 2 4" xfId="1075"/>
    <cellStyle name="Header2 3 2 3 3" xfId="1076"/>
    <cellStyle name="Header2 3 2 3 3 2" xfId="1077"/>
    <cellStyle name="Header2 3 2 3 3 2 2" xfId="1078"/>
    <cellStyle name="Header2 3 2 3 3 2 3" xfId="1079"/>
    <cellStyle name="Header2 3 2 3 3 3" xfId="1080"/>
    <cellStyle name="Header2 3 2 3 3 4" xfId="1081"/>
    <cellStyle name="Header2 3 2 3 4" xfId="1082"/>
    <cellStyle name="Header2 3 2 3 4 2" xfId="1083"/>
    <cellStyle name="Header2 3 2 3 4 3" xfId="1084"/>
    <cellStyle name="Header2 3 2 3 5" xfId="1085"/>
    <cellStyle name="Header2 3 2 3 6" xfId="1086"/>
    <cellStyle name="Header2 3 2 4" xfId="1087"/>
    <cellStyle name="Header2 3 2 4 2" xfId="1088"/>
    <cellStyle name="Header2 3 2 4 2 2" xfId="1089"/>
    <cellStyle name="Header2 3 2 4 2 2 2" xfId="1090"/>
    <cellStyle name="Header2 3 2 4 2 2 3" xfId="1091"/>
    <cellStyle name="Header2 3 2 4 2 3" xfId="1092"/>
    <cellStyle name="Header2 3 2 4 2 4" xfId="1093"/>
    <cellStyle name="Header2 3 2 4 3" xfId="1094"/>
    <cellStyle name="Header2 3 2 4 3 2" xfId="1095"/>
    <cellStyle name="Header2 3 2 4 3 2 2" xfId="1096"/>
    <cellStyle name="Header2 3 2 4 3 2 3" xfId="1097"/>
    <cellStyle name="Header2 3 2 4 3 3" xfId="1098"/>
    <cellStyle name="Header2 3 2 4 3 4" xfId="1099"/>
    <cellStyle name="Header2 3 2 4 4" xfId="1100"/>
    <cellStyle name="Header2 3 2 4 4 2" xfId="1101"/>
    <cellStyle name="Header2 3 2 4 4 3" xfId="1102"/>
    <cellStyle name="Header2 3 2 4 5" xfId="1103"/>
    <cellStyle name="Header2 3 2 4 6" xfId="1104"/>
    <cellStyle name="Header2 3 2 5" xfId="1105"/>
    <cellStyle name="Header2 3 2 5 2" xfId="1106"/>
    <cellStyle name="Header2 3 2 5 2 2" xfId="1107"/>
    <cellStyle name="Header2 3 2 5 2 2 2" xfId="1108"/>
    <cellStyle name="Header2 3 2 5 2 2 3" xfId="1109"/>
    <cellStyle name="Header2 3 2 5 2 3" xfId="1110"/>
    <cellStyle name="Header2 3 2 5 2 4" xfId="1111"/>
    <cellStyle name="Header2 3 2 5 3" xfId="1112"/>
    <cellStyle name="Header2 3 2 5 3 2" xfId="1113"/>
    <cellStyle name="Header2 3 2 5 3 2 2" xfId="1114"/>
    <cellStyle name="Header2 3 2 5 3 2 3" xfId="1115"/>
    <cellStyle name="Header2 3 2 5 3 3" xfId="1116"/>
    <cellStyle name="Header2 3 2 5 3 4" xfId="1117"/>
    <cellStyle name="Header2 3 2 5 4" xfId="1118"/>
    <cellStyle name="Header2 3 2 5 4 2" xfId="1119"/>
    <cellStyle name="Header2 3 2 5 4 3" xfId="1120"/>
    <cellStyle name="Header2 3 2 5 5" xfId="1121"/>
    <cellStyle name="Header2 3 2 5 6" xfId="1122"/>
    <cellStyle name="Header2 3 2 6" xfId="1123"/>
    <cellStyle name="Header2 3 2 6 2" xfId="1124"/>
    <cellStyle name="Header2 3 2 6 2 2" xfId="1125"/>
    <cellStyle name="Header2 3 2 6 2 2 2" xfId="1126"/>
    <cellStyle name="Header2 3 2 6 2 2 3" xfId="1127"/>
    <cellStyle name="Header2 3 2 6 2 3" xfId="1128"/>
    <cellStyle name="Header2 3 2 6 2 4" xfId="1129"/>
    <cellStyle name="Header2 3 2 6 3" xfId="1130"/>
    <cellStyle name="Header2 3 2 6 3 2" xfId="1131"/>
    <cellStyle name="Header2 3 2 6 3 2 2" xfId="1132"/>
    <cellStyle name="Header2 3 2 6 3 2 3" xfId="1133"/>
    <cellStyle name="Header2 3 2 6 3 3" xfId="1134"/>
    <cellStyle name="Header2 3 2 6 3 4" xfId="1135"/>
    <cellStyle name="Header2 3 2 6 4" xfId="1136"/>
    <cellStyle name="Header2 3 2 6 4 2" xfId="1137"/>
    <cellStyle name="Header2 3 2 6 4 3" xfId="1138"/>
    <cellStyle name="Header2 3 2 6 5" xfId="1139"/>
    <cellStyle name="Header2 3 2 6 6" xfId="1140"/>
    <cellStyle name="Header2 3 2 7" xfId="1141"/>
    <cellStyle name="Header2 3 2 7 2" xfId="1142"/>
    <cellStyle name="Header2 3 2 7 2 2" xfId="1143"/>
    <cellStyle name="Header2 3 2 7 2 3" xfId="1144"/>
    <cellStyle name="Header2 3 2 7 3" xfId="1145"/>
    <cellStyle name="Header2 3 2 7 4" xfId="1146"/>
    <cellStyle name="Header2 3 2 8" xfId="1147"/>
    <cellStyle name="Header2 3 2 8 2" xfId="1148"/>
    <cellStyle name="Header2 3 2 8 2 2" xfId="1149"/>
    <cellStyle name="Header2 3 2 8 2 3" xfId="1150"/>
    <cellStyle name="Header2 3 2 8 3" xfId="1151"/>
    <cellStyle name="Header2 3 2 8 4" xfId="1152"/>
    <cellStyle name="Header2 3 2 9" xfId="1153"/>
    <cellStyle name="Header2 3 2 9 2" xfId="1154"/>
    <cellStyle name="Header2 3 2 9 2 2" xfId="1155"/>
    <cellStyle name="Header2 3 2 9 2 3" xfId="1156"/>
    <cellStyle name="Header2 3 2 9 3" xfId="1157"/>
    <cellStyle name="Header2 3 2 9 4" xfId="1158"/>
    <cellStyle name="Header2 3 3" xfId="1159"/>
    <cellStyle name="Header2 3 3 2" xfId="1160"/>
    <cellStyle name="Header2 3 3 2 2" xfId="1161"/>
    <cellStyle name="Header2 3 3 2 2 2" xfId="1162"/>
    <cellStyle name="Header2 3 3 2 2 3" xfId="1163"/>
    <cellStyle name="Header2 3 3 2 3" xfId="1164"/>
    <cellStyle name="Header2 3 3 2 4" xfId="1165"/>
    <cellStyle name="Header2 3 3 3" xfId="1166"/>
    <cellStyle name="Header2 3 3 3 2" xfId="1167"/>
    <cellStyle name="Header2 3 3 3 2 2" xfId="1168"/>
    <cellStyle name="Header2 3 3 3 2 3" xfId="1169"/>
    <cellStyle name="Header2 3 3 3 3" xfId="1170"/>
    <cellStyle name="Header2 3 3 3 4" xfId="1171"/>
    <cellStyle name="Header2 3 3 4" xfId="1172"/>
    <cellStyle name="Header2 3 3 4 2" xfId="1173"/>
    <cellStyle name="Header2 3 3 4 3" xfId="1174"/>
    <cellStyle name="Header2 3 3 5" xfId="1175"/>
    <cellStyle name="Header2 3 3 6" xfId="1176"/>
    <cellStyle name="Header2 3 4" xfId="1177"/>
    <cellStyle name="Header2 3 4 2" xfId="1178"/>
    <cellStyle name="Header2 3 4 2 2" xfId="1179"/>
    <cellStyle name="Header2 3 4 2 2 2" xfId="1180"/>
    <cellStyle name="Header2 3 4 2 2 3" xfId="1181"/>
    <cellStyle name="Header2 3 4 2 3" xfId="1182"/>
    <cellStyle name="Header2 3 4 2 4" xfId="1183"/>
    <cellStyle name="Header2 3 4 3" xfId="1184"/>
    <cellStyle name="Header2 3 4 3 2" xfId="1185"/>
    <cellStyle name="Header2 3 4 3 2 2" xfId="1186"/>
    <cellStyle name="Header2 3 4 3 2 3" xfId="1187"/>
    <cellStyle name="Header2 3 4 3 3" xfId="1188"/>
    <cellStyle name="Header2 3 4 3 4" xfId="1189"/>
    <cellStyle name="Header2 3 4 4" xfId="1190"/>
    <cellStyle name="Header2 3 4 4 2" xfId="1191"/>
    <cellStyle name="Header2 3 4 4 3" xfId="1192"/>
    <cellStyle name="Header2 3 4 5" xfId="1193"/>
    <cellStyle name="Header2 3 4 6" xfId="1194"/>
    <cellStyle name="Header2 3 5" xfId="1195"/>
    <cellStyle name="Header2 3 5 2" xfId="1196"/>
    <cellStyle name="Header2 3 5 2 2" xfId="1197"/>
    <cellStyle name="Header2 3 5 2 2 2" xfId="1198"/>
    <cellStyle name="Header2 3 5 2 2 3" xfId="1199"/>
    <cellStyle name="Header2 3 5 2 3" xfId="1200"/>
    <cellStyle name="Header2 3 5 2 4" xfId="1201"/>
    <cellStyle name="Header2 3 5 3" xfId="1202"/>
    <cellStyle name="Header2 3 5 3 2" xfId="1203"/>
    <cellStyle name="Header2 3 5 3 2 2" xfId="1204"/>
    <cellStyle name="Header2 3 5 3 2 3" xfId="1205"/>
    <cellStyle name="Header2 3 5 3 3" xfId="1206"/>
    <cellStyle name="Header2 3 5 3 4" xfId="1207"/>
    <cellStyle name="Header2 3 5 4" xfId="1208"/>
    <cellStyle name="Header2 3 5 4 2" xfId="1209"/>
    <cellStyle name="Header2 3 5 4 3" xfId="1210"/>
    <cellStyle name="Header2 3 5 5" xfId="1211"/>
    <cellStyle name="Header2 3 5 6" xfId="1212"/>
    <cellStyle name="Header2 3 6" xfId="1213"/>
    <cellStyle name="Header2 3 6 2" xfId="1214"/>
    <cellStyle name="Header2 3 6 2 2" xfId="1215"/>
    <cellStyle name="Header2 3 6 2 2 2" xfId="1216"/>
    <cellStyle name="Header2 3 6 2 2 3" xfId="1217"/>
    <cellStyle name="Header2 3 6 2 3" xfId="1218"/>
    <cellStyle name="Header2 3 6 2 4" xfId="1219"/>
    <cellStyle name="Header2 3 6 3" xfId="1220"/>
    <cellStyle name="Header2 3 6 3 2" xfId="1221"/>
    <cellStyle name="Header2 3 6 3 2 2" xfId="1222"/>
    <cellStyle name="Header2 3 6 3 2 3" xfId="1223"/>
    <cellStyle name="Header2 3 6 3 3" xfId="1224"/>
    <cellStyle name="Header2 3 6 3 4" xfId="1225"/>
    <cellStyle name="Header2 3 6 4" xfId="1226"/>
    <cellStyle name="Header2 3 6 4 2" xfId="1227"/>
    <cellStyle name="Header2 3 6 4 3" xfId="1228"/>
    <cellStyle name="Header2 3 6 5" xfId="1229"/>
    <cellStyle name="Header2 3 6 6" xfId="1230"/>
    <cellStyle name="Header2 3 7" xfId="1231"/>
    <cellStyle name="Header2 3 7 2" xfId="1232"/>
    <cellStyle name="Header2 3 7 2 2" xfId="1233"/>
    <cellStyle name="Header2 3 7 2 2 2" xfId="1234"/>
    <cellStyle name="Header2 3 7 2 2 3" xfId="1235"/>
    <cellStyle name="Header2 3 7 2 3" xfId="1236"/>
    <cellStyle name="Header2 3 7 2 4" xfId="1237"/>
    <cellStyle name="Header2 3 7 3" xfId="1238"/>
    <cellStyle name="Header2 3 7 3 2" xfId="1239"/>
    <cellStyle name="Header2 3 7 3 2 2" xfId="1240"/>
    <cellStyle name="Header2 3 7 3 2 3" xfId="1241"/>
    <cellStyle name="Header2 3 7 3 3" xfId="1242"/>
    <cellStyle name="Header2 3 7 3 4" xfId="1243"/>
    <cellStyle name="Header2 3 7 4" xfId="1244"/>
    <cellStyle name="Header2 3 7 4 2" xfId="1245"/>
    <cellStyle name="Header2 3 7 4 3" xfId="1246"/>
    <cellStyle name="Header2 3 7 5" xfId="1247"/>
    <cellStyle name="Header2 3 7 6" xfId="1248"/>
    <cellStyle name="Header2 3 8" xfId="1249"/>
    <cellStyle name="Header2 3 8 2" xfId="1250"/>
    <cellStyle name="Header2 3 8 2 2" xfId="1251"/>
    <cellStyle name="Header2 3 8 2 3" xfId="1252"/>
    <cellStyle name="Header2 3 8 3" xfId="1253"/>
    <cellStyle name="Header2 3 8 4" xfId="1254"/>
    <cellStyle name="Header2 3 9" xfId="1255"/>
    <cellStyle name="Header2 3 9 2" xfId="1256"/>
    <cellStyle name="Header2 3 9 2 2" xfId="1257"/>
    <cellStyle name="Header2 3 9 2 3" xfId="1258"/>
    <cellStyle name="Header2 3 9 3" xfId="1259"/>
    <cellStyle name="Header2 3 9 4" xfId="1260"/>
    <cellStyle name="Header2 4" xfId="1261"/>
    <cellStyle name="Header2 4 2" xfId="1262"/>
    <cellStyle name="Header2 4 2 2" xfId="1263"/>
    <cellStyle name="Header2 4 2 3" xfId="1264"/>
    <cellStyle name="Header2 4 3" xfId="1265"/>
    <cellStyle name="Header2 4 4" xfId="1266"/>
    <cellStyle name="Header2_7-7-1 SM Data" xfId="1267"/>
    <cellStyle name="Heading 1 10" xfId="335"/>
    <cellStyle name="Heading 1 11" xfId="336"/>
    <cellStyle name="Heading 1 12" xfId="337"/>
    <cellStyle name="Heading 1 13" xfId="338"/>
    <cellStyle name="Heading 1 14" xfId="339"/>
    <cellStyle name="Heading 1 15" xfId="340"/>
    <cellStyle name="Heading 1 2" xfId="203"/>
    <cellStyle name="Heading 1 2 2" xfId="204"/>
    <cellStyle name="Heading 1 2 3" xfId="205"/>
    <cellStyle name="Heading 1 3" xfId="206"/>
    <cellStyle name="Heading 1 4" xfId="341"/>
    <cellStyle name="Heading 1 5" xfId="342"/>
    <cellStyle name="Heading 1 6" xfId="343"/>
    <cellStyle name="Heading 1 7" xfId="344"/>
    <cellStyle name="Heading 1 8" xfId="345"/>
    <cellStyle name="Heading 1 9" xfId="346"/>
    <cellStyle name="Heading 2 10" xfId="347"/>
    <cellStyle name="Heading 2 11" xfId="348"/>
    <cellStyle name="Heading 2 12" xfId="349"/>
    <cellStyle name="Heading 2 13" xfId="350"/>
    <cellStyle name="Heading 2 14" xfId="351"/>
    <cellStyle name="Heading 2 15" xfId="352"/>
    <cellStyle name="Heading 2 2" xfId="207"/>
    <cellStyle name="Heading 2 2 2" xfId="208"/>
    <cellStyle name="Heading 2 3" xfId="209"/>
    <cellStyle name="Heading 2 3 2" xfId="210"/>
    <cellStyle name="Heading 2 4" xfId="211"/>
    <cellStyle name="Heading 2 5" xfId="353"/>
    <cellStyle name="Heading 2 6" xfId="354"/>
    <cellStyle name="Heading 2 7" xfId="355"/>
    <cellStyle name="Heading 2 8" xfId="356"/>
    <cellStyle name="Heading 2 9" xfId="357"/>
    <cellStyle name="Heading 3 2" xfId="212"/>
    <cellStyle name="Heading 3 2 2" xfId="1268"/>
    <cellStyle name="Heading 3 3" xfId="213"/>
    <cellStyle name="Heading 3 4" xfId="1269"/>
    <cellStyle name="Heading 3 5" xfId="1270"/>
    <cellStyle name="Heading 4 2" xfId="214"/>
    <cellStyle name="Heading 4 2 2" xfId="1271"/>
    <cellStyle name="Heading 4 3" xfId="215"/>
    <cellStyle name="Heading 4 4" xfId="1272"/>
    <cellStyle name="Heading 4 5" xfId="1273"/>
    <cellStyle name="Headline" xfId="1274"/>
    <cellStyle name="Hyperlink 2" xfId="216"/>
    <cellStyle name="Hyperlink 2 2" xfId="1275"/>
    <cellStyle name="Hyperlink 2 3" xfId="1276"/>
    <cellStyle name="Hyperlink 3" xfId="217"/>
    <cellStyle name="Hyperlink 4" xfId="1277"/>
    <cellStyle name="Input [yellow]" xfId="218"/>
    <cellStyle name="Input [yellow] 2" xfId="219"/>
    <cellStyle name="Input [yellow] 2 2" xfId="220"/>
    <cellStyle name="Input [yellow] 2 2 2" xfId="1278"/>
    <cellStyle name="Input [yellow] 2 2 2 2" xfId="1279"/>
    <cellStyle name="Input [yellow] 2 2 2 2 2" xfId="1280"/>
    <cellStyle name="Input [yellow] 2 2 2 2 3" xfId="1281"/>
    <cellStyle name="Input [yellow] 2 2 2 3" xfId="1282"/>
    <cellStyle name="Input [yellow] 2 2 2 4" xfId="1283"/>
    <cellStyle name="Input [yellow] 2 2 3" xfId="1284"/>
    <cellStyle name="Input [yellow] 2 2 3 2" xfId="1285"/>
    <cellStyle name="Input [yellow] 2 2 3 3" xfId="1286"/>
    <cellStyle name="Input [yellow] 2 2 4" xfId="1287"/>
    <cellStyle name="Input [yellow] 2 3" xfId="221"/>
    <cellStyle name="Input [yellow] 2 3 2" xfId="1288"/>
    <cellStyle name="Input [yellow] 2 3 2 2" xfId="1289"/>
    <cellStyle name="Input [yellow] 2 3 2 2 2" xfId="1290"/>
    <cellStyle name="Input [yellow] 2 3 2 2 3" xfId="1291"/>
    <cellStyle name="Input [yellow] 2 3 2 3" xfId="1292"/>
    <cellStyle name="Input [yellow] 2 3 2 4" xfId="1293"/>
    <cellStyle name="Input [yellow] 2 3 3" xfId="1294"/>
    <cellStyle name="Input [yellow] 2 3 3 2" xfId="1295"/>
    <cellStyle name="Input [yellow] 2 3 3 2 2" xfId="1296"/>
    <cellStyle name="Input [yellow] 2 3 3 2 3" xfId="1297"/>
    <cellStyle name="Input [yellow] 2 3 3 3" xfId="1298"/>
    <cellStyle name="Input [yellow] 2 3 3 4" xfId="1299"/>
    <cellStyle name="Input [yellow] 2 3 4" xfId="1300"/>
    <cellStyle name="Input [yellow] 2 3 4 2" xfId="1301"/>
    <cellStyle name="Input [yellow] 2 3 4 3" xfId="1302"/>
    <cellStyle name="Input [yellow] 2 3 5" xfId="1303"/>
    <cellStyle name="Input [yellow] 2 3 6" xfId="1304"/>
    <cellStyle name="Input [yellow] 2 4" xfId="1305"/>
    <cellStyle name="Input [yellow] 2 4 2" xfId="1306"/>
    <cellStyle name="Input [yellow] 2 4 2 2" xfId="1307"/>
    <cellStyle name="Input [yellow] 2 4 2 2 2" xfId="1308"/>
    <cellStyle name="Input [yellow] 2 4 2 2 3" xfId="1309"/>
    <cellStyle name="Input [yellow] 2 4 2 3" xfId="1310"/>
    <cellStyle name="Input [yellow] 2 4 2 4" xfId="1311"/>
    <cellStyle name="Input [yellow] 2 4 3" xfId="1312"/>
    <cellStyle name="Input [yellow] 2 4 3 2" xfId="1313"/>
    <cellStyle name="Input [yellow] 2 4 3 2 2" xfId="1314"/>
    <cellStyle name="Input [yellow] 2 4 3 2 3" xfId="1315"/>
    <cellStyle name="Input [yellow] 2 4 3 3" xfId="1316"/>
    <cellStyle name="Input [yellow] 2 4 3 4" xfId="1317"/>
    <cellStyle name="Input [yellow] 2 4 4" xfId="1318"/>
    <cellStyle name="Input [yellow] 2 4 4 2" xfId="1319"/>
    <cellStyle name="Input [yellow] 2 4 4 3" xfId="1320"/>
    <cellStyle name="Input [yellow] 2 4 5" xfId="1321"/>
    <cellStyle name="Input [yellow] 2 4 6" xfId="1322"/>
    <cellStyle name="Input [yellow] 2 5" xfId="1323"/>
    <cellStyle name="Input [yellow] 2 5 2" xfId="1324"/>
    <cellStyle name="Input [yellow] 2 5 2 2" xfId="1325"/>
    <cellStyle name="Input [yellow] 2 5 2 2 2" xfId="1326"/>
    <cellStyle name="Input [yellow] 2 5 2 2 3" xfId="1327"/>
    <cellStyle name="Input [yellow] 2 5 2 3" xfId="1328"/>
    <cellStyle name="Input [yellow] 2 5 2 4" xfId="1329"/>
    <cellStyle name="Input [yellow] 2 5 3" xfId="1330"/>
    <cellStyle name="Input [yellow] 2 5 3 2" xfId="1331"/>
    <cellStyle name="Input [yellow] 2 5 3 2 2" xfId="1332"/>
    <cellStyle name="Input [yellow] 2 5 3 2 3" xfId="1333"/>
    <cellStyle name="Input [yellow] 2 5 3 3" xfId="1334"/>
    <cellStyle name="Input [yellow] 2 5 3 4" xfId="1335"/>
    <cellStyle name="Input [yellow] 2 5 4" xfId="1336"/>
    <cellStyle name="Input [yellow] 2 5 4 2" xfId="1337"/>
    <cellStyle name="Input [yellow] 2 5 4 3" xfId="1338"/>
    <cellStyle name="Input [yellow] 2 5 5" xfId="1339"/>
    <cellStyle name="Input [yellow] 2 5 6" xfId="1340"/>
    <cellStyle name="Input [yellow] 2 6" xfId="1341"/>
    <cellStyle name="Input [yellow] 2 6 2" xfId="1342"/>
    <cellStyle name="Input [yellow] 2 6 2 2" xfId="1343"/>
    <cellStyle name="Input [yellow] 2 6 2 2 2" xfId="1344"/>
    <cellStyle name="Input [yellow] 2 6 2 2 3" xfId="1345"/>
    <cellStyle name="Input [yellow] 2 6 2 3" xfId="1346"/>
    <cellStyle name="Input [yellow] 2 6 2 4" xfId="1347"/>
    <cellStyle name="Input [yellow] 2 6 3" xfId="1348"/>
    <cellStyle name="Input [yellow] 2 6 3 2" xfId="1349"/>
    <cellStyle name="Input [yellow] 2 6 3 2 2" xfId="1350"/>
    <cellStyle name="Input [yellow] 2 6 3 2 3" xfId="1351"/>
    <cellStyle name="Input [yellow] 2 6 3 3" xfId="1352"/>
    <cellStyle name="Input [yellow] 2 6 3 4" xfId="1353"/>
    <cellStyle name="Input [yellow] 2 6 4" xfId="1354"/>
    <cellStyle name="Input [yellow] 2 6 4 2" xfId="1355"/>
    <cellStyle name="Input [yellow] 2 6 4 3" xfId="1356"/>
    <cellStyle name="Input [yellow] 2 6 5" xfId="1357"/>
    <cellStyle name="Input [yellow] 2 6 6" xfId="1358"/>
    <cellStyle name="Input [yellow] 2 7" xfId="1359"/>
    <cellStyle name="Input [yellow] 2 7 2" xfId="1360"/>
    <cellStyle name="Input [yellow] 2 7 2 2" xfId="1361"/>
    <cellStyle name="Input [yellow] 2 7 2 2 2" xfId="1362"/>
    <cellStyle name="Input [yellow] 2 7 2 2 3" xfId="1363"/>
    <cellStyle name="Input [yellow] 2 7 2 3" xfId="1364"/>
    <cellStyle name="Input [yellow] 2 7 2 4" xfId="1365"/>
    <cellStyle name="Input [yellow] 2 7 3" xfId="1366"/>
    <cellStyle name="Input [yellow] 2 7 3 2" xfId="1367"/>
    <cellStyle name="Input [yellow] 2 7 3 2 2" xfId="1368"/>
    <cellStyle name="Input [yellow] 2 7 3 2 3" xfId="1369"/>
    <cellStyle name="Input [yellow] 2 7 3 3" xfId="1370"/>
    <cellStyle name="Input [yellow] 2 7 3 4" xfId="1371"/>
    <cellStyle name="Input [yellow] 2 7 4" xfId="1372"/>
    <cellStyle name="Input [yellow] 2 7 4 2" xfId="1373"/>
    <cellStyle name="Input [yellow] 2 7 4 3" xfId="1374"/>
    <cellStyle name="Input [yellow] 2 7 5" xfId="1375"/>
    <cellStyle name="Input [yellow] 2 7 6" xfId="1376"/>
    <cellStyle name="Input [yellow] 2 8" xfId="1377"/>
    <cellStyle name="Input [yellow] 2 8 2" xfId="1378"/>
    <cellStyle name="Input [yellow] 2 8 2 2" xfId="1379"/>
    <cellStyle name="Input [yellow] 2 8 2 3" xfId="1380"/>
    <cellStyle name="Input [yellow] 2 8 3" xfId="1381"/>
    <cellStyle name="Input [yellow] 2 8 4" xfId="1382"/>
    <cellStyle name="Input [yellow] 2 9" xfId="1383"/>
    <cellStyle name="Input 10" xfId="1384"/>
    <cellStyle name="Input 10 2" xfId="1385"/>
    <cellStyle name="Input 10 2 2" xfId="1386"/>
    <cellStyle name="Input 10 2 3" xfId="1387"/>
    <cellStyle name="Input 10 3" xfId="1388"/>
    <cellStyle name="Input 10 4" xfId="1389"/>
    <cellStyle name="Input 11" xfId="1390"/>
    <cellStyle name="Input 11 2" xfId="1391"/>
    <cellStyle name="Input 11 2 2" xfId="1392"/>
    <cellStyle name="Input 11 2 3" xfId="1393"/>
    <cellStyle name="Input 11 3" xfId="1394"/>
    <cellStyle name="Input 11 4" xfId="1395"/>
    <cellStyle name="Input 12" xfId="1396"/>
    <cellStyle name="Input 12 2" xfId="1397"/>
    <cellStyle name="Input 12 2 2" xfId="1398"/>
    <cellStyle name="Input 12 2 3" xfId="1399"/>
    <cellStyle name="Input 12 3" xfId="1400"/>
    <cellStyle name="Input 12 4" xfId="1401"/>
    <cellStyle name="Input 13" xfId="1402"/>
    <cellStyle name="Input 13 2" xfId="1403"/>
    <cellStyle name="Input 13 3" xfId="1404"/>
    <cellStyle name="Input 14" xfId="1405"/>
    <cellStyle name="Input 14 2" xfId="1406"/>
    <cellStyle name="Input 14 3" xfId="1407"/>
    <cellStyle name="Input 15" xfId="1408"/>
    <cellStyle name="Input 16" xfId="1409"/>
    <cellStyle name="Input 17" xfId="1410"/>
    <cellStyle name="Input 2" xfId="222"/>
    <cellStyle name="Input 2 10" xfId="1411"/>
    <cellStyle name="Input 2 10 2" xfId="1412"/>
    <cellStyle name="Input 2 10 2 2" xfId="1413"/>
    <cellStyle name="Input 2 10 2 3" xfId="1414"/>
    <cellStyle name="Input 2 10 3" xfId="1415"/>
    <cellStyle name="Input 2 10 4" xfId="1416"/>
    <cellStyle name="Input 2 11" xfId="1417"/>
    <cellStyle name="Input 2 11 2" xfId="1418"/>
    <cellStyle name="Input 2 11 3" xfId="1419"/>
    <cellStyle name="Input 2 12" xfId="1420"/>
    <cellStyle name="Input 2 13" xfId="1421"/>
    <cellStyle name="Input 2 2" xfId="223"/>
    <cellStyle name="Input 2 2 10" xfId="1422"/>
    <cellStyle name="Input 2 2 10 2" xfId="1423"/>
    <cellStyle name="Input 2 2 10 3" xfId="1424"/>
    <cellStyle name="Input 2 2 11" xfId="1425"/>
    <cellStyle name="Input 2 2 12" xfId="1426"/>
    <cellStyle name="Input 2 2 2" xfId="1427"/>
    <cellStyle name="Input 2 2 2 2" xfId="1428"/>
    <cellStyle name="Input 2 2 2 2 2" xfId="1429"/>
    <cellStyle name="Input 2 2 2 2 2 2" xfId="1430"/>
    <cellStyle name="Input 2 2 2 2 2 3" xfId="1431"/>
    <cellStyle name="Input 2 2 2 2 3" xfId="1432"/>
    <cellStyle name="Input 2 2 2 2 4" xfId="1433"/>
    <cellStyle name="Input 2 2 2 3" xfId="1434"/>
    <cellStyle name="Input 2 2 2 3 2" xfId="1435"/>
    <cellStyle name="Input 2 2 2 3 2 2" xfId="1436"/>
    <cellStyle name="Input 2 2 2 3 2 3" xfId="1437"/>
    <cellStyle name="Input 2 2 2 3 3" xfId="1438"/>
    <cellStyle name="Input 2 2 2 3 4" xfId="1439"/>
    <cellStyle name="Input 2 2 2 4" xfId="1440"/>
    <cellStyle name="Input 2 2 2 5" xfId="1441"/>
    <cellStyle name="Input 2 2 3" xfId="1442"/>
    <cellStyle name="Input 2 2 3 2" xfId="1443"/>
    <cellStyle name="Input 2 2 3 2 2" xfId="1444"/>
    <cellStyle name="Input 2 2 3 2 2 2" xfId="1445"/>
    <cellStyle name="Input 2 2 3 2 2 3" xfId="1446"/>
    <cellStyle name="Input 2 2 3 2 3" xfId="1447"/>
    <cellStyle name="Input 2 2 3 2 4" xfId="1448"/>
    <cellStyle name="Input 2 2 3 3" xfId="1449"/>
    <cellStyle name="Input 2 2 3 3 2" xfId="1450"/>
    <cellStyle name="Input 2 2 3 3 2 2" xfId="1451"/>
    <cellStyle name="Input 2 2 3 3 2 3" xfId="1452"/>
    <cellStyle name="Input 2 2 3 3 3" xfId="1453"/>
    <cellStyle name="Input 2 2 3 3 4" xfId="1454"/>
    <cellStyle name="Input 2 2 3 4" xfId="1455"/>
    <cellStyle name="Input 2 2 3 5" xfId="1456"/>
    <cellStyle name="Input 2 2 4" xfId="1457"/>
    <cellStyle name="Input 2 2 4 2" xfId="1458"/>
    <cellStyle name="Input 2 2 4 2 2" xfId="1459"/>
    <cellStyle name="Input 2 2 4 2 2 2" xfId="1460"/>
    <cellStyle name="Input 2 2 4 2 2 3" xfId="1461"/>
    <cellStyle name="Input 2 2 4 2 3" xfId="1462"/>
    <cellStyle name="Input 2 2 4 2 4" xfId="1463"/>
    <cellStyle name="Input 2 2 4 3" xfId="1464"/>
    <cellStyle name="Input 2 2 4 3 2" xfId="1465"/>
    <cellStyle name="Input 2 2 4 3 2 2" xfId="1466"/>
    <cellStyle name="Input 2 2 4 3 2 3" xfId="1467"/>
    <cellStyle name="Input 2 2 4 3 3" xfId="1468"/>
    <cellStyle name="Input 2 2 4 3 4" xfId="1469"/>
    <cellStyle name="Input 2 2 4 4" xfId="1470"/>
    <cellStyle name="Input 2 2 4 5" xfId="1471"/>
    <cellStyle name="Input 2 2 5" xfId="1472"/>
    <cellStyle name="Input 2 2 5 2" xfId="1473"/>
    <cellStyle name="Input 2 2 5 2 2" xfId="1474"/>
    <cellStyle name="Input 2 2 5 2 2 2" xfId="1475"/>
    <cellStyle name="Input 2 2 5 2 2 3" xfId="1476"/>
    <cellStyle name="Input 2 2 5 2 3" xfId="1477"/>
    <cellStyle name="Input 2 2 5 2 4" xfId="1478"/>
    <cellStyle name="Input 2 2 5 3" xfId="1479"/>
    <cellStyle name="Input 2 2 5 3 2" xfId="1480"/>
    <cellStyle name="Input 2 2 5 3 2 2" xfId="1481"/>
    <cellStyle name="Input 2 2 5 3 2 3" xfId="1482"/>
    <cellStyle name="Input 2 2 5 3 3" xfId="1483"/>
    <cellStyle name="Input 2 2 5 3 4" xfId="1484"/>
    <cellStyle name="Input 2 2 5 4" xfId="1485"/>
    <cellStyle name="Input 2 2 5 5" xfId="1486"/>
    <cellStyle name="Input 2 2 6" xfId="1487"/>
    <cellStyle name="Input 2 2 6 2" xfId="1488"/>
    <cellStyle name="Input 2 2 6 2 2" xfId="1489"/>
    <cellStyle name="Input 2 2 6 2 2 2" xfId="1490"/>
    <cellStyle name="Input 2 2 6 2 2 3" xfId="1491"/>
    <cellStyle name="Input 2 2 6 2 3" xfId="1492"/>
    <cellStyle name="Input 2 2 6 2 4" xfId="1493"/>
    <cellStyle name="Input 2 2 6 3" xfId="1494"/>
    <cellStyle name="Input 2 2 6 3 2" xfId="1495"/>
    <cellStyle name="Input 2 2 6 3 2 2" xfId="1496"/>
    <cellStyle name="Input 2 2 6 3 2 3" xfId="1497"/>
    <cellStyle name="Input 2 2 6 3 3" xfId="1498"/>
    <cellStyle name="Input 2 2 6 3 4" xfId="1499"/>
    <cellStyle name="Input 2 2 6 4" xfId="1500"/>
    <cellStyle name="Input 2 2 6 5" xfId="1501"/>
    <cellStyle name="Input 2 2 7" xfId="1502"/>
    <cellStyle name="Input 2 2 7 2" xfId="1503"/>
    <cellStyle name="Input 2 2 7 2 2" xfId="1504"/>
    <cellStyle name="Input 2 2 7 2 3" xfId="1505"/>
    <cellStyle name="Input 2 2 7 3" xfId="1506"/>
    <cellStyle name="Input 2 2 7 4" xfId="1507"/>
    <cellStyle name="Input 2 2 8" xfId="1508"/>
    <cellStyle name="Input 2 2 8 2" xfId="1509"/>
    <cellStyle name="Input 2 2 8 2 2" xfId="1510"/>
    <cellStyle name="Input 2 2 8 2 3" xfId="1511"/>
    <cellStyle name="Input 2 2 8 3" xfId="1512"/>
    <cellStyle name="Input 2 2 8 4" xfId="1513"/>
    <cellStyle name="Input 2 2 9" xfId="1514"/>
    <cellStyle name="Input 2 2 9 2" xfId="1515"/>
    <cellStyle name="Input 2 2 9 2 2" xfId="1516"/>
    <cellStyle name="Input 2 2 9 2 3" xfId="1517"/>
    <cellStyle name="Input 2 2 9 3" xfId="1518"/>
    <cellStyle name="Input 2 2 9 4" xfId="1519"/>
    <cellStyle name="Input 2 3" xfId="1520"/>
    <cellStyle name="Input 2 3 2" xfId="1521"/>
    <cellStyle name="Input 2 3 2 2" xfId="1522"/>
    <cellStyle name="Input 2 3 2 2 2" xfId="1523"/>
    <cellStyle name="Input 2 3 2 2 3" xfId="1524"/>
    <cellStyle name="Input 2 3 2 3" xfId="1525"/>
    <cellStyle name="Input 2 3 2 4" xfId="1526"/>
    <cellStyle name="Input 2 3 3" xfId="1527"/>
    <cellStyle name="Input 2 3 3 2" xfId="1528"/>
    <cellStyle name="Input 2 3 3 2 2" xfId="1529"/>
    <cellStyle name="Input 2 3 3 2 3" xfId="1530"/>
    <cellStyle name="Input 2 3 3 3" xfId="1531"/>
    <cellStyle name="Input 2 3 3 4" xfId="1532"/>
    <cellStyle name="Input 2 3 4" xfId="1533"/>
    <cellStyle name="Input 2 3 5" xfId="1534"/>
    <cellStyle name="Input 2 4" xfId="1535"/>
    <cellStyle name="Input 2 4 2" xfId="1536"/>
    <cellStyle name="Input 2 4 2 2" xfId="1537"/>
    <cellStyle name="Input 2 4 2 2 2" xfId="1538"/>
    <cellStyle name="Input 2 4 2 2 3" xfId="1539"/>
    <cellStyle name="Input 2 4 2 3" xfId="1540"/>
    <cellStyle name="Input 2 4 2 4" xfId="1541"/>
    <cellStyle name="Input 2 4 3" xfId="1542"/>
    <cellStyle name="Input 2 4 3 2" xfId="1543"/>
    <cellStyle name="Input 2 4 3 2 2" xfId="1544"/>
    <cellStyle name="Input 2 4 3 2 3" xfId="1545"/>
    <cellStyle name="Input 2 4 3 3" xfId="1546"/>
    <cellStyle name="Input 2 4 3 4" xfId="1547"/>
    <cellStyle name="Input 2 4 4" xfId="1548"/>
    <cellStyle name="Input 2 4 5" xfId="1549"/>
    <cellStyle name="Input 2 5" xfId="1550"/>
    <cellStyle name="Input 2 5 2" xfId="1551"/>
    <cellStyle name="Input 2 5 2 2" xfId="1552"/>
    <cellStyle name="Input 2 5 2 2 2" xfId="1553"/>
    <cellStyle name="Input 2 5 2 2 3" xfId="1554"/>
    <cellStyle name="Input 2 5 2 3" xfId="1555"/>
    <cellStyle name="Input 2 5 2 4" xfId="1556"/>
    <cellStyle name="Input 2 5 3" xfId="1557"/>
    <cellStyle name="Input 2 5 3 2" xfId="1558"/>
    <cellStyle name="Input 2 5 3 2 2" xfId="1559"/>
    <cellStyle name="Input 2 5 3 2 3" xfId="1560"/>
    <cellStyle name="Input 2 5 3 3" xfId="1561"/>
    <cellStyle name="Input 2 5 3 4" xfId="1562"/>
    <cellStyle name="Input 2 5 4" xfId="1563"/>
    <cellStyle name="Input 2 5 5" xfId="1564"/>
    <cellStyle name="Input 2 6" xfId="1565"/>
    <cellStyle name="Input 2 6 2" xfId="1566"/>
    <cellStyle name="Input 2 6 2 2" xfId="1567"/>
    <cellStyle name="Input 2 6 2 2 2" xfId="1568"/>
    <cellStyle name="Input 2 6 2 2 3" xfId="1569"/>
    <cellStyle name="Input 2 6 2 3" xfId="1570"/>
    <cellStyle name="Input 2 6 2 4" xfId="1571"/>
    <cellStyle name="Input 2 6 3" xfId="1572"/>
    <cellStyle name="Input 2 6 3 2" xfId="1573"/>
    <cellStyle name="Input 2 6 3 2 2" xfId="1574"/>
    <cellStyle name="Input 2 6 3 2 3" xfId="1575"/>
    <cellStyle name="Input 2 6 3 3" xfId="1576"/>
    <cellStyle name="Input 2 6 3 4" xfId="1577"/>
    <cellStyle name="Input 2 6 4" xfId="1578"/>
    <cellStyle name="Input 2 6 5" xfId="1579"/>
    <cellStyle name="Input 2 7" xfId="1580"/>
    <cellStyle name="Input 2 7 2" xfId="1581"/>
    <cellStyle name="Input 2 7 2 2" xfId="1582"/>
    <cellStyle name="Input 2 7 2 2 2" xfId="1583"/>
    <cellStyle name="Input 2 7 2 2 3" xfId="1584"/>
    <cellStyle name="Input 2 7 2 3" xfId="1585"/>
    <cellStyle name="Input 2 7 2 4" xfId="1586"/>
    <cellStyle name="Input 2 7 3" xfId="1587"/>
    <cellStyle name="Input 2 7 3 2" xfId="1588"/>
    <cellStyle name="Input 2 7 3 2 2" xfId="1589"/>
    <cellStyle name="Input 2 7 3 2 3" xfId="1590"/>
    <cellStyle name="Input 2 7 3 3" xfId="1591"/>
    <cellStyle name="Input 2 7 3 4" xfId="1592"/>
    <cellStyle name="Input 2 7 4" xfId="1593"/>
    <cellStyle name="Input 2 7 5" xfId="1594"/>
    <cellStyle name="Input 2 8" xfId="1595"/>
    <cellStyle name="Input 2 8 2" xfId="1596"/>
    <cellStyle name="Input 2 8 2 2" xfId="1597"/>
    <cellStyle name="Input 2 8 2 3" xfId="1598"/>
    <cellStyle name="Input 2 8 3" xfId="1599"/>
    <cellStyle name="Input 2 8 4" xfId="1600"/>
    <cellStyle name="Input 2 9" xfId="1601"/>
    <cellStyle name="Input 2 9 2" xfId="1602"/>
    <cellStyle name="Input 2 9 2 2" xfId="1603"/>
    <cellStyle name="Input 2 9 2 3" xfId="1604"/>
    <cellStyle name="Input 2 9 3" xfId="1605"/>
    <cellStyle name="Input 2 9 4" xfId="1606"/>
    <cellStyle name="Input 3" xfId="224"/>
    <cellStyle name="Input 3 2" xfId="1607"/>
    <cellStyle name="Input 3 2 2" xfId="1608"/>
    <cellStyle name="Input 3 2 2 2" xfId="1609"/>
    <cellStyle name="Input 3 2 2 2 2" xfId="1610"/>
    <cellStyle name="Input 3 2 2 2 3" xfId="1611"/>
    <cellStyle name="Input 3 2 2 3" xfId="1612"/>
    <cellStyle name="Input 3 2 2 4" xfId="1613"/>
    <cellStyle name="Input 3 2 3" xfId="1614"/>
    <cellStyle name="Input 3 2 3 2" xfId="1615"/>
    <cellStyle name="Input 3 2 3 2 2" xfId="1616"/>
    <cellStyle name="Input 3 2 3 2 3" xfId="1617"/>
    <cellStyle name="Input 3 2 3 3" xfId="1618"/>
    <cellStyle name="Input 3 2 3 4" xfId="1619"/>
    <cellStyle name="Input 3 2 4" xfId="1620"/>
    <cellStyle name="Input 3 2 5" xfId="1621"/>
    <cellStyle name="Input 3 3" xfId="1622"/>
    <cellStyle name="Input 3 3 2" xfId="1623"/>
    <cellStyle name="Input 3 3 2 2" xfId="1624"/>
    <cellStyle name="Input 3 3 2 2 2" xfId="1625"/>
    <cellStyle name="Input 3 3 2 2 3" xfId="1626"/>
    <cellStyle name="Input 3 3 2 3" xfId="1627"/>
    <cellStyle name="Input 3 3 2 4" xfId="1628"/>
    <cellStyle name="Input 3 3 3" xfId="1629"/>
    <cellStyle name="Input 3 3 3 2" xfId="1630"/>
    <cellStyle name="Input 3 3 3 2 2" xfId="1631"/>
    <cellStyle name="Input 3 3 3 2 3" xfId="1632"/>
    <cellStyle name="Input 3 3 3 3" xfId="1633"/>
    <cellStyle name="Input 3 3 3 4" xfId="1634"/>
    <cellStyle name="Input 3 3 4" xfId="1635"/>
    <cellStyle name="Input 3 3 5" xfId="1636"/>
    <cellStyle name="Input 3 4" xfId="1637"/>
    <cellStyle name="Input 3 4 2" xfId="1638"/>
    <cellStyle name="Input 3 4 2 2" xfId="1639"/>
    <cellStyle name="Input 3 4 2 2 2" xfId="1640"/>
    <cellStyle name="Input 3 4 2 2 3" xfId="1641"/>
    <cellStyle name="Input 3 4 2 3" xfId="1642"/>
    <cellStyle name="Input 3 4 2 4" xfId="1643"/>
    <cellStyle name="Input 3 4 3" xfId="1644"/>
    <cellStyle name="Input 3 4 3 2" xfId="1645"/>
    <cellStyle name="Input 3 4 3 2 2" xfId="1646"/>
    <cellStyle name="Input 3 4 3 2 3" xfId="1647"/>
    <cellStyle name="Input 3 4 3 3" xfId="1648"/>
    <cellStyle name="Input 3 4 3 4" xfId="1649"/>
    <cellStyle name="Input 3 4 4" xfId="1650"/>
    <cellStyle name="Input 3 4 5" xfId="1651"/>
    <cellStyle name="Input 3 5" xfId="1652"/>
    <cellStyle name="Input 3 5 2" xfId="1653"/>
    <cellStyle name="Input 3 5 2 2" xfId="1654"/>
    <cellStyle name="Input 3 5 2 3" xfId="1655"/>
    <cellStyle name="Input 3 5 3" xfId="1656"/>
    <cellStyle name="Input 3 5 4" xfId="1657"/>
    <cellStyle name="Input 4" xfId="225"/>
    <cellStyle name="Input 4 2" xfId="1658"/>
    <cellStyle name="Input 4 2 2" xfId="1659"/>
    <cellStyle name="Input 4 2 2 2" xfId="1660"/>
    <cellStyle name="Input 4 2 2 3" xfId="1661"/>
    <cellStyle name="Input 4 2 3" xfId="1662"/>
    <cellStyle name="Input 4 2 4" xfId="1663"/>
    <cellStyle name="Input 4 3" xfId="1664"/>
    <cellStyle name="Input 4 3 2" xfId="1665"/>
    <cellStyle name="Input 4 3 2 2" xfId="1666"/>
    <cellStyle name="Input 4 3 2 3" xfId="1667"/>
    <cellStyle name="Input 4 3 3" xfId="1668"/>
    <cellStyle name="Input 4 3 4" xfId="1669"/>
    <cellStyle name="Input 4 4" xfId="1670"/>
    <cellStyle name="Input 4 5" xfId="1671"/>
    <cellStyle name="Input 5" xfId="226"/>
    <cellStyle name="Input 5 2" xfId="1672"/>
    <cellStyle name="Input 5 2 2" xfId="1673"/>
    <cellStyle name="Input 5 2 2 2" xfId="1674"/>
    <cellStyle name="Input 5 2 2 3" xfId="1675"/>
    <cellStyle name="Input 5 2 3" xfId="1676"/>
    <cellStyle name="Input 5 2 4" xfId="1677"/>
    <cellStyle name="Input 5 3" xfId="1678"/>
    <cellStyle name="Input 5 3 2" xfId="1679"/>
    <cellStyle name="Input 5 3 2 2" xfId="1680"/>
    <cellStyle name="Input 5 3 2 3" xfId="1681"/>
    <cellStyle name="Input 5 3 3" xfId="1682"/>
    <cellStyle name="Input 5 3 4" xfId="1683"/>
    <cellStyle name="Input 5 4" xfId="1684"/>
    <cellStyle name="Input 5 5" xfId="1685"/>
    <cellStyle name="Input 6" xfId="1686"/>
    <cellStyle name="Input 6 2" xfId="1687"/>
    <cellStyle name="Input 6 2 2" xfId="1688"/>
    <cellStyle name="Input 6 2 2 2" xfId="1689"/>
    <cellStyle name="Input 6 2 2 3" xfId="1690"/>
    <cellStyle name="Input 6 2 3" xfId="1691"/>
    <cellStyle name="Input 6 2 4" xfId="1692"/>
    <cellStyle name="Input 6 3" xfId="1693"/>
    <cellStyle name="Input 6 3 2" xfId="1694"/>
    <cellStyle name="Input 6 3 2 2" xfId="1695"/>
    <cellStyle name="Input 6 3 2 3" xfId="1696"/>
    <cellStyle name="Input 6 3 3" xfId="1697"/>
    <cellStyle name="Input 6 3 4" xfId="1698"/>
    <cellStyle name="Input 6 4" xfId="1699"/>
    <cellStyle name="Input 6 5" xfId="1700"/>
    <cellStyle name="Input 7" xfId="1701"/>
    <cellStyle name="Input 7 2" xfId="1702"/>
    <cellStyle name="Input 7 2 2" xfId="1703"/>
    <cellStyle name="Input 7 2 2 2" xfId="1704"/>
    <cellStyle name="Input 7 2 2 3" xfId="1705"/>
    <cellStyle name="Input 7 2 3" xfId="1706"/>
    <cellStyle name="Input 7 2 4" xfId="1707"/>
    <cellStyle name="Input 7 3" xfId="1708"/>
    <cellStyle name="Input 7 3 2" xfId="1709"/>
    <cellStyle name="Input 7 3 2 2" xfId="1710"/>
    <cellStyle name="Input 7 3 2 3" xfId="1711"/>
    <cellStyle name="Input 7 3 3" xfId="1712"/>
    <cellStyle name="Input 7 3 4" xfId="1713"/>
    <cellStyle name="Input 7 4" xfId="1714"/>
    <cellStyle name="Input 7 5" xfId="1715"/>
    <cellStyle name="Input 8" xfId="1716"/>
    <cellStyle name="Input 8 2" xfId="1717"/>
    <cellStyle name="Input 8 2 2" xfId="1718"/>
    <cellStyle name="Input 8 2 2 2" xfId="1719"/>
    <cellStyle name="Input 8 2 2 3" xfId="1720"/>
    <cellStyle name="Input 8 2 3" xfId="1721"/>
    <cellStyle name="Input 8 2 4" xfId="1722"/>
    <cellStyle name="Input 8 3" xfId="1723"/>
    <cellStyle name="Input 8 3 2" xfId="1724"/>
    <cellStyle name="Input 8 3 2 2" xfId="1725"/>
    <cellStyle name="Input 8 3 2 3" xfId="1726"/>
    <cellStyle name="Input 8 3 3" xfId="1727"/>
    <cellStyle name="Input 8 3 4" xfId="1728"/>
    <cellStyle name="Input 8 4" xfId="1729"/>
    <cellStyle name="Input 8 5" xfId="1730"/>
    <cellStyle name="Input 9" xfId="1731"/>
    <cellStyle name="Input 9 2" xfId="1732"/>
    <cellStyle name="Input 9 2 2" xfId="1733"/>
    <cellStyle name="Input 9 2 2 2" xfId="1734"/>
    <cellStyle name="Input 9 2 2 3" xfId="1735"/>
    <cellStyle name="Input 9 2 3" xfId="1736"/>
    <cellStyle name="Input 9 2 4" xfId="1737"/>
    <cellStyle name="Input 9 3" xfId="1738"/>
    <cellStyle name="Input 9 3 2" xfId="1739"/>
    <cellStyle name="Input 9 3 2 2" xfId="1740"/>
    <cellStyle name="Input 9 3 2 3" xfId="1741"/>
    <cellStyle name="Input 9 3 3" xfId="1742"/>
    <cellStyle name="Input 9 3 4" xfId="1743"/>
    <cellStyle name="Input 9 4" xfId="1744"/>
    <cellStyle name="Input 9 5" xfId="1745"/>
    <cellStyle name="Linked Cell 2" xfId="227"/>
    <cellStyle name="Linked Cell 2 2" xfId="1746"/>
    <cellStyle name="Linked Cell 3" xfId="228"/>
    <cellStyle name="Linked Cell 4" xfId="1747"/>
    <cellStyle name="Linked Cell 5" xfId="1748"/>
    <cellStyle name="M" xfId="229"/>
    <cellStyle name="M 2" xfId="230"/>
    <cellStyle name="M 2 2" xfId="231"/>
    <cellStyle name="M 2_7-7-1 SM Data" xfId="1749"/>
    <cellStyle name="M 3" xfId="1750"/>
    <cellStyle name="M 4" xfId="1751"/>
    <cellStyle name="M 5" xfId="1752"/>
    <cellStyle name="M.00" xfId="232"/>
    <cellStyle name="M.00 2" xfId="233"/>
    <cellStyle name="M.00 2 2" xfId="234"/>
    <cellStyle name="M.00 2_7-7-1 SM Data" xfId="1753"/>
    <cellStyle name="M.00 3" xfId="1754"/>
    <cellStyle name="M.00 4" xfId="1755"/>
    <cellStyle name="M.00 5" xfId="1756"/>
    <cellStyle name="M_2. 2011-2014  Rev_ FCast_IRM 2012_COS2013_Ongoing Operations_with CDM" xfId="358"/>
    <cellStyle name="M_2. 2011-2014  Rev_ FCast_IRM 2012_COS2013_Ongoing Operations_with CDM_1. Creation and Assumptions Budget_Revised with CDM" xfId="359"/>
    <cellStyle name="M_CGAAP FA Budget Model v2 james" xfId="235"/>
    <cellStyle name="M_CGAAP FA Budget Model v2 james 2" xfId="236"/>
    <cellStyle name="M_Comp 34 CGAAP FA Budget Model" xfId="1757"/>
    <cellStyle name="M_Oct 2010 SM PILs Recognition" xfId="237"/>
    <cellStyle name="M_Regulatory Assets and Liabilities IFRS Opening Adj" xfId="1758"/>
    <cellStyle name="M_Return on Assets_IFRS" xfId="1759"/>
    <cellStyle name="M_Xl0000180" xfId="238"/>
    <cellStyle name="Millares [0]_Bancuentas" xfId="1760"/>
    <cellStyle name="Millares_Corrección de Explicaciones1_FINAL_FINAL" xfId="1761"/>
    <cellStyle name="Moneda_REPORTE SEG MAYO 2002" xfId="1762"/>
    <cellStyle name="Neutral 2" xfId="239"/>
    <cellStyle name="Neutral 2 2" xfId="1763"/>
    <cellStyle name="Neutral 3" xfId="240"/>
    <cellStyle name="Neutral 4" xfId="1764"/>
    <cellStyle name="Neutral 5" xfId="1765"/>
    <cellStyle name="Normal" xfId="0" builtinId="0"/>
    <cellStyle name="Normal - Style1" xfId="241"/>
    <cellStyle name="Normal - Style1 2" xfId="242"/>
    <cellStyle name="Normal - Style1 2 2" xfId="243"/>
    <cellStyle name="Normal - Style1 2 3" xfId="1766"/>
    <cellStyle name="Normal - Style1 2_7-7-1 SM Data" xfId="1767"/>
    <cellStyle name="Normal - Style1 3" xfId="244"/>
    <cellStyle name="Normal - Style1 3 2" xfId="245"/>
    <cellStyle name="Normal - Style1 3 3" xfId="246"/>
    <cellStyle name="Normal - Style1 4" xfId="247"/>
    <cellStyle name="Normal - Style1 4 2" xfId="1768"/>
    <cellStyle name="Normal - Style1 4_7-7-1 SM Data" xfId="1769"/>
    <cellStyle name="Normal - Style1 5" xfId="1770"/>
    <cellStyle name="Normal - Style1 6" xfId="1771"/>
    <cellStyle name="Normal - Style1 7" xfId="1772"/>
    <cellStyle name="Normal - Style1 8" xfId="1773"/>
    <cellStyle name="Normal - Style1 9" xfId="1774"/>
    <cellStyle name="Normal - Style1_1595 FIT Support" xfId="248"/>
    <cellStyle name="Normal 10" xfId="249"/>
    <cellStyle name="Normal 10 2" xfId="250"/>
    <cellStyle name="Normal 10 2 2" xfId="360"/>
    <cellStyle name="Normal 10 2 2 2" xfId="1775"/>
    <cellStyle name="Normal 10 2 2 3" xfId="1776"/>
    <cellStyle name="Normal 10 2 3" xfId="361"/>
    <cellStyle name="Normal 10 2 3 2" xfId="1777"/>
    <cellStyle name="Normal 10 2 3 3" xfId="1778"/>
    <cellStyle name="Normal 10 2 4" xfId="1779"/>
    <cellStyle name="Normal 10 2 5" xfId="1780"/>
    <cellStyle name="Normal 10 3" xfId="362"/>
    <cellStyle name="Normal 10 3 2" xfId="1781"/>
    <cellStyle name="Normal 10 3 3" xfId="1782"/>
    <cellStyle name="Normal 10 4" xfId="363"/>
    <cellStyle name="Normal 10 4 2" xfId="1783"/>
    <cellStyle name="Normal 10 4 3" xfId="1784"/>
    <cellStyle name="Normal 10 5" xfId="1785"/>
    <cellStyle name="Normal 10 6" xfId="1786"/>
    <cellStyle name="Normal 10_7-7-1 SM Data" xfId="1787"/>
    <cellStyle name="Normal 11" xfId="251"/>
    <cellStyle name="Normal 11 2" xfId="252"/>
    <cellStyle name="Normal 11 2 2" xfId="1788"/>
    <cellStyle name="Normal 11 2 2 2" xfId="1789"/>
    <cellStyle name="Normal 11 2 3" xfId="1790"/>
    <cellStyle name="Normal 11 3" xfId="364"/>
    <cellStyle name="Normal 11 3 2" xfId="1791"/>
    <cellStyle name="Normal 11 3 3" xfId="1792"/>
    <cellStyle name="Normal 11 4" xfId="1793"/>
    <cellStyle name="Normal 11 5" xfId="1794"/>
    <cellStyle name="Normal 11_7-7-1 SM Data" xfId="1795"/>
    <cellStyle name="Normal 12" xfId="2"/>
    <cellStyle name="Normal 12 2" xfId="253"/>
    <cellStyle name="Normal 12 2 2" xfId="1796"/>
    <cellStyle name="Normal 12 2 2 2" xfId="1797"/>
    <cellStyle name="Normal 12 2 3" xfId="1798"/>
    <cellStyle name="Normal 12 3" xfId="1799"/>
    <cellStyle name="Normal 12 3 2" xfId="1800"/>
    <cellStyle name="Normal 12 4" xfId="1801"/>
    <cellStyle name="Normal 12 5" xfId="1802"/>
    <cellStyle name="Normal 12_7-7-1 SM Data" xfId="1803"/>
    <cellStyle name="Normal 13" xfId="254"/>
    <cellStyle name="Normal 13 2" xfId="1804"/>
    <cellStyle name="Normal 13 2 2" xfId="1805"/>
    <cellStyle name="Normal 13 2 2 2" xfId="1806"/>
    <cellStyle name="Normal 13 2 3" xfId="1807"/>
    <cellStyle name="Normal 13 3" xfId="1808"/>
    <cellStyle name="Normal 13 3 2" xfId="1809"/>
    <cellStyle name="Normal 13 4" xfId="1810"/>
    <cellStyle name="Normal 13 5" xfId="1811"/>
    <cellStyle name="Normal 13_7-7-1 SM Data" xfId="1812"/>
    <cellStyle name="Normal 14" xfId="255"/>
    <cellStyle name="Normal 14 2" xfId="1813"/>
    <cellStyle name="Normal 14 2 2" xfId="1814"/>
    <cellStyle name="Normal 14 2 2 2" xfId="1815"/>
    <cellStyle name="Normal 14 2 3" xfId="1816"/>
    <cellStyle name="Normal 14 3" xfId="1817"/>
    <cellStyle name="Normal 14 3 2" xfId="1818"/>
    <cellStyle name="Normal 14 4" xfId="1819"/>
    <cellStyle name="Normal 14 5" xfId="1820"/>
    <cellStyle name="Normal 14_7-7-1 SM Data" xfId="1821"/>
    <cellStyle name="Normal 15" xfId="256"/>
    <cellStyle name="Normal 15 2" xfId="1822"/>
    <cellStyle name="Normal 15 2 2" xfId="1823"/>
    <cellStyle name="Normal 15 2 2 2" xfId="1824"/>
    <cellStyle name="Normal 15 2 3" xfId="1825"/>
    <cellStyle name="Normal 15 3" xfId="1826"/>
    <cellStyle name="Normal 15 3 2" xfId="1827"/>
    <cellStyle name="Normal 15 4" xfId="1828"/>
    <cellStyle name="Normal 15 5" xfId="1829"/>
    <cellStyle name="Normal 15_7-7-1 SM Data" xfId="1830"/>
    <cellStyle name="Normal 16" xfId="257"/>
    <cellStyle name="Normal 16 2" xfId="1831"/>
    <cellStyle name="Normal 16 3" xfId="1832"/>
    <cellStyle name="Normal 17" xfId="258"/>
    <cellStyle name="Normal 18" xfId="259"/>
    <cellStyle name="Normal 18 2" xfId="1833"/>
    <cellStyle name="Normal 19" xfId="260"/>
    <cellStyle name="Normal 19 2" xfId="1834"/>
    <cellStyle name="Normal 19 3" xfId="1835"/>
    <cellStyle name="Normal 2" xfId="3"/>
    <cellStyle name="Normal 2 2" xfId="261"/>
    <cellStyle name="Normal 2 2 2" xfId="262"/>
    <cellStyle name="Normal 2 2 2 2" xfId="1836"/>
    <cellStyle name="Normal 2 2 3" xfId="1837"/>
    <cellStyle name="Normal 2 2 4" xfId="1838"/>
    <cellStyle name="Normal 2 2 5" xfId="1839"/>
    <cellStyle name="Normal 2 2 6" xfId="1840"/>
    <cellStyle name="Normal 2 3" xfId="263"/>
    <cellStyle name="Normal 2 3 2" xfId="1841"/>
    <cellStyle name="Normal 2 3 2 2" xfId="1842"/>
    <cellStyle name="Normal 2 3 3" xfId="1843"/>
    <cellStyle name="Normal 2 3 4" xfId="1844"/>
    <cellStyle name="Normal 2 3 5" xfId="1845"/>
    <cellStyle name="Normal 2 4" xfId="1846"/>
    <cellStyle name="Normal 2 4 2" xfId="1847"/>
    <cellStyle name="Normal 2 4 3" xfId="1848"/>
    <cellStyle name="Normal 2 5" xfId="1849"/>
    <cellStyle name="Normal 2_7-7-1 SM Data" xfId="1850"/>
    <cellStyle name="Normal 20" xfId="264"/>
    <cellStyle name="Normal 20 2" xfId="1851"/>
    <cellStyle name="Normal 21" xfId="265"/>
    <cellStyle name="Normal 22" xfId="266"/>
    <cellStyle name="Normal 22 2" xfId="1852"/>
    <cellStyle name="Normal 22 3" xfId="1853"/>
    <cellStyle name="Normal 22 4" xfId="1854"/>
    <cellStyle name="Normal 23" xfId="267"/>
    <cellStyle name="Normal 23 2" xfId="1855"/>
    <cellStyle name="Normal 23 2 2" xfId="1856"/>
    <cellStyle name="Normal 23 3" xfId="1857"/>
    <cellStyle name="Normal 23 4" xfId="1858"/>
    <cellStyle name="Normal 24" xfId="1859"/>
    <cellStyle name="Normal 24 2" xfId="1860"/>
    <cellStyle name="Normal 24 3" xfId="1861"/>
    <cellStyle name="Normal 25" xfId="365"/>
    <cellStyle name="Normal 25 2" xfId="1862"/>
    <cellStyle name="Normal 26" xfId="1863"/>
    <cellStyle name="Normal 26 2" xfId="1864"/>
    <cellStyle name="Normal 27" xfId="1865"/>
    <cellStyle name="Normal 27 2" xfId="1866"/>
    <cellStyle name="Normal 28" xfId="1867"/>
    <cellStyle name="Normal 28 2" xfId="1868"/>
    <cellStyle name="Normal 29" xfId="1869"/>
    <cellStyle name="Normal 3" xfId="268"/>
    <cellStyle name="Normal 3 2" xfId="4"/>
    <cellStyle name="Normal 3 2 2" xfId="1870"/>
    <cellStyle name="Normal 3 2 2 2" xfId="1871"/>
    <cellStyle name="Normal 3 2 3" xfId="1872"/>
    <cellStyle name="Normal 3 2 4" xfId="1873"/>
    <cellStyle name="Normal 3 2 5" xfId="1874"/>
    <cellStyle name="Normal 3 3" xfId="269"/>
    <cellStyle name="Normal 3 3 2" xfId="1875"/>
    <cellStyle name="Normal 3 3 3" xfId="1876"/>
    <cellStyle name="Normal 3 4" xfId="1877"/>
    <cellStyle name="Normal 3 4 2" xfId="1878"/>
    <cellStyle name="Normal 3 4 3" xfId="1879"/>
    <cellStyle name="Normal 3 5" xfId="1880"/>
    <cellStyle name="Normal 3 6" xfId="1881"/>
    <cellStyle name="Normal 30" xfId="1882"/>
    <cellStyle name="Normal 31" xfId="1883"/>
    <cellStyle name="Normal 32" xfId="1884"/>
    <cellStyle name="Normal 32 2" xfId="1885"/>
    <cellStyle name="Normal 33" xfId="1886"/>
    <cellStyle name="Normal 33 2" xfId="1887"/>
    <cellStyle name="Normal 34" xfId="1888"/>
    <cellStyle name="Normal 35" xfId="1889"/>
    <cellStyle name="Normal 36" xfId="1890"/>
    <cellStyle name="Normal 37" xfId="1891"/>
    <cellStyle name="Normal 4" xfId="270"/>
    <cellStyle name="Normal 4 2" xfId="271"/>
    <cellStyle name="Normal 4 2 2" xfId="1892"/>
    <cellStyle name="Normal 4 3" xfId="272"/>
    <cellStyle name="Normal 4 4" xfId="1893"/>
    <cellStyle name="Normal 4 4 2" xfId="1894"/>
    <cellStyle name="Normal 4 5" xfId="1895"/>
    <cellStyle name="Normal 4 6" xfId="1896"/>
    <cellStyle name="Normal 4 7" xfId="1897"/>
    <cellStyle name="Normal 5" xfId="273"/>
    <cellStyle name="Normal 5 2" xfId="274"/>
    <cellStyle name="Normal 5 3" xfId="1898"/>
    <cellStyle name="Normal 5 4" xfId="1899"/>
    <cellStyle name="Normal 5 5" xfId="1900"/>
    <cellStyle name="Normal 5 6" xfId="1901"/>
    <cellStyle name="Normal 5 7" xfId="1902"/>
    <cellStyle name="Normal 5 7 2" xfId="1903"/>
    <cellStyle name="Normal 6" xfId="275"/>
    <cellStyle name="Normal 6 2" xfId="366"/>
    <cellStyle name="Normal 6 2 2" xfId="1904"/>
    <cellStyle name="Normal 6 2 3" xfId="1905"/>
    <cellStyle name="Normal 6 3" xfId="367"/>
    <cellStyle name="Normal 6 3 2" xfId="1906"/>
    <cellStyle name="Normal 6 3 3" xfId="1907"/>
    <cellStyle name="Normal 6 4" xfId="1908"/>
    <cellStyle name="Normal 6 5" xfId="1909"/>
    <cellStyle name="Normal 7" xfId="276"/>
    <cellStyle name="Normal 7 2" xfId="277"/>
    <cellStyle name="Normal 7 2 2" xfId="1910"/>
    <cellStyle name="Normal 7 2 2 2" xfId="1911"/>
    <cellStyle name="Normal 7 2 3" xfId="1912"/>
    <cellStyle name="Normal 7 2 4" xfId="1913"/>
    <cellStyle name="Normal 7 3" xfId="1914"/>
    <cellStyle name="Normal 7 4" xfId="1915"/>
    <cellStyle name="Normal 7 4 2" xfId="1916"/>
    <cellStyle name="Normal 7 5" xfId="1917"/>
    <cellStyle name="Normal 7_7-7-1 SM Data" xfId="1918"/>
    <cellStyle name="Normal 8" xfId="278"/>
    <cellStyle name="Normal 8 2" xfId="279"/>
    <cellStyle name="Normal 8 2 2" xfId="1919"/>
    <cellStyle name="Normal 8 2 2 2" xfId="1920"/>
    <cellStyle name="Normal 8 2 3" xfId="1921"/>
    <cellStyle name="Normal 8 3" xfId="368"/>
    <cellStyle name="Normal 8 3 2" xfId="1922"/>
    <cellStyle name="Normal 8 3 3" xfId="1923"/>
    <cellStyle name="Normal 8 4" xfId="1924"/>
    <cellStyle name="Normal 8 5" xfId="1925"/>
    <cellStyle name="Normal 8_7-7-1 SM Data" xfId="1926"/>
    <cellStyle name="Normal 9" xfId="280"/>
    <cellStyle name="Normal 9 2" xfId="281"/>
    <cellStyle name="Normal 9 2 2" xfId="369"/>
    <cellStyle name="Normal 9 2 2 2" xfId="1927"/>
    <cellStyle name="Normal 9 2 2 3" xfId="1928"/>
    <cellStyle name="Normal 9 2 3" xfId="370"/>
    <cellStyle name="Normal 9 2 3 2" xfId="1929"/>
    <cellStyle name="Normal 9 2 3 3" xfId="1930"/>
    <cellStyle name="Normal 9 2 4" xfId="1931"/>
    <cellStyle name="Normal 9 2 5" xfId="1932"/>
    <cellStyle name="Normal 9 3" xfId="371"/>
    <cellStyle name="Normal 9 3 2" xfId="1933"/>
    <cellStyle name="Normal 9 3 3" xfId="1934"/>
    <cellStyle name="Normal 9 4" xfId="372"/>
    <cellStyle name="Normal 9 4 2" xfId="1935"/>
    <cellStyle name="Normal 9 4 3" xfId="1936"/>
    <cellStyle name="Normal 9 5" xfId="1937"/>
    <cellStyle name="Normal 9 6" xfId="1938"/>
    <cellStyle name="Normal 9_7-7-1 SM Data" xfId="1939"/>
    <cellStyle name="Note 10" xfId="1940"/>
    <cellStyle name="Note 2" xfId="282"/>
    <cellStyle name="Note 2 10" xfId="1941"/>
    <cellStyle name="Note 2 10 2" xfId="1942"/>
    <cellStyle name="Note 2 10 2 2" xfId="1943"/>
    <cellStyle name="Note 2 10 2 3" xfId="1944"/>
    <cellStyle name="Note 2 10 3" xfId="1945"/>
    <cellStyle name="Note 2 10 4" xfId="1946"/>
    <cellStyle name="Note 2 11" xfId="1947"/>
    <cellStyle name="Note 2 11 2" xfId="1948"/>
    <cellStyle name="Note 2 11 3" xfId="1949"/>
    <cellStyle name="Note 2 12" xfId="1950"/>
    <cellStyle name="Note 2 13" xfId="1951"/>
    <cellStyle name="Note 2 2" xfId="283"/>
    <cellStyle name="Note 2 2 10" xfId="1952"/>
    <cellStyle name="Note 2 2 10 2" xfId="1953"/>
    <cellStyle name="Note 2 2 10 3" xfId="1954"/>
    <cellStyle name="Note 2 2 11" xfId="1955"/>
    <cellStyle name="Note 2 2 12" xfId="1956"/>
    <cellStyle name="Note 2 2 2" xfId="1957"/>
    <cellStyle name="Note 2 2 2 2" xfId="1958"/>
    <cellStyle name="Note 2 2 2 2 2" xfId="1959"/>
    <cellStyle name="Note 2 2 2 2 2 2" xfId="1960"/>
    <cellStyle name="Note 2 2 2 2 2 3" xfId="1961"/>
    <cellStyle name="Note 2 2 2 2 3" xfId="1962"/>
    <cellStyle name="Note 2 2 2 2 4" xfId="1963"/>
    <cellStyle name="Note 2 2 2 3" xfId="1964"/>
    <cellStyle name="Note 2 2 2 3 2" xfId="1965"/>
    <cellStyle name="Note 2 2 2 3 2 2" xfId="1966"/>
    <cellStyle name="Note 2 2 2 3 2 3" xfId="1967"/>
    <cellStyle name="Note 2 2 2 3 3" xfId="1968"/>
    <cellStyle name="Note 2 2 2 3 4" xfId="1969"/>
    <cellStyle name="Note 2 2 2 4" xfId="1970"/>
    <cellStyle name="Note 2 2 2 4 2" xfId="1971"/>
    <cellStyle name="Note 2 2 2 4 3" xfId="1972"/>
    <cellStyle name="Note 2 2 2 5" xfId="1973"/>
    <cellStyle name="Note 2 2 2 6" xfId="1974"/>
    <cellStyle name="Note 2 2 3" xfId="1975"/>
    <cellStyle name="Note 2 2 3 2" xfId="1976"/>
    <cellStyle name="Note 2 2 3 2 2" xfId="1977"/>
    <cellStyle name="Note 2 2 3 2 2 2" xfId="1978"/>
    <cellStyle name="Note 2 2 3 2 2 3" xfId="1979"/>
    <cellStyle name="Note 2 2 3 2 3" xfId="1980"/>
    <cellStyle name="Note 2 2 3 2 4" xfId="1981"/>
    <cellStyle name="Note 2 2 3 3" xfId="1982"/>
    <cellStyle name="Note 2 2 3 3 2" xfId="1983"/>
    <cellStyle name="Note 2 2 3 3 2 2" xfId="1984"/>
    <cellStyle name="Note 2 2 3 3 2 3" xfId="1985"/>
    <cellStyle name="Note 2 2 3 3 3" xfId="1986"/>
    <cellStyle name="Note 2 2 3 3 4" xfId="1987"/>
    <cellStyle name="Note 2 2 3 4" xfId="1988"/>
    <cellStyle name="Note 2 2 3 4 2" xfId="1989"/>
    <cellStyle name="Note 2 2 3 4 3" xfId="1990"/>
    <cellStyle name="Note 2 2 3 5" xfId="1991"/>
    <cellStyle name="Note 2 2 3 6" xfId="1992"/>
    <cellStyle name="Note 2 2 4" xfId="1993"/>
    <cellStyle name="Note 2 2 4 2" xfId="1994"/>
    <cellStyle name="Note 2 2 4 2 2" xfId="1995"/>
    <cellStyle name="Note 2 2 4 2 2 2" xfId="1996"/>
    <cellStyle name="Note 2 2 4 2 2 3" xfId="1997"/>
    <cellStyle name="Note 2 2 4 2 3" xfId="1998"/>
    <cellStyle name="Note 2 2 4 2 4" xfId="1999"/>
    <cellStyle name="Note 2 2 4 3" xfId="2000"/>
    <cellStyle name="Note 2 2 4 3 2" xfId="2001"/>
    <cellStyle name="Note 2 2 4 3 2 2" xfId="2002"/>
    <cellStyle name="Note 2 2 4 3 2 3" xfId="2003"/>
    <cellStyle name="Note 2 2 4 3 3" xfId="2004"/>
    <cellStyle name="Note 2 2 4 3 4" xfId="2005"/>
    <cellStyle name="Note 2 2 4 4" xfId="2006"/>
    <cellStyle name="Note 2 2 4 4 2" xfId="2007"/>
    <cellStyle name="Note 2 2 4 4 3" xfId="2008"/>
    <cellStyle name="Note 2 2 4 5" xfId="2009"/>
    <cellStyle name="Note 2 2 4 6" xfId="2010"/>
    <cellStyle name="Note 2 2 5" xfId="2011"/>
    <cellStyle name="Note 2 2 5 2" xfId="2012"/>
    <cellStyle name="Note 2 2 5 2 2" xfId="2013"/>
    <cellStyle name="Note 2 2 5 2 2 2" xfId="2014"/>
    <cellStyle name="Note 2 2 5 2 2 3" xfId="2015"/>
    <cellStyle name="Note 2 2 5 2 3" xfId="2016"/>
    <cellStyle name="Note 2 2 5 2 4" xfId="2017"/>
    <cellStyle name="Note 2 2 5 3" xfId="2018"/>
    <cellStyle name="Note 2 2 5 3 2" xfId="2019"/>
    <cellStyle name="Note 2 2 5 3 2 2" xfId="2020"/>
    <cellStyle name="Note 2 2 5 3 2 3" xfId="2021"/>
    <cellStyle name="Note 2 2 5 3 3" xfId="2022"/>
    <cellStyle name="Note 2 2 5 3 4" xfId="2023"/>
    <cellStyle name="Note 2 2 5 4" xfId="2024"/>
    <cellStyle name="Note 2 2 5 4 2" xfId="2025"/>
    <cellStyle name="Note 2 2 5 4 3" xfId="2026"/>
    <cellStyle name="Note 2 2 5 5" xfId="2027"/>
    <cellStyle name="Note 2 2 5 6" xfId="2028"/>
    <cellStyle name="Note 2 2 6" xfId="2029"/>
    <cellStyle name="Note 2 2 6 2" xfId="2030"/>
    <cellStyle name="Note 2 2 6 2 2" xfId="2031"/>
    <cellStyle name="Note 2 2 6 2 2 2" xfId="2032"/>
    <cellStyle name="Note 2 2 6 2 2 3" xfId="2033"/>
    <cellStyle name="Note 2 2 6 2 3" xfId="2034"/>
    <cellStyle name="Note 2 2 6 2 4" xfId="2035"/>
    <cellStyle name="Note 2 2 6 3" xfId="2036"/>
    <cellStyle name="Note 2 2 6 3 2" xfId="2037"/>
    <cellStyle name="Note 2 2 6 3 2 2" xfId="2038"/>
    <cellStyle name="Note 2 2 6 3 2 3" xfId="2039"/>
    <cellStyle name="Note 2 2 6 3 3" xfId="2040"/>
    <cellStyle name="Note 2 2 6 3 4" xfId="2041"/>
    <cellStyle name="Note 2 2 6 4" xfId="2042"/>
    <cellStyle name="Note 2 2 6 4 2" xfId="2043"/>
    <cellStyle name="Note 2 2 6 4 3" xfId="2044"/>
    <cellStyle name="Note 2 2 6 5" xfId="2045"/>
    <cellStyle name="Note 2 2 6 6" xfId="2046"/>
    <cellStyle name="Note 2 2 7" xfId="2047"/>
    <cellStyle name="Note 2 2 7 2" xfId="2048"/>
    <cellStyle name="Note 2 2 7 2 2" xfId="2049"/>
    <cellStyle name="Note 2 2 7 2 3" xfId="2050"/>
    <cellStyle name="Note 2 2 7 3" xfId="2051"/>
    <cellStyle name="Note 2 2 7 4" xfId="2052"/>
    <cellStyle name="Note 2 2 8" xfId="2053"/>
    <cellStyle name="Note 2 2 8 2" xfId="2054"/>
    <cellStyle name="Note 2 2 8 2 2" xfId="2055"/>
    <cellStyle name="Note 2 2 8 2 3" xfId="2056"/>
    <cellStyle name="Note 2 2 8 3" xfId="2057"/>
    <cellStyle name="Note 2 2 8 4" xfId="2058"/>
    <cellStyle name="Note 2 2 9" xfId="2059"/>
    <cellStyle name="Note 2 2 9 2" xfId="2060"/>
    <cellStyle name="Note 2 2 9 2 2" xfId="2061"/>
    <cellStyle name="Note 2 2 9 2 3" xfId="2062"/>
    <cellStyle name="Note 2 2 9 3" xfId="2063"/>
    <cellStyle name="Note 2 2 9 4" xfId="2064"/>
    <cellStyle name="Note 2 3" xfId="2065"/>
    <cellStyle name="Note 2 3 2" xfId="2066"/>
    <cellStyle name="Note 2 3 2 2" xfId="2067"/>
    <cellStyle name="Note 2 3 2 2 2" xfId="2068"/>
    <cellStyle name="Note 2 3 2 2 3" xfId="2069"/>
    <cellStyle name="Note 2 3 2 3" xfId="2070"/>
    <cellStyle name="Note 2 3 2 4" xfId="2071"/>
    <cellStyle name="Note 2 3 3" xfId="2072"/>
    <cellStyle name="Note 2 3 3 2" xfId="2073"/>
    <cellStyle name="Note 2 3 3 2 2" xfId="2074"/>
    <cellStyle name="Note 2 3 3 2 3" xfId="2075"/>
    <cellStyle name="Note 2 3 3 3" xfId="2076"/>
    <cellStyle name="Note 2 3 3 4" xfId="2077"/>
    <cellStyle name="Note 2 3 4" xfId="2078"/>
    <cellStyle name="Note 2 3 4 2" xfId="2079"/>
    <cellStyle name="Note 2 3 4 3" xfId="2080"/>
    <cellStyle name="Note 2 3 5" xfId="2081"/>
    <cellStyle name="Note 2 3 6" xfId="2082"/>
    <cellStyle name="Note 2 4" xfId="2083"/>
    <cellStyle name="Note 2 4 2" xfId="2084"/>
    <cellStyle name="Note 2 4 2 2" xfId="2085"/>
    <cellStyle name="Note 2 4 2 2 2" xfId="2086"/>
    <cellStyle name="Note 2 4 2 2 3" xfId="2087"/>
    <cellStyle name="Note 2 4 2 3" xfId="2088"/>
    <cellStyle name="Note 2 4 2 4" xfId="2089"/>
    <cellStyle name="Note 2 4 3" xfId="2090"/>
    <cellStyle name="Note 2 4 3 2" xfId="2091"/>
    <cellStyle name="Note 2 4 3 2 2" xfId="2092"/>
    <cellStyle name="Note 2 4 3 2 3" xfId="2093"/>
    <cellStyle name="Note 2 4 3 3" xfId="2094"/>
    <cellStyle name="Note 2 4 3 4" xfId="2095"/>
    <cellStyle name="Note 2 4 4" xfId="2096"/>
    <cellStyle name="Note 2 4 4 2" xfId="2097"/>
    <cellStyle name="Note 2 4 4 3" xfId="2098"/>
    <cellStyle name="Note 2 4 5" xfId="2099"/>
    <cellStyle name="Note 2 4 6" xfId="2100"/>
    <cellStyle name="Note 2 5" xfId="2101"/>
    <cellStyle name="Note 2 5 2" xfId="2102"/>
    <cellStyle name="Note 2 5 2 2" xfId="2103"/>
    <cellStyle name="Note 2 5 2 2 2" xfId="2104"/>
    <cellStyle name="Note 2 5 2 2 3" xfId="2105"/>
    <cellStyle name="Note 2 5 2 3" xfId="2106"/>
    <cellStyle name="Note 2 5 2 4" xfId="2107"/>
    <cellStyle name="Note 2 5 3" xfId="2108"/>
    <cellStyle name="Note 2 5 3 2" xfId="2109"/>
    <cellStyle name="Note 2 5 3 2 2" xfId="2110"/>
    <cellStyle name="Note 2 5 3 2 3" xfId="2111"/>
    <cellStyle name="Note 2 5 3 3" xfId="2112"/>
    <cellStyle name="Note 2 5 3 4" xfId="2113"/>
    <cellStyle name="Note 2 5 4" xfId="2114"/>
    <cellStyle name="Note 2 5 4 2" xfId="2115"/>
    <cellStyle name="Note 2 5 4 3" xfId="2116"/>
    <cellStyle name="Note 2 5 5" xfId="2117"/>
    <cellStyle name="Note 2 5 6" xfId="2118"/>
    <cellStyle name="Note 2 6" xfId="2119"/>
    <cellStyle name="Note 2 6 2" xfId="2120"/>
    <cellStyle name="Note 2 6 2 2" xfId="2121"/>
    <cellStyle name="Note 2 6 2 2 2" xfId="2122"/>
    <cellStyle name="Note 2 6 2 2 3" xfId="2123"/>
    <cellStyle name="Note 2 6 2 3" xfId="2124"/>
    <cellStyle name="Note 2 6 2 4" xfId="2125"/>
    <cellStyle name="Note 2 6 3" xfId="2126"/>
    <cellStyle name="Note 2 6 3 2" xfId="2127"/>
    <cellStyle name="Note 2 6 3 2 2" xfId="2128"/>
    <cellStyle name="Note 2 6 3 2 3" xfId="2129"/>
    <cellStyle name="Note 2 6 3 3" xfId="2130"/>
    <cellStyle name="Note 2 6 3 4" xfId="2131"/>
    <cellStyle name="Note 2 6 4" xfId="2132"/>
    <cellStyle name="Note 2 6 4 2" xfId="2133"/>
    <cellStyle name="Note 2 6 4 3" xfId="2134"/>
    <cellStyle name="Note 2 6 5" xfId="2135"/>
    <cellStyle name="Note 2 6 6" xfId="2136"/>
    <cellStyle name="Note 2 7" xfId="2137"/>
    <cellStyle name="Note 2 7 2" xfId="2138"/>
    <cellStyle name="Note 2 7 2 2" xfId="2139"/>
    <cellStyle name="Note 2 7 2 2 2" xfId="2140"/>
    <cellStyle name="Note 2 7 2 2 3" xfId="2141"/>
    <cellStyle name="Note 2 7 2 3" xfId="2142"/>
    <cellStyle name="Note 2 7 2 4" xfId="2143"/>
    <cellStyle name="Note 2 7 3" xfId="2144"/>
    <cellStyle name="Note 2 7 3 2" xfId="2145"/>
    <cellStyle name="Note 2 7 3 2 2" xfId="2146"/>
    <cellStyle name="Note 2 7 3 2 3" xfId="2147"/>
    <cellStyle name="Note 2 7 3 3" xfId="2148"/>
    <cellStyle name="Note 2 7 3 4" xfId="2149"/>
    <cellStyle name="Note 2 7 4" xfId="2150"/>
    <cellStyle name="Note 2 7 4 2" xfId="2151"/>
    <cellStyle name="Note 2 7 4 3" xfId="2152"/>
    <cellStyle name="Note 2 7 5" xfId="2153"/>
    <cellStyle name="Note 2 7 6" xfId="2154"/>
    <cellStyle name="Note 2 8" xfId="2155"/>
    <cellStyle name="Note 2 8 2" xfId="2156"/>
    <cellStyle name="Note 2 8 2 2" xfId="2157"/>
    <cellStyle name="Note 2 8 2 3" xfId="2158"/>
    <cellStyle name="Note 2 8 3" xfId="2159"/>
    <cellStyle name="Note 2 8 4" xfId="2160"/>
    <cellStyle name="Note 2 9" xfId="2161"/>
    <cellStyle name="Note 2 9 2" xfId="2162"/>
    <cellStyle name="Note 2 9 2 2" xfId="2163"/>
    <cellStyle name="Note 2 9 2 3" xfId="2164"/>
    <cellStyle name="Note 2 9 3" xfId="2165"/>
    <cellStyle name="Note 2 9 4" xfId="2166"/>
    <cellStyle name="Note 3" xfId="284"/>
    <cellStyle name="Note 3 2" xfId="2167"/>
    <cellStyle name="Note 3 2 2" xfId="2168"/>
    <cellStyle name="Note 3 2 2 2" xfId="2169"/>
    <cellStyle name="Note 3 2 2 2 2" xfId="2170"/>
    <cellStyle name="Note 3 2 2 2 3" xfId="2171"/>
    <cellStyle name="Note 3 2 2 3" xfId="2172"/>
    <cellStyle name="Note 3 2 2 4" xfId="2173"/>
    <cellStyle name="Note 3 2 3" xfId="2174"/>
    <cellStyle name="Note 3 2 3 2" xfId="2175"/>
    <cellStyle name="Note 3 2 3 2 2" xfId="2176"/>
    <cellStyle name="Note 3 2 3 2 3" xfId="2177"/>
    <cellStyle name="Note 3 2 3 3" xfId="2178"/>
    <cellStyle name="Note 3 2 3 4" xfId="2179"/>
    <cellStyle name="Note 3 2 4" xfId="2180"/>
    <cellStyle name="Note 3 2 4 2" xfId="2181"/>
    <cellStyle name="Note 3 2 4 3" xfId="2182"/>
    <cellStyle name="Note 3 2 5" xfId="2183"/>
    <cellStyle name="Note 3 2 6" xfId="2184"/>
    <cellStyle name="Note 3 3" xfId="2185"/>
    <cellStyle name="Note 3 3 2" xfId="2186"/>
    <cellStyle name="Note 3 3 2 2" xfId="2187"/>
    <cellStyle name="Note 3 3 2 2 2" xfId="2188"/>
    <cellStyle name="Note 3 3 2 2 3" xfId="2189"/>
    <cellStyle name="Note 3 3 2 3" xfId="2190"/>
    <cellStyle name="Note 3 3 2 4" xfId="2191"/>
    <cellStyle name="Note 3 3 3" xfId="2192"/>
    <cellStyle name="Note 3 3 3 2" xfId="2193"/>
    <cellStyle name="Note 3 3 3 2 2" xfId="2194"/>
    <cellStyle name="Note 3 3 3 2 3" xfId="2195"/>
    <cellStyle name="Note 3 3 3 3" xfId="2196"/>
    <cellStyle name="Note 3 3 3 4" xfId="2197"/>
    <cellStyle name="Note 3 3 4" xfId="2198"/>
    <cellStyle name="Note 3 3 4 2" xfId="2199"/>
    <cellStyle name="Note 3 3 4 3" xfId="2200"/>
    <cellStyle name="Note 3 3 5" xfId="2201"/>
    <cellStyle name="Note 3 3 6" xfId="2202"/>
    <cellStyle name="Note 3 4" xfId="2203"/>
    <cellStyle name="Note 3 4 2" xfId="2204"/>
    <cellStyle name="Note 3 4 2 2" xfId="2205"/>
    <cellStyle name="Note 3 4 2 2 2" xfId="2206"/>
    <cellStyle name="Note 3 4 2 2 3" xfId="2207"/>
    <cellStyle name="Note 3 4 2 3" xfId="2208"/>
    <cellStyle name="Note 3 4 2 4" xfId="2209"/>
    <cellStyle name="Note 3 4 3" xfId="2210"/>
    <cellStyle name="Note 3 4 3 2" xfId="2211"/>
    <cellStyle name="Note 3 4 3 2 2" xfId="2212"/>
    <cellStyle name="Note 3 4 3 2 3" xfId="2213"/>
    <cellStyle name="Note 3 4 3 3" xfId="2214"/>
    <cellStyle name="Note 3 4 3 4" xfId="2215"/>
    <cellStyle name="Note 3 4 4" xfId="2216"/>
    <cellStyle name="Note 3 4 4 2" xfId="2217"/>
    <cellStyle name="Note 3 4 4 3" xfId="2218"/>
    <cellStyle name="Note 3 4 5" xfId="2219"/>
    <cellStyle name="Note 3 4 6" xfId="2220"/>
    <cellStyle name="Note 3 5" xfId="2221"/>
    <cellStyle name="Note 3 5 2" xfId="2222"/>
    <cellStyle name="Note 3 5 2 2" xfId="2223"/>
    <cellStyle name="Note 3 5 2 3" xfId="2224"/>
    <cellStyle name="Note 3 5 3" xfId="2225"/>
    <cellStyle name="Note 3 5 4" xfId="2226"/>
    <cellStyle name="Note 3 6" xfId="2227"/>
    <cellStyle name="Note 4" xfId="2228"/>
    <cellStyle name="Note 4 2" xfId="2229"/>
    <cellStyle name="Note 4 2 2" xfId="2230"/>
    <cellStyle name="Note 4 2 2 2" xfId="2231"/>
    <cellStyle name="Note 4 2 2 3" xfId="2232"/>
    <cellStyle name="Note 4 2 3" xfId="2233"/>
    <cellStyle name="Note 4 2 4" xfId="2234"/>
    <cellStyle name="Note 4 3" xfId="2235"/>
    <cellStyle name="Note 4 3 2" xfId="2236"/>
    <cellStyle name="Note 4 3 2 2" xfId="2237"/>
    <cellStyle name="Note 4 3 2 3" xfId="2238"/>
    <cellStyle name="Note 4 3 3" xfId="2239"/>
    <cellStyle name="Note 4 3 4" xfId="2240"/>
    <cellStyle name="Note 4 4" xfId="2241"/>
    <cellStyle name="Note 4 4 2" xfId="2242"/>
    <cellStyle name="Note 4 4 3" xfId="2243"/>
    <cellStyle name="Note 4 5" xfId="2244"/>
    <cellStyle name="Note 4 6" xfId="2245"/>
    <cellStyle name="Note 5" xfId="2246"/>
    <cellStyle name="Note 5 2" xfId="2247"/>
    <cellStyle name="Note 5 2 2" xfId="2248"/>
    <cellStyle name="Note 5 2 2 2" xfId="2249"/>
    <cellStyle name="Note 5 2 2 3" xfId="2250"/>
    <cellStyle name="Note 5 2 3" xfId="2251"/>
    <cellStyle name="Note 5 2 4" xfId="2252"/>
    <cellStyle name="Note 5 3" xfId="2253"/>
    <cellStyle name="Note 5 3 2" xfId="2254"/>
    <cellStyle name="Note 5 3 2 2" xfId="2255"/>
    <cellStyle name="Note 5 3 2 3" xfId="2256"/>
    <cellStyle name="Note 5 3 3" xfId="2257"/>
    <cellStyle name="Note 5 3 4" xfId="2258"/>
    <cellStyle name="Note 5 4" xfId="2259"/>
    <cellStyle name="Note 5 4 2" xfId="2260"/>
    <cellStyle name="Note 5 4 3" xfId="2261"/>
    <cellStyle name="Note 5 5" xfId="2262"/>
    <cellStyle name="Note 5 6" xfId="2263"/>
    <cellStyle name="Note 6" xfId="2264"/>
    <cellStyle name="Note 6 2" xfId="2265"/>
    <cellStyle name="Note 6 2 2" xfId="2266"/>
    <cellStyle name="Note 6 2 2 2" xfId="2267"/>
    <cellStyle name="Note 6 2 2 3" xfId="2268"/>
    <cellStyle name="Note 6 2 3" xfId="2269"/>
    <cellStyle name="Note 6 2 4" xfId="2270"/>
    <cellStyle name="Note 6 3" xfId="2271"/>
    <cellStyle name="Note 6 3 2" xfId="2272"/>
    <cellStyle name="Note 6 3 2 2" xfId="2273"/>
    <cellStyle name="Note 6 3 2 3" xfId="2274"/>
    <cellStyle name="Note 6 3 3" xfId="2275"/>
    <cellStyle name="Note 6 3 4" xfId="2276"/>
    <cellStyle name="Note 6 4" xfId="2277"/>
    <cellStyle name="Note 6 4 2" xfId="2278"/>
    <cellStyle name="Note 6 4 3" xfId="2279"/>
    <cellStyle name="Note 6 5" xfId="2280"/>
    <cellStyle name="Note 6 6" xfId="2281"/>
    <cellStyle name="Note 7" xfId="2282"/>
    <cellStyle name="Note 7 2" xfId="2283"/>
    <cellStyle name="Note 7 2 2" xfId="2284"/>
    <cellStyle name="Note 7 2 2 2" xfId="2285"/>
    <cellStyle name="Note 7 2 2 3" xfId="2286"/>
    <cellStyle name="Note 7 2 3" xfId="2287"/>
    <cellStyle name="Note 7 2 4" xfId="2288"/>
    <cellStyle name="Note 7 3" xfId="2289"/>
    <cellStyle name="Note 7 3 2" xfId="2290"/>
    <cellStyle name="Note 7 3 2 2" xfId="2291"/>
    <cellStyle name="Note 7 3 2 3" xfId="2292"/>
    <cellStyle name="Note 7 3 3" xfId="2293"/>
    <cellStyle name="Note 7 3 4" xfId="2294"/>
    <cellStyle name="Note 7 4" xfId="2295"/>
    <cellStyle name="Note 7 4 2" xfId="2296"/>
    <cellStyle name="Note 7 4 3" xfId="2297"/>
    <cellStyle name="Note 7 5" xfId="2298"/>
    <cellStyle name="Note 7 6" xfId="2299"/>
    <cellStyle name="Note 8" xfId="2300"/>
    <cellStyle name="Note 8 2" xfId="2301"/>
    <cellStyle name="Note 8 2 2" xfId="2302"/>
    <cellStyle name="Note 8 2 3" xfId="2303"/>
    <cellStyle name="Note 8 3" xfId="2304"/>
    <cellStyle name="Note 8 4" xfId="2305"/>
    <cellStyle name="Note 9" xfId="2306"/>
    <cellStyle name="Note 9 2" xfId="2307"/>
    <cellStyle name="Note 9 3" xfId="2308"/>
    <cellStyle name="NVision" xfId="2309"/>
    <cellStyle name="Output 10" xfId="2310"/>
    <cellStyle name="Output 11" xfId="2311"/>
    <cellStyle name="Output 2" xfId="285"/>
    <cellStyle name="Output 2 10" xfId="2312"/>
    <cellStyle name="Output 2 10 2" xfId="2313"/>
    <cellStyle name="Output 2 10 2 2" xfId="2314"/>
    <cellStyle name="Output 2 10 2 3" xfId="2315"/>
    <cellStyle name="Output 2 10 3" xfId="2316"/>
    <cellStyle name="Output 2 10 4" xfId="2317"/>
    <cellStyle name="Output 2 11" xfId="2318"/>
    <cellStyle name="Output 2 11 2" xfId="2319"/>
    <cellStyle name="Output 2 11 3" xfId="2320"/>
    <cellStyle name="Output 2 12" xfId="2321"/>
    <cellStyle name="Output 2 13" xfId="2322"/>
    <cellStyle name="Output 2 2" xfId="286"/>
    <cellStyle name="Output 2 2 10" xfId="2323"/>
    <cellStyle name="Output 2 2 10 2" xfId="2324"/>
    <cellStyle name="Output 2 2 10 3" xfId="2325"/>
    <cellStyle name="Output 2 2 11" xfId="2326"/>
    <cellStyle name="Output 2 2 12" xfId="2327"/>
    <cellStyle name="Output 2 2 2" xfId="2328"/>
    <cellStyle name="Output 2 2 2 2" xfId="2329"/>
    <cellStyle name="Output 2 2 2 2 2" xfId="2330"/>
    <cellStyle name="Output 2 2 2 2 2 2" xfId="2331"/>
    <cellStyle name="Output 2 2 2 2 2 3" xfId="2332"/>
    <cellStyle name="Output 2 2 2 2 3" xfId="2333"/>
    <cellStyle name="Output 2 2 2 2 4" xfId="2334"/>
    <cellStyle name="Output 2 2 2 3" xfId="2335"/>
    <cellStyle name="Output 2 2 2 3 2" xfId="2336"/>
    <cellStyle name="Output 2 2 2 3 2 2" xfId="2337"/>
    <cellStyle name="Output 2 2 2 3 2 3" xfId="2338"/>
    <cellStyle name="Output 2 2 2 3 3" xfId="2339"/>
    <cellStyle name="Output 2 2 2 3 4" xfId="2340"/>
    <cellStyle name="Output 2 2 2 4" xfId="2341"/>
    <cellStyle name="Output 2 2 2 4 2" xfId="2342"/>
    <cellStyle name="Output 2 2 2 4 3" xfId="2343"/>
    <cellStyle name="Output 2 2 2 5" xfId="2344"/>
    <cellStyle name="Output 2 2 2 6" xfId="2345"/>
    <cellStyle name="Output 2 2 3" xfId="2346"/>
    <cellStyle name="Output 2 2 3 2" xfId="2347"/>
    <cellStyle name="Output 2 2 3 2 2" xfId="2348"/>
    <cellStyle name="Output 2 2 3 2 2 2" xfId="2349"/>
    <cellStyle name="Output 2 2 3 2 2 3" xfId="2350"/>
    <cellStyle name="Output 2 2 3 2 3" xfId="2351"/>
    <cellStyle name="Output 2 2 3 2 4" xfId="2352"/>
    <cellStyle name="Output 2 2 3 3" xfId="2353"/>
    <cellStyle name="Output 2 2 3 3 2" xfId="2354"/>
    <cellStyle name="Output 2 2 3 3 2 2" xfId="2355"/>
    <cellStyle name="Output 2 2 3 3 2 3" xfId="2356"/>
    <cellStyle name="Output 2 2 3 3 3" xfId="2357"/>
    <cellStyle name="Output 2 2 3 3 4" xfId="2358"/>
    <cellStyle name="Output 2 2 3 4" xfId="2359"/>
    <cellStyle name="Output 2 2 3 4 2" xfId="2360"/>
    <cellStyle name="Output 2 2 3 4 3" xfId="2361"/>
    <cellStyle name="Output 2 2 3 5" xfId="2362"/>
    <cellStyle name="Output 2 2 3 6" xfId="2363"/>
    <cellStyle name="Output 2 2 4" xfId="2364"/>
    <cellStyle name="Output 2 2 4 2" xfId="2365"/>
    <cellStyle name="Output 2 2 4 2 2" xfId="2366"/>
    <cellStyle name="Output 2 2 4 2 2 2" xfId="2367"/>
    <cellStyle name="Output 2 2 4 2 2 3" xfId="2368"/>
    <cellStyle name="Output 2 2 4 2 3" xfId="2369"/>
    <cellStyle name="Output 2 2 4 2 4" xfId="2370"/>
    <cellStyle name="Output 2 2 4 3" xfId="2371"/>
    <cellStyle name="Output 2 2 4 3 2" xfId="2372"/>
    <cellStyle name="Output 2 2 4 3 2 2" xfId="2373"/>
    <cellStyle name="Output 2 2 4 3 2 3" xfId="2374"/>
    <cellStyle name="Output 2 2 4 3 3" xfId="2375"/>
    <cellStyle name="Output 2 2 4 3 4" xfId="2376"/>
    <cellStyle name="Output 2 2 4 4" xfId="2377"/>
    <cellStyle name="Output 2 2 4 4 2" xfId="2378"/>
    <cellStyle name="Output 2 2 4 4 3" xfId="2379"/>
    <cellStyle name="Output 2 2 4 5" xfId="2380"/>
    <cellStyle name="Output 2 2 4 6" xfId="2381"/>
    <cellStyle name="Output 2 2 5" xfId="2382"/>
    <cellStyle name="Output 2 2 5 2" xfId="2383"/>
    <cellStyle name="Output 2 2 5 2 2" xfId="2384"/>
    <cellStyle name="Output 2 2 5 2 2 2" xfId="2385"/>
    <cellStyle name="Output 2 2 5 2 2 3" xfId="2386"/>
    <cellStyle name="Output 2 2 5 2 3" xfId="2387"/>
    <cellStyle name="Output 2 2 5 2 4" xfId="2388"/>
    <cellStyle name="Output 2 2 5 3" xfId="2389"/>
    <cellStyle name="Output 2 2 5 3 2" xfId="2390"/>
    <cellStyle name="Output 2 2 5 3 2 2" xfId="2391"/>
    <cellStyle name="Output 2 2 5 3 2 3" xfId="2392"/>
    <cellStyle name="Output 2 2 5 3 3" xfId="2393"/>
    <cellStyle name="Output 2 2 5 3 4" xfId="2394"/>
    <cellStyle name="Output 2 2 5 4" xfId="2395"/>
    <cellStyle name="Output 2 2 5 4 2" xfId="2396"/>
    <cellStyle name="Output 2 2 5 4 3" xfId="2397"/>
    <cellStyle name="Output 2 2 5 5" xfId="2398"/>
    <cellStyle name="Output 2 2 5 6" xfId="2399"/>
    <cellStyle name="Output 2 2 6" xfId="2400"/>
    <cellStyle name="Output 2 2 6 2" xfId="2401"/>
    <cellStyle name="Output 2 2 6 2 2" xfId="2402"/>
    <cellStyle name="Output 2 2 6 2 2 2" xfId="2403"/>
    <cellStyle name="Output 2 2 6 2 2 3" xfId="2404"/>
    <cellStyle name="Output 2 2 6 2 3" xfId="2405"/>
    <cellStyle name="Output 2 2 6 2 4" xfId="2406"/>
    <cellStyle name="Output 2 2 6 3" xfId="2407"/>
    <cellStyle name="Output 2 2 6 3 2" xfId="2408"/>
    <cellStyle name="Output 2 2 6 3 2 2" xfId="2409"/>
    <cellStyle name="Output 2 2 6 3 2 3" xfId="2410"/>
    <cellStyle name="Output 2 2 6 3 3" xfId="2411"/>
    <cellStyle name="Output 2 2 6 3 4" xfId="2412"/>
    <cellStyle name="Output 2 2 6 4" xfId="2413"/>
    <cellStyle name="Output 2 2 6 4 2" xfId="2414"/>
    <cellStyle name="Output 2 2 6 4 3" xfId="2415"/>
    <cellStyle name="Output 2 2 6 5" xfId="2416"/>
    <cellStyle name="Output 2 2 6 6" xfId="2417"/>
    <cellStyle name="Output 2 2 7" xfId="2418"/>
    <cellStyle name="Output 2 2 7 2" xfId="2419"/>
    <cellStyle name="Output 2 2 7 2 2" xfId="2420"/>
    <cellStyle name="Output 2 2 7 2 3" xfId="2421"/>
    <cellStyle name="Output 2 2 7 3" xfId="2422"/>
    <cellStyle name="Output 2 2 7 4" xfId="2423"/>
    <cellStyle name="Output 2 2 8" xfId="2424"/>
    <cellStyle name="Output 2 2 8 2" xfId="2425"/>
    <cellStyle name="Output 2 2 8 2 2" xfId="2426"/>
    <cellStyle name="Output 2 2 8 2 3" xfId="2427"/>
    <cellStyle name="Output 2 2 8 3" xfId="2428"/>
    <cellStyle name="Output 2 2 8 4" xfId="2429"/>
    <cellStyle name="Output 2 2 9" xfId="2430"/>
    <cellStyle name="Output 2 2 9 2" xfId="2431"/>
    <cellStyle name="Output 2 2 9 2 2" xfId="2432"/>
    <cellStyle name="Output 2 2 9 2 3" xfId="2433"/>
    <cellStyle name="Output 2 2 9 3" xfId="2434"/>
    <cellStyle name="Output 2 2 9 4" xfId="2435"/>
    <cellStyle name="Output 2 3" xfId="2436"/>
    <cellStyle name="Output 2 3 2" xfId="2437"/>
    <cellStyle name="Output 2 3 2 2" xfId="2438"/>
    <cellStyle name="Output 2 3 2 2 2" xfId="2439"/>
    <cellStyle name="Output 2 3 2 2 3" xfId="2440"/>
    <cellStyle name="Output 2 3 2 3" xfId="2441"/>
    <cellStyle name="Output 2 3 2 4" xfId="2442"/>
    <cellStyle name="Output 2 3 3" xfId="2443"/>
    <cellStyle name="Output 2 3 3 2" xfId="2444"/>
    <cellStyle name="Output 2 3 3 2 2" xfId="2445"/>
    <cellStyle name="Output 2 3 3 2 3" xfId="2446"/>
    <cellStyle name="Output 2 3 3 3" xfId="2447"/>
    <cellStyle name="Output 2 3 3 4" xfId="2448"/>
    <cellStyle name="Output 2 3 4" xfId="2449"/>
    <cellStyle name="Output 2 3 4 2" xfId="2450"/>
    <cellStyle name="Output 2 3 4 3" xfId="2451"/>
    <cellStyle name="Output 2 3 5" xfId="2452"/>
    <cellStyle name="Output 2 3 6" xfId="2453"/>
    <cellStyle name="Output 2 4" xfId="2454"/>
    <cellStyle name="Output 2 4 2" xfId="2455"/>
    <cellStyle name="Output 2 4 2 2" xfId="2456"/>
    <cellStyle name="Output 2 4 2 2 2" xfId="2457"/>
    <cellStyle name="Output 2 4 2 2 3" xfId="2458"/>
    <cellStyle name="Output 2 4 2 3" xfId="2459"/>
    <cellStyle name="Output 2 4 2 4" xfId="2460"/>
    <cellStyle name="Output 2 4 3" xfId="2461"/>
    <cellStyle name="Output 2 4 3 2" xfId="2462"/>
    <cellStyle name="Output 2 4 3 2 2" xfId="2463"/>
    <cellStyle name="Output 2 4 3 2 3" xfId="2464"/>
    <cellStyle name="Output 2 4 3 3" xfId="2465"/>
    <cellStyle name="Output 2 4 3 4" xfId="2466"/>
    <cellStyle name="Output 2 4 4" xfId="2467"/>
    <cellStyle name="Output 2 4 4 2" xfId="2468"/>
    <cellStyle name="Output 2 4 4 3" xfId="2469"/>
    <cellStyle name="Output 2 4 5" xfId="2470"/>
    <cellStyle name="Output 2 4 6" xfId="2471"/>
    <cellStyle name="Output 2 5" xfId="2472"/>
    <cellStyle name="Output 2 5 2" xfId="2473"/>
    <cellStyle name="Output 2 5 2 2" xfId="2474"/>
    <cellStyle name="Output 2 5 2 2 2" xfId="2475"/>
    <cellStyle name="Output 2 5 2 2 3" xfId="2476"/>
    <cellStyle name="Output 2 5 2 3" xfId="2477"/>
    <cellStyle name="Output 2 5 2 4" xfId="2478"/>
    <cellStyle name="Output 2 5 3" xfId="2479"/>
    <cellStyle name="Output 2 5 3 2" xfId="2480"/>
    <cellStyle name="Output 2 5 3 2 2" xfId="2481"/>
    <cellStyle name="Output 2 5 3 2 3" xfId="2482"/>
    <cellStyle name="Output 2 5 3 3" xfId="2483"/>
    <cellStyle name="Output 2 5 3 4" xfId="2484"/>
    <cellStyle name="Output 2 5 4" xfId="2485"/>
    <cellStyle name="Output 2 5 4 2" xfId="2486"/>
    <cellStyle name="Output 2 5 4 3" xfId="2487"/>
    <cellStyle name="Output 2 5 5" xfId="2488"/>
    <cellStyle name="Output 2 5 6" xfId="2489"/>
    <cellStyle name="Output 2 6" xfId="2490"/>
    <cellStyle name="Output 2 6 2" xfId="2491"/>
    <cellStyle name="Output 2 6 2 2" xfId="2492"/>
    <cellStyle name="Output 2 6 2 2 2" xfId="2493"/>
    <cellStyle name="Output 2 6 2 2 3" xfId="2494"/>
    <cellStyle name="Output 2 6 2 3" xfId="2495"/>
    <cellStyle name="Output 2 6 2 4" xfId="2496"/>
    <cellStyle name="Output 2 6 3" xfId="2497"/>
    <cellStyle name="Output 2 6 3 2" xfId="2498"/>
    <cellStyle name="Output 2 6 3 2 2" xfId="2499"/>
    <cellStyle name="Output 2 6 3 2 3" xfId="2500"/>
    <cellStyle name="Output 2 6 3 3" xfId="2501"/>
    <cellStyle name="Output 2 6 3 4" xfId="2502"/>
    <cellStyle name="Output 2 6 4" xfId="2503"/>
    <cellStyle name="Output 2 6 4 2" xfId="2504"/>
    <cellStyle name="Output 2 6 4 3" xfId="2505"/>
    <cellStyle name="Output 2 6 5" xfId="2506"/>
    <cellStyle name="Output 2 6 6" xfId="2507"/>
    <cellStyle name="Output 2 7" xfId="2508"/>
    <cellStyle name="Output 2 7 2" xfId="2509"/>
    <cellStyle name="Output 2 7 2 2" xfId="2510"/>
    <cellStyle name="Output 2 7 2 2 2" xfId="2511"/>
    <cellStyle name="Output 2 7 2 2 3" xfId="2512"/>
    <cellStyle name="Output 2 7 2 3" xfId="2513"/>
    <cellStyle name="Output 2 7 2 4" xfId="2514"/>
    <cellStyle name="Output 2 7 3" xfId="2515"/>
    <cellStyle name="Output 2 7 3 2" xfId="2516"/>
    <cellStyle name="Output 2 7 3 2 2" xfId="2517"/>
    <cellStyle name="Output 2 7 3 2 3" xfId="2518"/>
    <cellStyle name="Output 2 7 3 3" xfId="2519"/>
    <cellStyle name="Output 2 7 3 4" xfId="2520"/>
    <cellStyle name="Output 2 7 4" xfId="2521"/>
    <cellStyle name="Output 2 7 4 2" xfId="2522"/>
    <cellStyle name="Output 2 7 4 3" xfId="2523"/>
    <cellStyle name="Output 2 7 5" xfId="2524"/>
    <cellStyle name="Output 2 7 6" xfId="2525"/>
    <cellStyle name="Output 2 8" xfId="2526"/>
    <cellStyle name="Output 2 8 2" xfId="2527"/>
    <cellStyle name="Output 2 8 2 2" xfId="2528"/>
    <cellStyle name="Output 2 8 2 3" xfId="2529"/>
    <cellStyle name="Output 2 8 3" xfId="2530"/>
    <cellStyle name="Output 2 8 4" xfId="2531"/>
    <cellStyle name="Output 2 9" xfId="2532"/>
    <cellStyle name="Output 2 9 2" xfId="2533"/>
    <cellStyle name="Output 2 9 2 2" xfId="2534"/>
    <cellStyle name="Output 2 9 2 3" xfId="2535"/>
    <cellStyle name="Output 2 9 3" xfId="2536"/>
    <cellStyle name="Output 2 9 4" xfId="2537"/>
    <cellStyle name="Output 3" xfId="287"/>
    <cellStyle name="Output 3 2" xfId="2538"/>
    <cellStyle name="Output 3 2 2" xfId="2539"/>
    <cellStyle name="Output 3 2 2 2" xfId="2540"/>
    <cellStyle name="Output 3 2 2 2 2" xfId="2541"/>
    <cellStyle name="Output 3 2 2 2 3" xfId="2542"/>
    <cellStyle name="Output 3 2 2 3" xfId="2543"/>
    <cellStyle name="Output 3 2 2 4" xfId="2544"/>
    <cellStyle name="Output 3 2 3" xfId="2545"/>
    <cellStyle name="Output 3 2 3 2" xfId="2546"/>
    <cellStyle name="Output 3 2 3 2 2" xfId="2547"/>
    <cellStyle name="Output 3 2 3 2 3" xfId="2548"/>
    <cellStyle name="Output 3 2 3 3" xfId="2549"/>
    <cellStyle name="Output 3 2 3 4" xfId="2550"/>
    <cellStyle name="Output 3 2 4" xfId="2551"/>
    <cellStyle name="Output 3 2 4 2" xfId="2552"/>
    <cellStyle name="Output 3 2 4 3" xfId="2553"/>
    <cellStyle name="Output 3 2 5" xfId="2554"/>
    <cellStyle name="Output 3 2 6" xfId="2555"/>
    <cellStyle name="Output 3 3" xfId="2556"/>
    <cellStyle name="Output 3 3 2" xfId="2557"/>
    <cellStyle name="Output 3 3 2 2" xfId="2558"/>
    <cellStyle name="Output 3 3 2 2 2" xfId="2559"/>
    <cellStyle name="Output 3 3 2 2 3" xfId="2560"/>
    <cellStyle name="Output 3 3 2 3" xfId="2561"/>
    <cellStyle name="Output 3 3 2 4" xfId="2562"/>
    <cellStyle name="Output 3 3 3" xfId="2563"/>
    <cellStyle name="Output 3 3 3 2" xfId="2564"/>
    <cellStyle name="Output 3 3 3 2 2" xfId="2565"/>
    <cellStyle name="Output 3 3 3 2 3" xfId="2566"/>
    <cellStyle name="Output 3 3 3 3" xfId="2567"/>
    <cellStyle name="Output 3 3 3 4" xfId="2568"/>
    <cellStyle name="Output 3 3 4" xfId="2569"/>
    <cellStyle name="Output 3 3 4 2" xfId="2570"/>
    <cellStyle name="Output 3 3 4 3" xfId="2571"/>
    <cellStyle name="Output 3 3 5" xfId="2572"/>
    <cellStyle name="Output 3 3 6" xfId="2573"/>
    <cellStyle name="Output 3 4" xfId="2574"/>
    <cellStyle name="Output 3 4 2" xfId="2575"/>
    <cellStyle name="Output 3 4 2 2" xfId="2576"/>
    <cellStyle name="Output 3 4 2 2 2" xfId="2577"/>
    <cellStyle name="Output 3 4 2 2 3" xfId="2578"/>
    <cellStyle name="Output 3 4 2 3" xfId="2579"/>
    <cellStyle name="Output 3 4 2 4" xfId="2580"/>
    <cellStyle name="Output 3 4 3" xfId="2581"/>
    <cellStyle name="Output 3 4 3 2" xfId="2582"/>
    <cellStyle name="Output 3 4 3 2 2" xfId="2583"/>
    <cellStyle name="Output 3 4 3 2 3" xfId="2584"/>
    <cellStyle name="Output 3 4 3 3" xfId="2585"/>
    <cellStyle name="Output 3 4 3 4" xfId="2586"/>
    <cellStyle name="Output 3 4 4" xfId="2587"/>
    <cellStyle name="Output 3 4 4 2" xfId="2588"/>
    <cellStyle name="Output 3 4 4 3" xfId="2589"/>
    <cellStyle name="Output 3 4 5" xfId="2590"/>
    <cellStyle name="Output 3 4 6" xfId="2591"/>
    <cellStyle name="Output 3 5" xfId="2592"/>
    <cellStyle name="Output 3 5 2" xfId="2593"/>
    <cellStyle name="Output 3 5 2 2" xfId="2594"/>
    <cellStyle name="Output 3 5 2 3" xfId="2595"/>
    <cellStyle name="Output 3 5 3" xfId="2596"/>
    <cellStyle name="Output 3 5 4" xfId="2597"/>
    <cellStyle name="Output 3 6" xfId="2598"/>
    <cellStyle name="Output 3 7" xfId="2599"/>
    <cellStyle name="Output 4" xfId="2600"/>
    <cellStyle name="Output 4 2" xfId="2601"/>
    <cellStyle name="Output 4 2 2" xfId="2602"/>
    <cellStyle name="Output 4 2 2 2" xfId="2603"/>
    <cellStyle name="Output 4 2 2 3" xfId="2604"/>
    <cellStyle name="Output 4 2 3" xfId="2605"/>
    <cellStyle name="Output 4 2 4" xfId="2606"/>
    <cellStyle name="Output 4 3" xfId="2607"/>
    <cellStyle name="Output 4 3 2" xfId="2608"/>
    <cellStyle name="Output 4 3 2 2" xfId="2609"/>
    <cellStyle name="Output 4 3 2 3" xfId="2610"/>
    <cellStyle name="Output 4 3 3" xfId="2611"/>
    <cellStyle name="Output 4 3 4" xfId="2612"/>
    <cellStyle name="Output 4 4" xfId="2613"/>
    <cellStyle name="Output 4 4 2" xfId="2614"/>
    <cellStyle name="Output 4 4 3" xfId="2615"/>
    <cellStyle name="Output 4 5" xfId="2616"/>
    <cellStyle name="Output 4 6" xfId="2617"/>
    <cellStyle name="Output 5" xfId="2618"/>
    <cellStyle name="Output 5 2" xfId="2619"/>
    <cellStyle name="Output 5 2 2" xfId="2620"/>
    <cellStyle name="Output 5 2 2 2" xfId="2621"/>
    <cellStyle name="Output 5 2 2 3" xfId="2622"/>
    <cellStyle name="Output 5 2 3" xfId="2623"/>
    <cellStyle name="Output 5 2 4" xfId="2624"/>
    <cellStyle name="Output 5 3" xfId="2625"/>
    <cellStyle name="Output 5 3 2" xfId="2626"/>
    <cellStyle name="Output 5 3 2 2" xfId="2627"/>
    <cellStyle name="Output 5 3 2 3" xfId="2628"/>
    <cellStyle name="Output 5 3 3" xfId="2629"/>
    <cellStyle name="Output 5 3 4" xfId="2630"/>
    <cellStyle name="Output 5 4" xfId="2631"/>
    <cellStyle name="Output 5 4 2" xfId="2632"/>
    <cellStyle name="Output 5 4 3" xfId="2633"/>
    <cellStyle name="Output 5 5" xfId="2634"/>
    <cellStyle name="Output 5 6" xfId="2635"/>
    <cellStyle name="Output 6" xfId="2636"/>
    <cellStyle name="Output 6 2" xfId="2637"/>
    <cellStyle name="Output 6 2 2" xfId="2638"/>
    <cellStyle name="Output 6 2 2 2" xfId="2639"/>
    <cellStyle name="Output 6 2 2 3" xfId="2640"/>
    <cellStyle name="Output 6 2 3" xfId="2641"/>
    <cellStyle name="Output 6 2 4" xfId="2642"/>
    <cellStyle name="Output 6 3" xfId="2643"/>
    <cellStyle name="Output 6 3 2" xfId="2644"/>
    <cellStyle name="Output 6 3 2 2" xfId="2645"/>
    <cellStyle name="Output 6 3 2 3" xfId="2646"/>
    <cellStyle name="Output 6 3 3" xfId="2647"/>
    <cellStyle name="Output 6 3 4" xfId="2648"/>
    <cellStyle name="Output 6 4" xfId="2649"/>
    <cellStyle name="Output 6 4 2" xfId="2650"/>
    <cellStyle name="Output 6 4 3" xfId="2651"/>
    <cellStyle name="Output 6 5" xfId="2652"/>
    <cellStyle name="Output 6 6" xfId="2653"/>
    <cellStyle name="Output 7" xfId="2654"/>
    <cellStyle name="Output 7 2" xfId="2655"/>
    <cellStyle name="Output 7 2 2" xfId="2656"/>
    <cellStyle name="Output 7 2 2 2" xfId="2657"/>
    <cellStyle name="Output 7 2 2 3" xfId="2658"/>
    <cellStyle name="Output 7 2 3" xfId="2659"/>
    <cellStyle name="Output 7 2 4" xfId="2660"/>
    <cellStyle name="Output 7 3" xfId="2661"/>
    <cellStyle name="Output 7 3 2" xfId="2662"/>
    <cellStyle name="Output 7 3 2 2" xfId="2663"/>
    <cellStyle name="Output 7 3 2 3" xfId="2664"/>
    <cellStyle name="Output 7 3 3" xfId="2665"/>
    <cellStyle name="Output 7 3 4" xfId="2666"/>
    <cellStyle name="Output 7 4" xfId="2667"/>
    <cellStyle name="Output 7 4 2" xfId="2668"/>
    <cellStyle name="Output 7 4 3" xfId="2669"/>
    <cellStyle name="Output 7 5" xfId="2670"/>
    <cellStyle name="Output 7 6" xfId="2671"/>
    <cellStyle name="Output 8" xfId="2672"/>
    <cellStyle name="Output 8 2" xfId="2673"/>
    <cellStyle name="Output 8 2 2" xfId="2674"/>
    <cellStyle name="Output 8 2 3" xfId="2675"/>
    <cellStyle name="Output 8 3" xfId="2676"/>
    <cellStyle name="Output 8 4" xfId="2677"/>
    <cellStyle name="Output 9" xfId="2678"/>
    <cellStyle name="Output 9 2" xfId="2679"/>
    <cellStyle name="Output 9 3" xfId="2680"/>
    <cellStyle name="Output Line Items" xfId="288"/>
    <cellStyle name="Percent" xfId="1" builtinId="5"/>
    <cellStyle name="Percent [2]" xfId="289"/>
    <cellStyle name="Percent [2] 2" xfId="290"/>
    <cellStyle name="Percent [2] 2 2" xfId="291"/>
    <cellStyle name="Percent [2] 3" xfId="292"/>
    <cellStyle name="Percent [2] 3 2" xfId="2681"/>
    <cellStyle name="Percent [2] 4" xfId="2682"/>
    <cellStyle name="Percent 10" xfId="293"/>
    <cellStyle name="Percent 10 2" xfId="2683"/>
    <cellStyle name="Percent 11" xfId="294"/>
    <cellStyle name="Percent 11 2" xfId="319"/>
    <cellStyle name="Percent 12" xfId="389"/>
    <cellStyle name="Percent 13" xfId="2684"/>
    <cellStyle name="Percent 14" xfId="2685"/>
    <cellStyle name="Percent 15" xfId="2686"/>
    <cellStyle name="Percent 16" xfId="2687"/>
    <cellStyle name="Percent 17" xfId="2688"/>
    <cellStyle name="Percent 18" xfId="2689"/>
    <cellStyle name="Percent 19" xfId="2690"/>
    <cellStyle name="Percent 2" xfId="295"/>
    <cellStyle name="Percent 2 2" xfId="296"/>
    <cellStyle name="Percent 2 2 2" xfId="2691"/>
    <cellStyle name="Percent 2 3" xfId="2692"/>
    <cellStyle name="Percent 2 4" xfId="2693"/>
    <cellStyle name="Percent 20" xfId="2694"/>
    <cellStyle name="Percent 21" xfId="2695"/>
    <cellStyle name="Percent 22" xfId="390"/>
    <cellStyle name="Percent 3" xfId="297"/>
    <cellStyle name="Percent 3 2" xfId="298"/>
    <cellStyle name="Percent 3 2 2" xfId="299"/>
    <cellStyle name="Percent 3 3" xfId="300"/>
    <cellStyle name="Percent 4" xfId="301"/>
    <cellStyle name="Percent 4 2" xfId="302"/>
    <cellStyle name="Percent 4 3" xfId="2696"/>
    <cellStyle name="Percent 4 3 2" xfId="2697"/>
    <cellStyle name="Percent 4 3 3" xfId="2698"/>
    <cellStyle name="Percent 4 4" xfId="2699"/>
    <cellStyle name="Percent 5" xfId="303"/>
    <cellStyle name="Percent 5 2" xfId="304"/>
    <cellStyle name="Percent 5 2 2" xfId="2700"/>
    <cellStyle name="Percent 5 2 3" xfId="2701"/>
    <cellStyle name="Percent 5 3" xfId="373"/>
    <cellStyle name="Percent 5 3 2" xfId="2702"/>
    <cellStyle name="Percent 5 3 3" xfId="2703"/>
    <cellStyle name="Percent 5 4" xfId="2704"/>
    <cellStyle name="Percent 5 5" xfId="2705"/>
    <cellStyle name="Percent 6" xfId="305"/>
    <cellStyle name="Percent 6 2" xfId="306"/>
    <cellStyle name="Percent 6 3" xfId="2706"/>
    <cellStyle name="Percent 7" xfId="307"/>
    <cellStyle name="Percent 7 2" xfId="2707"/>
    <cellStyle name="Percent 7 3" xfId="2708"/>
    <cellStyle name="Percent 8" xfId="308"/>
    <cellStyle name="Percent 8 2" xfId="2709"/>
    <cellStyle name="Percent 8 3" xfId="2710"/>
    <cellStyle name="Percent 9" xfId="309"/>
    <cellStyle name="Percent 9 2" xfId="2711"/>
    <cellStyle name="Percent 9 3" xfId="2712"/>
    <cellStyle name="PSChar" xfId="2713"/>
    <cellStyle name="PSDate" xfId="2714"/>
    <cellStyle name="PSDec" xfId="2715"/>
    <cellStyle name="PSHeading" xfId="2716"/>
    <cellStyle name="PSInt" xfId="2717"/>
    <cellStyle name="PSSpacer" xfId="2718"/>
    <cellStyle name="Style 1" xfId="2719"/>
    <cellStyle name="Style 23" xfId="2720"/>
    <cellStyle name="Title 2" xfId="310"/>
    <cellStyle name="Title 3" xfId="2721"/>
    <cellStyle name="Title 4" xfId="2722"/>
    <cellStyle name="Title 5" xfId="2723"/>
    <cellStyle name="Total 10" xfId="374"/>
    <cellStyle name="Total 11" xfId="375"/>
    <cellStyle name="Total 12" xfId="376"/>
    <cellStyle name="Total 13" xfId="377"/>
    <cellStyle name="Total 14" xfId="378"/>
    <cellStyle name="Total 15" xfId="379"/>
    <cellStyle name="Total 2" xfId="311"/>
    <cellStyle name="Total 2 10" xfId="2724"/>
    <cellStyle name="Total 2 10 2" xfId="2725"/>
    <cellStyle name="Total 2 10 2 2" xfId="2726"/>
    <cellStyle name="Total 2 10 2 3" xfId="2727"/>
    <cellStyle name="Total 2 10 3" xfId="2728"/>
    <cellStyle name="Total 2 10 4" xfId="2729"/>
    <cellStyle name="Total 2 11" xfId="2730"/>
    <cellStyle name="Total 2 11 2" xfId="2731"/>
    <cellStyle name="Total 2 11 3" xfId="2732"/>
    <cellStyle name="Total 2 12" xfId="2733"/>
    <cellStyle name="Total 2 13" xfId="2734"/>
    <cellStyle name="Total 2 2" xfId="312"/>
    <cellStyle name="Total 2 2 10" xfId="2735"/>
    <cellStyle name="Total 2 2 10 2" xfId="2736"/>
    <cellStyle name="Total 2 2 10 3" xfId="2737"/>
    <cellStyle name="Total 2 2 11" xfId="2738"/>
    <cellStyle name="Total 2 2 12" xfId="2739"/>
    <cellStyle name="Total 2 2 2" xfId="2740"/>
    <cellStyle name="Total 2 2 2 2" xfId="2741"/>
    <cellStyle name="Total 2 2 2 2 2" xfId="2742"/>
    <cellStyle name="Total 2 2 2 2 2 2" xfId="2743"/>
    <cellStyle name="Total 2 2 2 2 2 3" xfId="2744"/>
    <cellStyle name="Total 2 2 2 2 3" xfId="2745"/>
    <cellStyle name="Total 2 2 2 2 4" xfId="2746"/>
    <cellStyle name="Total 2 2 2 3" xfId="2747"/>
    <cellStyle name="Total 2 2 2 3 2" xfId="2748"/>
    <cellStyle name="Total 2 2 2 3 2 2" xfId="2749"/>
    <cellStyle name="Total 2 2 2 3 2 3" xfId="2750"/>
    <cellStyle name="Total 2 2 2 3 3" xfId="2751"/>
    <cellStyle name="Total 2 2 2 3 4" xfId="2752"/>
    <cellStyle name="Total 2 2 2 4" xfId="2753"/>
    <cellStyle name="Total 2 2 2 4 2" xfId="2754"/>
    <cellStyle name="Total 2 2 2 4 3" xfId="2755"/>
    <cellStyle name="Total 2 2 2 5" xfId="2756"/>
    <cellStyle name="Total 2 2 2 6" xfId="2757"/>
    <cellStyle name="Total 2 2 3" xfId="2758"/>
    <cellStyle name="Total 2 2 3 2" xfId="2759"/>
    <cellStyle name="Total 2 2 3 2 2" xfId="2760"/>
    <cellStyle name="Total 2 2 3 2 2 2" xfId="2761"/>
    <cellStyle name="Total 2 2 3 2 2 3" xfId="2762"/>
    <cellStyle name="Total 2 2 3 2 3" xfId="2763"/>
    <cellStyle name="Total 2 2 3 2 4" xfId="2764"/>
    <cellStyle name="Total 2 2 3 3" xfId="2765"/>
    <cellStyle name="Total 2 2 3 3 2" xfId="2766"/>
    <cellStyle name="Total 2 2 3 3 2 2" xfId="2767"/>
    <cellStyle name="Total 2 2 3 3 2 3" xfId="2768"/>
    <cellStyle name="Total 2 2 3 3 3" xfId="2769"/>
    <cellStyle name="Total 2 2 3 3 4" xfId="2770"/>
    <cellStyle name="Total 2 2 3 4" xfId="2771"/>
    <cellStyle name="Total 2 2 3 4 2" xfId="2772"/>
    <cellStyle name="Total 2 2 3 4 3" xfId="2773"/>
    <cellStyle name="Total 2 2 3 5" xfId="2774"/>
    <cellStyle name="Total 2 2 3 6" xfId="2775"/>
    <cellStyle name="Total 2 2 4" xfId="2776"/>
    <cellStyle name="Total 2 2 4 2" xfId="2777"/>
    <cellStyle name="Total 2 2 4 2 2" xfId="2778"/>
    <cellStyle name="Total 2 2 4 2 2 2" xfId="2779"/>
    <cellStyle name="Total 2 2 4 2 2 3" xfId="2780"/>
    <cellStyle name="Total 2 2 4 2 3" xfId="2781"/>
    <cellStyle name="Total 2 2 4 2 4" xfId="2782"/>
    <cellStyle name="Total 2 2 4 3" xfId="2783"/>
    <cellStyle name="Total 2 2 4 3 2" xfId="2784"/>
    <cellStyle name="Total 2 2 4 3 2 2" xfId="2785"/>
    <cellStyle name="Total 2 2 4 3 2 3" xfId="2786"/>
    <cellStyle name="Total 2 2 4 3 3" xfId="2787"/>
    <cellStyle name="Total 2 2 4 3 4" xfId="2788"/>
    <cellStyle name="Total 2 2 4 4" xfId="2789"/>
    <cellStyle name="Total 2 2 4 4 2" xfId="2790"/>
    <cellStyle name="Total 2 2 4 4 3" xfId="2791"/>
    <cellStyle name="Total 2 2 4 5" xfId="2792"/>
    <cellStyle name="Total 2 2 4 6" xfId="2793"/>
    <cellStyle name="Total 2 2 5" xfId="2794"/>
    <cellStyle name="Total 2 2 5 2" xfId="2795"/>
    <cellStyle name="Total 2 2 5 2 2" xfId="2796"/>
    <cellStyle name="Total 2 2 5 2 2 2" xfId="2797"/>
    <cellStyle name="Total 2 2 5 2 2 3" xfId="2798"/>
    <cellStyle name="Total 2 2 5 2 3" xfId="2799"/>
    <cellStyle name="Total 2 2 5 2 4" xfId="2800"/>
    <cellStyle name="Total 2 2 5 3" xfId="2801"/>
    <cellStyle name="Total 2 2 5 3 2" xfId="2802"/>
    <cellStyle name="Total 2 2 5 3 2 2" xfId="2803"/>
    <cellStyle name="Total 2 2 5 3 2 3" xfId="2804"/>
    <cellStyle name="Total 2 2 5 3 3" xfId="2805"/>
    <cellStyle name="Total 2 2 5 3 4" xfId="2806"/>
    <cellStyle name="Total 2 2 5 4" xfId="2807"/>
    <cellStyle name="Total 2 2 5 4 2" xfId="2808"/>
    <cellStyle name="Total 2 2 5 4 3" xfId="2809"/>
    <cellStyle name="Total 2 2 5 5" xfId="2810"/>
    <cellStyle name="Total 2 2 5 6" xfId="2811"/>
    <cellStyle name="Total 2 2 6" xfId="2812"/>
    <cellStyle name="Total 2 2 6 2" xfId="2813"/>
    <cellStyle name="Total 2 2 6 2 2" xfId="2814"/>
    <cellStyle name="Total 2 2 6 2 2 2" xfId="2815"/>
    <cellStyle name="Total 2 2 6 2 2 3" xfId="2816"/>
    <cellStyle name="Total 2 2 6 2 3" xfId="2817"/>
    <cellStyle name="Total 2 2 6 2 4" xfId="2818"/>
    <cellStyle name="Total 2 2 6 3" xfId="2819"/>
    <cellStyle name="Total 2 2 6 3 2" xfId="2820"/>
    <cellStyle name="Total 2 2 6 3 2 2" xfId="2821"/>
    <cellStyle name="Total 2 2 6 3 2 3" xfId="2822"/>
    <cellStyle name="Total 2 2 6 3 3" xfId="2823"/>
    <cellStyle name="Total 2 2 6 3 4" xfId="2824"/>
    <cellStyle name="Total 2 2 6 4" xfId="2825"/>
    <cellStyle name="Total 2 2 6 4 2" xfId="2826"/>
    <cellStyle name="Total 2 2 6 4 3" xfId="2827"/>
    <cellStyle name="Total 2 2 6 5" xfId="2828"/>
    <cellStyle name="Total 2 2 6 6" xfId="2829"/>
    <cellStyle name="Total 2 2 7" xfId="2830"/>
    <cellStyle name="Total 2 2 7 2" xfId="2831"/>
    <cellStyle name="Total 2 2 7 2 2" xfId="2832"/>
    <cellStyle name="Total 2 2 7 2 3" xfId="2833"/>
    <cellStyle name="Total 2 2 7 3" xfId="2834"/>
    <cellStyle name="Total 2 2 7 4" xfId="2835"/>
    <cellStyle name="Total 2 2 8" xfId="2836"/>
    <cellStyle name="Total 2 2 8 2" xfId="2837"/>
    <cellStyle name="Total 2 2 8 2 2" xfId="2838"/>
    <cellStyle name="Total 2 2 8 2 3" xfId="2839"/>
    <cellStyle name="Total 2 2 8 3" xfId="2840"/>
    <cellStyle name="Total 2 2 8 4" xfId="2841"/>
    <cellStyle name="Total 2 2 9" xfId="2842"/>
    <cellStyle name="Total 2 2 9 2" xfId="2843"/>
    <cellStyle name="Total 2 2 9 2 2" xfId="2844"/>
    <cellStyle name="Total 2 2 9 2 3" xfId="2845"/>
    <cellStyle name="Total 2 2 9 3" xfId="2846"/>
    <cellStyle name="Total 2 2 9 4" xfId="2847"/>
    <cellStyle name="Total 2 3" xfId="313"/>
    <cellStyle name="Total 2 3 2" xfId="2848"/>
    <cellStyle name="Total 2 3 2 2" xfId="2849"/>
    <cellStyle name="Total 2 3 2 2 2" xfId="2850"/>
    <cellStyle name="Total 2 3 2 2 3" xfId="2851"/>
    <cellStyle name="Total 2 3 2 3" xfId="2852"/>
    <cellStyle name="Total 2 3 2 4" xfId="2853"/>
    <cellStyle name="Total 2 3 3" xfId="2854"/>
    <cellStyle name="Total 2 3 3 2" xfId="2855"/>
    <cellStyle name="Total 2 3 3 2 2" xfId="2856"/>
    <cellStyle name="Total 2 3 3 2 3" xfId="2857"/>
    <cellStyle name="Total 2 3 3 3" xfId="2858"/>
    <cellStyle name="Total 2 3 3 4" xfId="2859"/>
    <cellStyle name="Total 2 3 4" xfId="2860"/>
    <cellStyle name="Total 2 3 4 2" xfId="2861"/>
    <cellStyle name="Total 2 3 4 3" xfId="2862"/>
    <cellStyle name="Total 2 3 5" xfId="2863"/>
    <cellStyle name="Total 2 3 6" xfId="2864"/>
    <cellStyle name="Total 2 4" xfId="314"/>
    <cellStyle name="Total 2 4 2" xfId="2865"/>
    <cellStyle name="Total 2 4 2 2" xfId="2866"/>
    <cellStyle name="Total 2 4 2 2 2" xfId="2867"/>
    <cellStyle name="Total 2 4 2 2 3" xfId="2868"/>
    <cellStyle name="Total 2 4 2 3" xfId="2869"/>
    <cellStyle name="Total 2 4 2 4" xfId="2870"/>
    <cellStyle name="Total 2 4 3" xfId="2871"/>
    <cellStyle name="Total 2 4 3 2" xfId="2872"/>
    <cellStyle name="Total 2 4 3 2 2" xfId="2873"/>
    <cellStyle name="Total 2 4 3 2 3" xfId="2874"/>
    <cellStyle name="Total 2 4 3 3" xfId="2875"/>
    <cellStyle name="Total 2 4 3 4" xfId="2876"/>
    <cellStyle name="Total 2 4 4" xfId="2877"/>
    <cellStyle name="Total 2 4 4 2" xfId="2878"/>
    <cellStyle name="Total 2 4 4 3" xfId="2879"/>
    <cellStyle name="Total 2 4 5" xfId="2880"/>
    <cellStyle name="Total 2 4 6" xfId="2881"/>
    <cellStyle name="Total 2 5" xfId="2882"/>
    <cellStyle name="Total 2 5 2" xfId="2883"/>
    <cellStyle name="Total 2 5 2 2" xfId="2884"/>
    <cellStyle name="Total 2 5 2 2 2" xfId="2885"/>
    <cellStyle name="Total 2 5 2 2 3" xfId="2886"/>
    <cellStyle name="Total 2 5 2 3" xfId="2887"/>
    <cellStyle name="Total 2 5 2 4" xfId="2888"/>
    <cellStyle name="Total 2 5 3" xfId="2889"/>
    <cellStyle name="Total 2 5 3 2" xfId="2890"/>
    <cellStyle name="Total 2 5 3 2 2" xfId="2891"/>
    <cellStyle name="Total 2 5 3 2 3" xfId="2892"/>
    <cellStyle name="Total 2 5 3 3" xfId="2893"/>
    <cellStyle name="Total 2 5 3 4" xfId="2894"/>
    <cellStyle name="Total 2 5 4" xfId="2895"/>
    <cellStyle name="Total 2 5 4 2" xfId="2896"/>
    <cellStyle name="Total 2 5 4 3" xfId="2897"/>
    <cellStyle name="Total 2 5 5" xfId="2898"/>
    <cellStyle name="Total 2 5 6" xfId="2899"/>
    <cellStyle name="Total 2 6" xfId="2900"/>
    <cellStyle name="Total 2 6 2" xfId="2901"/>
    <cellStyle name="Total 2 6 2 2" xfId="2902"/>
    <cellStyle name="Total 2 6 2 2 2" xfId="2903"/>
    <cellStyle name="Total 2 6 2 2 3" xfId="2904"/>
    <cellStyle name="Total 2 6 2 3" xfId="2905"/>
    <cellStyle name="Total 2 6 2 4" xfId="2906"/>
    <cellStyle name="Total 2 6 3" xfId="2907"/>
    <cellStyle name="Total 2 6 3 2" xfId="2908"/>
    <cellStyle name="Total 2 6 3 2 2" xfId="2909"/>
    <cellStyle name="Total 2 6 3 2 3" xfId="2910"/>
    <cellStyle name="Total 2 6 3 3" xfId="2911"/>
    <cellStyle name="Total 2 6 3 4" xfId="2912"/>
    <cellStyle name="Total 2 6 4" xfId="2913"/>
    <cellStyle name="Total 2 6 4 2" xfId="2914"/>
    <cellStyle name="Total 2 6 4 3" xfId="2915"/>
    <cellStyle name="Total 2 6 5" xfId="2916"/>
    <cellStyle name="Total 2 6 6" xfId="2917"/>
    <cellStyle name="Total 2 7" xfId="2918"/>
    <cellStyle name="Total 2 7 2" xfId="2919"/>
    <cellStyle name="Total 2 7 2 2" xfId="2920"/>
    <cellStyle name="Total 2 7 2 2 2" xfId="2921"/>
    <cellStyle name="Total 2 7 2 2 3" xfId="2922"/>
    <cellStyle name="Total 2 7 2 3" xfId="2923"/>
    <cellStyle name="Total 2 7 2 4" xfId="2924"/>
    <cellStyle name="Total 2 7 3" xfId="2925"/>
    <cellStyle name="Total 2 7 3 2" xfId="2926"/>
    <cellStyle name="Total 2 7 3 2 2" xfId="2927"/>
    <cellStyle name="Total 2 7 3 2 3" xfId="2928"/>
    <cellStyle name="Total 2 7 3 3" xfId="2929"/>
    <cellStyle name="Total 2 7 3 4" xfId="2930"/>
    <cellStyle name="Total 2 7 4" xfId="2931"/>
    <cellStyle name="Total 2 7 4 2" xfId="2932"/>
    <cellStyle name="Total 2 7 4 3" xfId="2933"/>
    <cellStyle name="Total 2 7 5" xfId="2934"/>
    <cellStyle name="Total 2 7 6" xfId="2935"/>
    <cellStyle name="Total 2 8" xfId="2936"/>
    <cellStyle name="Total 2 8 2" xfId="2937"/>
    <cellStyle name="Total 2 8 2 2" xfId="2938"/>
    <cellStyle name="Total 2 8 2 3" xfId="2939"/>
    <cellStyle name="Total 2 8 3" xfId="2940"/>
    <cellStyle name="Total 2 8 4" xfId="2941"/>
    <cellStyle name="Total 2 9" xfId="2942"/>
    <cellStyle name="Total 2 9 2" xfId="2943"/>
    <cellStyle name="Total 2 9 2 2" xfId="2944"/>
    <cellStyle name="Total 2 9 2 3" xfId="2945"/>
    <cellStyle name="Total 2 9 3" xfId="2946"/>
    <cellStyle name="Total 2 9 4" xfId="2947"/>
    <cellStyle name="Total 3" xfId="315"/>
    <cellStyle name="Total 4" xfId="380"/>
    <cellStyle name="Total 5" xfId="381"/>
    <cellStyle name="Total 6" xfId="382"/>
    <cellStyle name="Total 7" xfId="383"/>
    <cellStyle name="Total 8" xfId="384"/>
    <cellStyle name="Total 9" xfId="385"/>
    <cellStyle name="Warning Text 2" xfId="316"/>
    <cellStyle name="Warning Text 2 2" xfId="2948"/>
    <cellStyle name="Warning Text 3" xfId="317"/>
    <cellStyle name="Warning Text 4" xfId="2949"/>
    <cellStyle name="Warning Text 5" xfId="2950"/>
  </cellStyles>
  <dxfs count="0"/>
  <tableStyles count="0" defaultTableStyle="TableStyleMedium2" defaultPivotStyle="PivotStyleMedium9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My%20Documents/SYSTEM/System%202000/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users$/ramar/My%20Documents/BY%20APPLICATION/EXCEL/RATES/2004/2004%20Budget%20rev.%20before%204_1_04%20Adj/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Common/1.%20JohnB/2008%20Rates/Models/Rate%20Riders/scenario%20for%20Roland/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POONJA/EXCEL/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users$/ramar/My%20Documents/BY%20APPLICATION/EXCEL/Financial%20Analysis/2004/November%202004/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Common/Documents%20and%20Settings/mbenum/My%20Documents/Rates/Rates%20Reporting/OEB%20Quarterly%20Submissions/July%202004/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POONJA/EXCEL/MCOST/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My%20Documents/SYSTEM/System%20New/System%202001/Project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My%20Documents/SYSTEM/System%20New/System%202002/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USERS/POONJA/FORECAST/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Common/Finance/Budget/Bud2010/Internal%20Budget/7.%202009%20APPENDIX%20C%20HYDRO/Appendix%20C-7%20-%20Capital%20Program/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POONJA/EXCEL/CAPACITY/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My%20Documents/SYSTEM/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t/vpoonja$/POONJA/EXCEL/MCOST/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41"/>
  <sheetViews>
    <sheetView zoomScaleNormal="100" zoomScaleSheetLayoutView="85" workbookViewId="0">
      <selection activeCell="K44" sqref="K44"/>
    </sheetView>
  </sheetViews>
  <sheetFormatPr defaultRowHeight="15"/>
  <cols>
    <col min="1" max="1" width="44.7109375" style="101" customWidth="1"/>
    <col min="2" max="2" width="0.7109375" style="1" customWidth="1"/>
    <col min="3" max="7" width="16.85546875" customWidth="1"/>
    <col min="8" max="9" width="14.28515625" customWidth="1"/>
    <col min="10" max="11" width="18.28515625" customWidth="1"/>
    <col min="12" max="12" width="14.85546875" customWidth="1"/>
    <col min="13" max="14" width="14.28515625" bestFit="1" customWidth="1"/>
    <col min="15" max="15" width="15.28515625" bestFit="1" customWidth="1"/>
    <col min="19" max="20" width="14.28515625" bestFit="1" customWidth="1"/>
    <col min="21" max="21" width="15.28515625" bestFit="1" customWidth="1"/>
  </cols>
  <sheetData>
    <row r="1" spans="1:14" ht="15.75">
      <c r="A1" s="100" t="s">
        <v>139</v>
      </c>
      <c r="B1" s="87"/>
      <c r="C1" s="255" t="s">
        <v>138</v>
      </c>
      <c r="D1" s="255"/>
      <c r="F1" s="80"/>
      <c r="N1" s="67"/>
    </row>
    <row r="2" spans="1:14" ht="15.75">
      <c r="A2" s="100" t="s">
        <v>101</v>
      </c>
      <c r="B2" s="87"/>
      <c r="C2" s="86"/>
      <c r="D2" s="87"/>
      <c r="F2" s="80"/>
      <c r="N2" s="67"/>
    </row>
    <row r="3" spans="1:14" ht="15.75">
      <c r="A3" s="100" t="s">
        <v>127</v>
      </c>
      <c r="B3" s="86"/>
      <c r="C3" s="256" t="s">
        <v>157</v>
      </c>
      <c r="D3" s="256"/>
      <c r="F3" s="81"/>
      <c r="N3" s="67"/>
    </row>
    <row r="4" spans="1:14">
      <c r="B4" s="81"/>
      <c r="C4" s="5"/>
      <c r="D4" s="81"/>
      <c r="F4" s="81"/>
      <c r="N4" s="67"/>
    </row>
    <row r="5" spans="1:14" hidden="1">
      <c r="A5" s="101" t="s">
        <v>97</v>
      </c>
      <c r="B5" s="89"/>
      <c r="C5" s="91">
        <f>'RES-RPP'!Q53</f>
        <v>1.3712995079454615E-2</v>
      </c>
      <c r="D5" s="92">
        <f>'RES-RPP'!P53</f>
        <v>1.6999999999999886</v>
      </c>
      <c r="E5" s="79"/>
      <c r="F5" s="82"/>
      <c r="N5" s="67"/>
    </row>
    <row r="6" spans="1:14" hidden="1">
      <c r="A6" s="101" t="s">
        <v>98</v>
      </c>
      <c r="B6" s="89"/>
      <c r="C6" s="88">
        <f>'RES-NonRPP'!Q51</f>
        <v>2.7135267674703666E-2</v>
      </c>
      <c r="D6" s="79">
        <f>'RES-NonRPP'!P51</f>
        <v>3.3199999999999932</v>
      </c>
      <c r="E6" s="79"/>
      <c r="F6" s="82"/>
      <c r="N6" s="67"/>
    </row>
    <row r="7" spans="1:14" hidden="1">
      <c r="B7" s="89"/>
      <c r="C7" s="88"/>
      <c r="D7" s="79"/>
      <c r="F7" s="82"/>
      <c r="N7" s="67"/>
    </row>
    <row r="8" spans="1:14" hidden="1">
      <c r="A8" s="101" t="s">
        <v>99</v>
      </c>
      <c r="B8" s="89"/>
      <c r="C8" s="91">
        <f>'GSLT50 RPP'!Q48</f>
        <v>1.5242821694434656E-2</v>
      </c>
      <c r="D8" s="92">
        <f>'GSLT50 RPP'!P48</f>
        <v>4.7300000000000182</v>
      </c>
      <c r="E8" s="79"/>
      <c r="F8" s="82"/>
      <c r="N8" s="67"/>
    </row>
    <row r="9" spans="1:14" hidden="1">
      <c r="A9" s="101" t="s">
        <v>100</v>
      </c>
      <c r="B9" s="89"/>
      <c r="C9" s="88">
        <f>'GSLT50 NonRPP'!Q49</f>
        <v>2.9407920533263625E-2</v>
      </c>
      <c r="D9" s="79">
        <f>'GSLT50 NonRPP'!P49</f>
        <v>9</v>
      </c>
      <c r="E9" s="79"/>
      <c r="F9" s="82"/>
    </row>
    <row r="10" spans="1:14" hidden="1">
      <c r="B10" s="89"/>
      <c r="C10" s="88"/>
      <c r="D10" s="79"/>
      <c r="F10" s="82"/>
    </row>
    <row r="11" spans="1:14" hidden="1">
      <c r="A11" s="102" t="s">
        <v>120</v>
      </c>
      <c r="B11" s="90"/>
      <c r="C11" s="91">
        <f>'GS50-499INT'!Q47</f>
        <v>4.0725511574201253E-3</v>
      </c>
      <c r="D11" s="93">
        <f>'GS50-499INT'!P47</f>
        <v>64.209999999999127</v>
      </c>
      <c r="E11" s="79"/>
      <c r="F11" s="82"/>
    </row>
    <row r="12" spans="1:14" hidden="1">
      <c r="A12" s="102" t="s">
        <v>121</v>
      </c>
      <c r="B12" s="89"/>
      <c r="C12" s="88">
        <f>'GS50-499NI'!Q48</f>
        <v>2.5253872856328723E-2</v>
      </c>
      <c r="D12" s="79">
        <f>'GS50-499NI'!P48</f>
        <v>389.94000000000051</v>
      </c>
      <c r="F12" s="82"/>
    </row>
    <row r="13" spans="1:14" hidden="1">
      <c r="A13" s="102"/>
      <c r="B13" s="89"/>
      <c r="C13" s="88"/>
      <c r="D13" s="79"/>
      <c r="F13" s="82"/>
    </row>
    <row r="14" spans="1:14" hidden="1">
      <c r="A14" s="102" t="s">
        <v>122</v>
      </c>
      <c r="B14" s="90"/>
      <c r="C14" s="91">
        <f>'GS500-4999INT'!Q46</f>
        <v>9.8959450687972836E-3</v>
      </c>
      <c r="D14" s="93">
        <f>'GS500-4999INT'!P46</f>
        <v>720.52000000000407</v>
      </c>
      <c r="E14" s="79"/>
      <c r="F14" s="82"/>
    </row>
    <row r="15" spans="1:14" hidden="1">
      <c r="A15" s="102" t="s">
        <v>123</v>
      </c>
      <c r="B15" s="90"/>
      <c r="C15" s="233">
        <f>'GS500-499NI'!Q46</f>
        <v>6.2191305302495739E-2</v>
      </c>
      <c r="D15" s="234">
        <f>'GS500-499NI'!P46</f>
        <v>4305.1900000000023</v>
      </c>
      <c r="E15" s="79"/>
      <c r="F15" s="82"/>
    </row>
    <row r="16" spans="1:14" hidden="1">
      <c r="B16" s="89"/>
      <c r="C16" s="88"/>
      <c r="D16" s="79"/>
      <c r="F16" s="82"/>
    </row>
    <row r="17" spans="1:7" hidden="1">
      <c r="A17" s="101" t="s">
        <v>131</v>
      </c>
      <c r="B17" s="90"/>
      <c r="C17" s="91">
        <f>'LU - Class A'!Q46</f>
        <v>1.2819104234204551E-2</v>
      </c>
      <c r="D17" s="93">
        <f>'LU - Class A'!P46</f>
        <v>5777.7699999999604</v>
      </c>
      <c r="E17" s="79"/>
      <c r="F17" s="82"/>
    </row>
    <row r="18" spans="1:7" hidden="1">
      <c r="A18" s="101" t="s">
        <v>145</v>
      </c>
      <c r="B18" s="90"/>
      <c r="C18" s="233">
        <f>'LU - Class B'!Q46</f>
        <v>6.0304968979319586E-3</v>
      </c>
      <c r="D18" s="234">
        <f>'LU - Class B'!P46</f>
        <v>2736.3800000000047</v>
      </c>
      <c r="F18" s="82"/>
    </row>
    <row r="19" spans="1:7" hidden="1">
      <c r="B19" s="89"/>
      <c r="D19" s="79"/>
    </row>
    <row r="20" spans="1:7" ht="15.75" thickBot="1">
      <c r="B20" s="89"/>
      <c r="D20" s="79"/>
    </row>
    <row r="21" spans="1:7" ht="15.75" thickBot="1">
      <c r="A21" s="247" t="s">
        <v>161</v>
      </c>
      <c r="B21" s="236"/>
      <c r="C21" s="248"/>
      <c r="D21" s="236"/>
      <c r="E21" s="248"/>
      <c r="F21" s="248"/>
      <c r="G21" s="249"/>
    </row>
    <row r="22" spans="1:7" ht="60">
      <c r="A22" s="235"/>
      <c r="B22" s="236"/>
      <c r="C22" s="237" t="s">
        <v>152</v>
      </c>
      <c r="D22" s="238" t="s">
        <v>153</v>
      </c>
      <c r="E22" s="238" t="s">
        <v>154</v>
      </c>
      <c r="F22" s="238" t="s">
        <v>155</v>
      </c>
      <c r="G22" s="239" t="s">
        <v>156</v>
      </c>
    </row>
    <row r="23" spans="1:7">
      <c r="A23" s="240" t="s">
        <v>151</v>
      </c>
      <c r="C23" s="1"/>
      <c r="D23" s="1"/>
      <c r="E23" s="1"/>
      <c r="F23" s="1"/>
      <c r="G23" s="241"/>
    </row>
    <row r="24" spans="1:7">
      <c r="A24" s="240" t="s">
        <v>0</v>
      </c>
      <c r="C24" s="1">
        <v>800</v>
      </c>
      <c r="D24" s="89">
        <f>'RES-RPP'!J53</f>
        <v>123.97</v>
      </c>
      <c r="E24" s="89">
        <f>'RES-RPP'!N53</f>
        <v>125.66999999999999</v>
      </c>
      <c r="F24" s="242">
        <f>E24-D24</f>
        <v>1.6999999999999886</v>
      </c>
      <c r="G24" s="243">
        <f>F24/D24</f>
        <v>1.3712995079454615E-2</v>
      </c>
    </row>
    <row r="25" spans="1:7">
      <c r="A25" s="240" t="s">
        <v>144</v>
      </c>
      <c r="C25" s="1">
        <v>2000</v>
      </c>
      <c r="D25" s="89">
        <f>'GSLT50 RPP'!J48</f>
        <v>310.31</v>
      </c>
      <c r="E25" s="89">
        <f>'GSLT50 RPP'!N48</f>
        <v>315.04000000000002</v>
      </c>
      <c r="F25" s="242">
        <f t="shared" ref="F25:F26" si="0">E25-D25</f>
        <v>4.7300000000000182</v>
      </c>
      <c r="G25" s="243">
        <f t="shared" ref="G25:G26" si="1">F25/D25</f>
        <v>1.5242821694434656E-2</v>
      </c>
    </row>
    <row r="26" spans="1:7" ht="15.75" thickBot="1">
      <c r="A26" s="244" t="s">
        <v>146</v>
      </c>
      <c r="B26" s="245"/>
      <c r="C26" s="245">
        <v>300</v>
      </c>
      <c r="D26" s="250">
        <f>'USL RPP'!J49</f>
        <v>47.85</v>
      </c>
      <c r="E26" s="250">
        <f>'USL RPP'!N49</f>
        <v>48.709999999999994</v>
      </c>
      <c r="F26" s="251">
        <f t="shared" si="0"/>
        <v>0.85999999999999233</v>
      </c>
      <c r="G26" s="252">
        <f t="shared" si="1"/>
        <v>1.7972831765935053E-2</v>
      </c>
    </row>
    <row r="27" spans="1:7">
      <c r="B27" s="89"/>
      <c r="D27" s="79"/>
    </row>
    <row r="28" spans="1:7">
      <c r="B28" s="89"/>
      <c r="D28" s="79"/>
    </row>
    <row r="29" spans="1:7">
      <c r="B29" s="89"/>
      <c r="D29" s="79"/>
    </row>
    <row r="30" spans="1:7" ht="15.75" thickBot="1">
      <c r="A30" s="246" t="s">
        <v>160</v>
      </c>
      <c r="B30" s="89"/>
      <c r="D30" s="79"/>
    </row>
    <row r="31" spans="1:7" ht="60">
      <c r="A31" s="235"/>
      <c r="B31" s="236"/>
      <c r="C31" s="237" t="s">
        <v>152</v>
      </c>
      <c r="D31" s="238" t="s">
        <v>153</v>
      </c>
      <c r="E31" s="238" t="s">
        <v>154</v>
      </c>
      <c r="F31" s="238" t="s">
        <v>155</v>
      </c>
      <c r="G31" s="239" t="s">
        <v>156</v>
      </c>
    </row>
    <row r="32" spans="1:7">
      <c r="A32" s="240" t="s">
        <v>151</v>
      </c>
      <c r="C32" s="1"/>
      <c r="D32" s="1"/>
      <c r="E32" s="1"/>
      <c r="F32" s="1"/>
      <c r="G32" s="241"/>
    </row>
    <row r="33" spans="1:7">
      <c r="A33" s="240" t="s">
        <v>0</v>
      </c>
      <c r="C33" s="1">
        <v>800</v>
      </c>
      <c r="D33" s="89">
        <f>'RES-NonRPP'!J51</f>
        <v>122.35</v>
      </c>
      <c r="E33" s="89">
        <f>'RES-NonRPP'!N51</f>
        <v>125.66999999999999</v>
      </c>
      <c r="F33" s="242">
        <f>E33-D33</f>
        <v>3.3199999999999932</v>
      </c>
      <c r="G33" s="243">
        <f>F33/D33</f>
        <v>2.7135267674703666E-2</v>
      </c>
    </row>
    <row r="34" spans="1:7">
      <c r="A34" s="240" t="s">
        <v>144</v>
      </c>
      <c r="C34" s="1">
        <v>2000</v>
      </c>
      <c r="D34" s="89">
        <f>'GSLT50 NonRPP'!J49</f>
        <v>306.04000000000002</v>
      </c>
      <c r="E34" s="89">
        <f>'GSLT50 NonRPP'!N49</f>
        <v>315.04000000000002</v>
      </c>
      <c r="F34" s="242">
        <f t="shared" ref="F34:F40" si="2">E34-D34</f>
        <v>9</v>
      </c>
      <c r="G34" s="243">
        <f t="shared" ref="G34:G40" si="3">F34/D34</f>
        <v>2.9407920533263625E-2</v>
      </c>
    </row>
    <row r="35" spans="1:7">
      <c r="A35" s="240" t="s">
        <v>146</v>
      </c>
      <c r="C35" s="1">
        <v>300</v>
      </c>
      <c r="D35" s="89">
        <f>'USL NonRPP'!J49</f>
        <v>47.48</v>
      </c>
      <c r="E35" s="89">
        <f>'USL NonRPP'!N49</f>
        <v>48.709999999999994</v>
      </c>
      <c r="F35" s="242">
        <f t="shared" si="2"/>
        <v>1.2299999999999969</v>
      </c>
      <c r="G35" s="243">
        <f t="shared" si="3"/>
        <v>2.5905644481887046E-2</v>
      </c>
    </row>
    <row r="36" spans="1:7">
      <c r="A36" s="240" t="s">
        <v>147</v>
      </c>
      <c r="C36" s="1">
        <v>230</v>
      </c>
      <c r="D36" s="89">
        <f>'GS50-499INT'!J47</f>
        <v>15766.53</v>
      </c>
      <c r="E36" s="89">
        <f>'GS50-499INT'!N47</f>
        <v>15830.74</v>
      </c>
      <c r="F36" s="242">
        <f t="shared" si="2"/>
        <v>64.209999999999127</v>
      </c>
      <c r="G36" s="243">
        <f t="shared" si="3"/>
        <v>4.0725511574201253E-3</v>
      </c>
    </row>
    <row r="37" spans="1:7">
      <c r="A37" s="240" t="s">
        <v>148</v>
      </c>
      <c r="C37" s="1">
        <v>230</v>
      </c>
      <c r="D37" s="89">
        <f>'GS50-499NI'!J48</f>
        <v>15440.8</v>
      </c>
      <c r="E37" s="89">
        <f>'GS50-499NI'!N48</f>
        <v>15830.74</v>
      </c>
      <c r="F37" s="242">
        <f t="shared" si="2"/>
        <v>389.94000000000051</v>
      </c>
      <c r="G37" s="243">
        <f t="shared" si="3"/>
        <v>2.5253872856328723E-2</v>
      </c>
    </row>
    <row r="38" spans="1:7">
      <c r="A38" s="240" t="s">
        <v>149</v>
      </c>
      <c r="C38" s="1">
        <v>2250</v>
      </c>
      <c r="D38" s="89">
        <f>'GS500-4999INT'!J46</f>
        <v>72809.62</v>
      </c>
      <c r="E38" s="89">
        <f>'GS500-4999INT'!N46</f>
        <v>73530.14</v>
      </c>
      <c r="F38" s="242">
        <f t="shared" si="2"/>
        <v>720.52000000000407</v>
      </c>
      <c r="G38" s="243">
        <f t="shared" si="3"/>
        <v>9.8959450687972836E-3</v>
      </c>
    </row>
    <row r="39" spans="1:7">
      <c r="A39" s="240" t="s">
        <v>150</v>
      </c>
      <c r="C39" s="1">
        <v>2250</v>
      </c>
      <c r="D39" s="89">
        <f>'GS500-499NI'!J46</f>
        <v>69224.95</v>
      </c>
      <c r="E39" s="89">
        <f>'GS500-499NI'!N46</f>
        <v>73530.14</v>
      </c>
      <c r="F39" s="242">
        <f t="shared" si="2"/>
        <v>4305.1900000000023</v>
      </c>
      <c r="G39" s="243">
        <f t="shared" si="3"/>
        <v>6.2191305302495739E-2</v>
      </c>
    </row>
    <row r="40" spans="1:7">
      <c r="A40" s="240" t="s">
        <v>158</v>
      </c>
      <c r="C40" s="1">
        <v>5000</v>
      </c>
      <c r="D40" s="89">
        <f>'LU - Class A'!J46</f>
        <v>450715.58</v>
      </c>
      <c r="E40" s="89">
        <f>'LU - Class A'!N46</f>
        <v>456493.35</v>
      </c>
      <c r="F40" s="242">
        <f t="shared" si="2"/>
        <v>5777.7699999999604</v>
      </c>
      <c r="G40" s="243">
        <f t="shared" si="3"/>
        <v>1.2819104234204551E-2</v>
      </c>
    </row>
    <row r="41" spans="1:7" ht="15.75" thickBot="1">
      <c r="A41" s="244" t="s">
        <v>159</v>
      </c>
      <c r="B41" s="245"/>
      <c r="C41" s="245">
        <v>5000</v>
      </c>
      <c r="D41" s="250">
        <f>'LU - Class B'!J46</f>
        <v>453756.97</v>
      </c>
      <c r="E41" s="250">
        <f>'LU - Class B'!N46</f>
        <v>456493.35</v>
      </c>
      <c r="F41" s="251">
        <f t="shared" ref="F41" si="4">E41-D41</f>
        <v>2736.3800000000047</v>
      </c>
      <c r="G41" s="252">
        <f t="shared" ref="G41" si="5">F41/D41</f>
        <v>6.0304968979319586E-3</v>
      </c>
    </row>
  </sheetData>
  <mergeCells count="2">
    <mergeCell ref="C1:D1"/>
    <mergeCell ref="C3:D3"/>
  </mergeCells>
  <printOptions horizontalCentered="1" verticalCentered="1"/>
  <pageMargins left="0.74803149606299213" right="0.74803149606299213" top="1.5748031496062993" bottom="0.98425196850393704" header="0.51181102362204722" footer="0.51181102362204722"/>
  <pageSetup scale="69" fitToHeight="0" orientation="landscape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showGridLines="0" topLeftCell="A20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2851562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1.28515625" style="17" bestFit="1" customWidth="1"/>
    <col min="15" max="15" width="2.85546875" style="17" customWidth="1"/>
    <col min="16" max="16" width="8.85546875" style="17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9"/>
      <c r="O1" s="99"/>
      <c r="P1" s="260"/>
      <c r="Q1" s="260"/>
      <c r="R1" s="99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9"/>
      <c r="O2" s="99"/>
      <c r="P2" s="260"/>
      <c r="Q2" s="260"/>
      <c r="R2" s="99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99"/>
      <c r="O3" s="99"/>
      <c r="P3" s="260"/>
      <c r="Q3" s="260"/>
      <c r="R3" s="99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99"/>
      <c r="O4" s="99"/>
      <c r="P4" s="260"/>
      <c r="Q4" s="260"/>
      <c r="R4" s="99"/>
    </row>
    <row r="5" spans="2:18" s="12" customFormat="1" ht="15" customHeight="1">
      <c r="E5" s="16"/>
      <c r="F5" s="16"/>
      <c r="G5" s="16"/>
      <c r="N5" s="99"/>
      <c r="O5" s="99"/>
      <c r="P5" s="260"/>
      <c r="Q5" s="260"/>
      <c r="R5" s="99"/>
    </row>
    <row r="6" spans="2:18" s="12" customFormat="1" ht="9" customHeight="1">
      <c r="N6" s="99"/>
      <c r="O6" s="99"/>
      <c r="P6" s="99"/>
      <c r="Q6" s="99"/>
      <c r="R6" s="99"/>
    </row>
    <row r="7" spans="2:18" s="12" customFormat="1">
      <c r="N7" s="99"/>
      <c r="O7" s="99"/>
      <c r="P7" s="260"/>
      <c r="Q7" s="260"/>
      <c r="R7" s="99"/>
    </row>
    <row r="8" spans="2:18" s="12" customFormat="1" ht="15" customHeight="1">
      <c r="R8" s="99"/>
    </row>
    <row r="9" spans="2:18" ht="7.5" customHeight="1">
      <c r="N9" s="99"/>
      <c r="O9" s="99"/>
      <c r="P9" s="99"/>
      <c r="Q9" s="99"/>
      <c r="R9" s="99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99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99"/>
    </row>
    <row r="12" spans="2:18" ht="7.5" customHeight="1">
      <c r="N12" s="99"/>
      <c r="O12" s="99"/>
      <c r="P12" s="99"/>
      <c r="Q12" s="99"/>
      <c r="R12" s="99"/>
    </row>
    <row r="13" spans="2:18" ht="7.5" customHeight="1">
      <c r="N13" s="99"/>
      <c r="O13" s="99"/>
      <c r="P13" s="99"/>
      <c r="Q13" s="99"/>
      <c r="R13" s="99"/>
    </row>
    <row r="14" spans="2:18" ht="15.75">
      <c r="B14" s="18"/>
      <c r="D14" s="19" t="s">
        <v>37</v>
      </c>
      <c r="F14" s="280" t="s">
        <v>117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230</v>
      </c>
      <c r="I16" s="23" t="s">
        <v>84</v>
      </c>
      <c r="L16" s="24">
        <v>100000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'GS50-499INT'!H18:J18</f>
        <v>Current Board Approved</v>
      </c>
      <c r="I18" s="272"/>
      <c r="J18" s="273"/>
      <c r="K18" s="22"/>
      <c r="L18" s="274" t="str">
        <f>'RES-RPP'!L18:N18</f>
        <v>Proposed Jan 1, 2015</v>
      </c>
      <c r="M18" s="275"/>
      <c r="N18" s="276"/>
      <c r="O18" s="22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F20" s="263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33" t="s">
        <v>6</v>
      </c>
      <c r="E21" s="33"/>
      <c r="F21" s="34" t="s">
        <v>1</v>
      </c>
      <c r="G21" s="35"/>
      <c r="H21" s="154">
        <f>+'Rates Detail'!K107</f>
        <v>70.62</v>
      </c>
      <c r="I21" s="104">
        <v>1</v>
      </c>
      <c r="J21" s="144">
        <f>I21*H21</f>
        <v>70.62</v>
      </c>
      <c r="K21" s="75"/>
      <c r="L21" s="154">
        <f>+'Rates Detail'!M107</f>
        <v>71.709999999999994</v>
      </c>
      <c r="M21" s="104">
        <v>1</v>
      </c>
      <c r="N21" s="144">
        <f>M21*L21</f>
        <v>71.709999999999994</v>
      </c>
      <c r="O21" s="75"/>
      <c r="P21" s="112">
        <f>N21-J21</f>
        <v>1.0899999999999892</v>
      </c>
      <c r="Q21" s="153">
        <f>IF((J21)=0,"",(P21/J21))</f>
        <v>1.5434721042197523E-2</v>
      </c>
    </row>
    <row r="22" spans="2:17">
      <c r="D22" s="33" t="str">
        <f>'GS50-499INT'!D22</f>
        <v>Renewable Generation Rate Rider</v>
      </c>
      <c r="E22" s="33"/>
      <c r="F22" s="34" t="s">
        <v>1</v>
      </c>
      <c r="G22" s="35"/>
      <c r="H22" s="154">
        <f>+'Rates Detail'!K108</f>
        <v>0</v>
      </c>
      <c r="I22" s="104">
        <v>1</v>
      </c>
      <c r="J22" s="144">
        <f>I22*H22</f>
        <v>0</v>
      </c>
      <c r="K22" s="75"/>
      <c r="L22" s="154">
        <f>'Rates Detail'!M111</f>
        <v>0.02</v>
      </c>
      <c r="M22" s="104">
        <v>1</v>
      </c>
      <c r="N22" s="144">
        <f>M22*L22</f>
        <v>0.02</v>
      </c>
      <c r="O22" s="75"/>
      <c r="P22" s="112">
        <f>N22-J22</f>
        <v>0.02</v>
      </c>
      <c r="Q22" s="153" t="str">
        <f>IF((J22)=0,"",(P22/J22))</f>
        <v/>
      </c>
    </row>
    <row r="23" spans="2:17" hidden="1">
      <c r="D23" s="33" t="s">
        <v>52</v>
      </c>
      <c r="E23" s="33"/>
      <c r="F23" s="34" t="s">
        <v>1</v>
      </c>
      <c r="G23" s="35"/>
      <c r="H23" s="154">
        <f>+'Rates Detail'!K109</f>
        <v>0</v>
      </c>
      <c r="I23" s="104">
        <v>1</v>
      </c>
      <c r="J23" s="144">
        <f>I23*H23</f>
        <v>0</v>
      </c>
      <c r="K23" s="75"/>
      <c r="L23" s="154">
        <f>+'Rates Detail'!M109</f>
        <v>0</v>
      </c>
      <c r="M23" s="104">
        <v>1</v>
      </c>
      <c r="N23" s="144">
        <f>M23*L23</f>
        <v>0</v>
      </c>
      <c r="O23" s="75"/>
      <c r="P23" s="112">
        <f>N23-J23</f>
        <v>0</v>
      </c>
      <c r="Q23" s="153" t="str">
        <f>IF((J23)=0,"",(P23/J23))</f>
        <v/>
      </c>
    </row>
    <row r="24" spans="2:17" hidden="1">
      <c r="D24" s="33" t="s">
        <v>49</v>
      </c>
      <c r="E24" s="33"/>
      <c r="F24" s="34" t="s">
        <v>1</v>
      </c>
      <c r="G24" s="35"/>
      <c r="H24" s="154">
        <f>+'Rates Detail'!K111</f>
        <v>0</v>
      </c>
      <c r="I24" s="104">
        <v>1</v>
      </c>
      <c r="J24" s="144">
        <f t="shared" ref="J24:J31" si="0">I24*H24</f>
        <v>0</v>
      </c>
      <c r="K24" s="75"/>
      <c r="L24" s="143"/>
      <c r="M24" s="104">
        <v>1</v>
      </c>
      <c r="N24" s="144">
        <f>M24*L24</f>
        <v>0</v>
      </c>
      <c r="O24" s="75"/>
      <c r="P24" s="112">
        <f>N24-J24</f>
        <v>0</v>
      </c>
      <c r="Q24" s="153" t="str">
        <f>IF((J24)=0,"",(P24/J24))</f>
        <v/>
      </c>
    </row>
    <row r="25" spans="2:17">
      <c r="D25" s="33" t="s">
        <v>11</v>
      </c>
      <c r="E25" s="33"/>
      <c r="F25" s="34" t="s">
        <v>85</v>
      </c>
      <c r="G25" s="35"/>
      <c r="H25" s="143">
        <f>+'Rates Detail'!K114</f>
        <v>4.2502000000000004</v>
      </c>
      <c r="I25" s="104">
        <f>H16</f>
        <v>230</v>
      </c>
      <c r="J25" s="144">
        <f t="shared" si="0"/>
        <v>977.54600000000005</v>
      </c>
      <c r="K25" s="75"/>
      <c r="L25" s="143">
        <f>+'Rates Detail'!M114</f>
        <v>4.3160999999999996</v>
      </c>
      <c r="M25" s="104">
        <f>H16</f>
        <v>230</v>
      </c>
      <c r="N25" s="144">
        <f t="shared" ref="N25:N31" si="1">M25*L25</f>
        <v>992.70299999999986</v>
      </c>
      <c r="O25" s="75"/>
      <c r="P25" s="112">
        <f t="shared" ref="P25:P48" si="2">N25-J25</f>
        <v>15.156999999999812</v>
      </c>
      <c r="Q25" s="153">
        <f t="shared" ref="Q25:Q48" si="3">IF((J25)=0,"",(P25/J25))</f>
        <v>1.5505152698696338E-2</v>
      </c>
    </row>
    <row r="26" spans="2:17">
      <c r="D26" s="33" t="s">
        <v>51</v>
      </c>
      <c r="E26" s="33"/>
      <c r="F26" s="34" t="s">
        <v>85</v>
      </c>
      <c r="G26" s="35"/>
      <c r="H26" s="143">
        <f>+'Rates Detail'!K130</f>
        <v>8.0199999999999994E-2</v>
      </c>
      <c r="I26" s="104">
        <f t="shared" ref="I26" si="4">I25</f>
        <v>230</v>
      </c>
      <c r="J26" s="144">
        <f t="shared" si="0"/>
        <v>18.445999999999998</v>
      </c>
      <c r="K26" s="75"/>
      <c r="L26" s="143">
        <f>+'Rates Detail'!M130</f>
        <v>8.0199999999999994E-2</v>
      </c>
      <c r="M26" s="104">
        <f t="shared" ref="M26" si="5">M25</f>
        <v>230</v>
      </c>
      <c r="N26" s="144">
        <f t="shared" si="1"/>
        <v>18.445999999999998</v>
      </c>
      <c r="O26" s="75"/>
      <c r="P26" s="112">
        <f t="shared" si="2"/>
        <v>0</v>
      </c>
      <c r="Q26" s="153">
        <f t="shared" si="3"/>
        <v>0</v>
      </c>
    </row>
    <row r="27" spans="2:17">
      <c r="D27" s="33" t="s">
        <v>53</v>
      </c>
      <c r="E27" s="33"/>
      <c r="F27" s="34" t="s">
        <v>85</v>
      </c>
      <c r="G27" s="35"/>
      <c r="H27" s="143">
        <f>+'Rates Detail'!K122</f>
        <v>3.9199999999999999E-2</v>
      </c>
      <c r="I27" s="104">
        <v>230</v>
      </c>
      <c r="J27" s="144">
        <f>I27*H27</f>
        <v>9.016</v>
      </c>
      <c r="K27" s="75"/>
      <c r="L27" s="143">
        <f>+'Rates Detail'!M122</f>
        <v>0</v>
      </c>
      <c r="M27" s="104">
        <f>+I27</f>
        <v>230</v>
      </c>
      <c r="N27" s="144">
        <f t="shared" si="1"/>
        <v>0</v>
      </c>
      <c r="O27" s="75"/>
      <c r="P27" s="112">
        <f t="shared" si="2"/>
        <v>-9.016</v>
      </c>
      <c r="Q27" s="153">
        <f t="shared" si="3"/>
        <v>-1</v>
      </c>
    </row>
    <row r="28" spans="2:17">
      <c r="D28" s="33" t="s">
        <v>95</v>
      </c>
      <c r="E28" s="33"/>
      <c r="F28" s="34" t="s">
        <v>85</v>
      </c>
      <c r="G28" s="35"/>
      <c r="H28" s="143">
        <f>'Rates Detail'!K121</f>
        <v>0</v>
      </c>
      <c r="I28" s="104">
        <f>H16</f>
        <v>230</v>
      </c>
      <c r="J28" s="144">
        <f>I28*H28</f>
        <v>0</v>
      </c>
      <c r="K28" s="75"/>
      <c r="L28" s="143">
        <f>'Rates Detail'!M121</f>
        <v>0</v>
      </c>
      <c r="M28" s="104">
        <v>230</v>
      </c>
      <c r="N28" s="144">
        <f>M28*L28</f>
        <v>0</v>
      </c>
      <c r="O28" s="75"/>
      <c r="P28" s="112">
        <f>N28-J28</f>
        <v>0</v>
      </c>
      <c r="Q28" s="153" t="str">
        <f>IF((J28)=0,"",(P28/J28))</f>
        <v/>
      </c>
    </row>
    <row r="29" spans="2:17">
      <c r="D29" s="96" t="s">
        <v>115</v>
      </c>
      <c r="E29" s="33"/>
      <c r="F29" s="34" t="s">
        <v>50</v>
      </c>
      <c r="G29" s="35"/>
      <c r="H29" s="155">
        <f>+J29/I29</f>
        <v>0.1008875</v>
      </c>
      <c r="I29" s="104">
        <f>SUM(I41:I42)*H50</f>
        <v>3599.9999999999995</v>
      </c>
      <c r="J29" s="144">
        <f>SUM(J41:J42)*H50</f>
        <v>363.19499999999999</v>
      </c>
      <c r="K29" s="75"/>
      <c r="L29" s="155">
        <f>+N29/M29</f>
        <v>0.1008875</v>
      </c>
      <c r="M29" s="104">
        <f>SUM(M41:M42)*L50</f>
        <v>3599.9999999999995</v>
      </c>
      <c r="N29" s="144">
        <f>SUM(N41:N42)*L50</f>
        <v>363.19499999999999</v>
      </c>
      <c r="O29" s="75"/>
      <c r="P29" s="112">
        <f>N29-J29</f>
        <v>0</v>
      </c>
      <c r="Q29" s="153">
        <f>IF((J29)=0,"",(P29/J29))</f>
        <v>0</v>
      </c>
    </row>
    <row r="30" spans="2:17" ht="25.5">
      <c r="D30" s="36" t="s">
        <v>54</v>
      </c>
      <c r="E30" s="33"/>
      <c r="F30" s="34" t="s">
        <v>85</v>
      </c>
      <c r="G30" s="35"/>
      <c r="H30" s="143">
        <f>+SUM('Rates Detail'!K116:K120,'Rates Detail'!K124:K125)+'Rates Detail'!K126</f>
        <v>-1.1084000000000001</v>
      </c>
      <c r="I30" s="104">
        <f>I27</f>
        <v>230</v>
      </c>
      <c r="J30" s="144">
        <f>I30*H30</f>
        <v>-254.93200000000002</v>
      </c>
      <c r="K30" s="75"/>
      <c r="L30" s="143">
        <f>+SUM('Rates Detail'!M116:M120,'Rates Detail'!M124:M125)+'Rates Detail'!M126</f>
        <v>0</v>
      </c>
      <c r="M30" s="104">
        <f>+I30</f>
        <v>230</v>
      </c>
      <c r="N30" s="144">
        <f t="shared" si="1"/>
        <v>0</v>
      </c>
      <c r="O30" s="75"/>
      <c r="P30" s="112">
        <f t="shared" si="2"/>
        <v>254.93200000000002</v>
      </c>
      <c r="Q30" s="153">
        <f t="shared" si="3"/>
        <v>-1</v>
      </c>
    </row>
    <row r="31" spans="2:17" ht="13.5" thickBot="1">
      <c r="D31" s="37"/>
      <c r="E31" s="33"/>
      <c r="F31" s="34"/>
      <c r="G31" s="35"/>
      <c r="H31" s="143"/>
      <c r="I31" s="113"/>
      <c r="J31" s="144">
        <f t="shared" si="0"/>
        <v>0</v>
      </c>
      <c r="K31" s="75"/>
      <c r="L31" s="143"/>
      <c r="M31" s="114"/>
      <c r="N31" s="144">
        <f t="shared" si="1"/>
        <v>0</v>
      </c>
      <c r="O31" s="75"/>
      <c r="P31" s="112">
        <f t="shared" si="2"/>
        <v>0</v>
      </c>
      <c r="Q31" s="153" t="str">
        <f t="shared" si="3"/>
        <v/>
      </c>
    </row>
    <row r="32" spans="2:17" ht="13.5" thickBot="1">
      <c r="D32" s="23" t="s">
        <v>56</v>
      </c>
      <c r="G32" s="38"/>
      <c r="H32" s="115"/>
      <c r="I32" s="116"/>
      <c r="J32" s="39">
        <f>SUM(J21:J31)</f>
        <v>1183.8910000000001</v>
      </c>
      <c r="K32" s="22"/>
      <c r="L32" s="115"/>
      <c r="M32" s="117"/>
      <c r="N32" s="39">
        <f>SUM(N21:N31)</f>
        <v>1446.0739999999996</v>
      </c>
      <c r="O32" s="22"/>
      <c r="P32" s="40">
        <f t="shared" si="2"/>
        <v>262.18299999999954</v>
      </c>
      <c r="Q32" s="41">
        <f t="shared" si="3"/>
        <v>0.22145873226504764</v>
      </c>
    </row>
    <row r="33" spans="4:17">
      <c r="D33" s="42" t="s">
        <v>57</v>
      </c>
      <c r="E33" s="42"/>
      <c r="F33" s="34" t="s">
        <v>85</v>
      </c>
      <c r="G33" s="44"/>
      <c r="H33" s="145">
        <f>+'Rates Detail'!K132</f>
        <v>2.74</v>
      </c>
      <c r="I33" s="118">
        <f>+H16</f>
        <v>230</v>
      </c>
      <c r="J33" s="146">
        <f>I33*H33</f>
        <v>630.20000000000005</v>
      </c>
      <c r="K33" s="119"/>
      <c r="L33" s="145">
        <f>+'Rates Detail'!M132</f>
        <v>2.9445000000000001</v>
      </c>
      <c r="M33" s="120">
        <f>+I33</f>
        <v>230</v>
      </c>
      <c r="N33" s="146">
        <f>M33*L33</f>
        <v>677.23500000000001</v>
      </c>
      <c r="O33" s="119"/>
      <c r="P33" s="121">
        <f t="shared" si="2"/>
        <v>47.034999999999968</v>
      </c>
      <c r="Q33" s="147">
        <f t="shared" si="3"/>
        <v>7.463503649635031E-2</v>
      </c>
    </row>
    <row r="34" spans="4:17" ht="26.25" thickBot="1">
      <c r="D34" s="45" t="s">
        <v>58</v>
      </c>
      <c r="E34" s="42"/>
      <c r="F34" s="34" t="s">
        <v>85</v>
      </c>
      <c r="G34" s="44"/>
      <c r="H34" s="145">
        <f>+'Rates Detail'!K133</f>
        <v>2.0470000000000002</v>
      </c>
      <c r="I34" s="118">
        <f>I33</f>
        <v>230</v>
      </c>
      <c r="J34" s="146">
        <f>I34*H34</f>
        <v>470.81000000000006</v>
      </c>
      <c r="K34" s="119"/>
      <c r="L34" s="145">
        <f>+'Rates Detail'!M133</f>
        <v>2.2029000000000001</v>
      </c>
      <c r="M34" s="120">
        <f>M33</f>
        <v>230</v>
      </c>
      <c r="N34" s="146">
        <f>M34*L34</f>
        <v>506.66700000000003</v>
      </c>
      <c r="O34" s="119"/>
      <c r="P34" s="121">
        <f t="shared" si="2"/>
        <v>35.856999999999971</v>
      </c>
      <c r="Q34" s="147">
        <f t="shared" si="3"/>
        <v>7.6160234489496756E-2</v>
      </c>
    </row>
    <row r="35" spans="4:17" ht="26.25" thickBot="1">
      <c r="D35" s="46" t="s">
        <v>59</v>
      </c>
      <c r="E35" s="33"/>
      <c r="F35" s="33"/>
      <c r="G35" s="35"/>
      <c r="H35" s="122"/>
      <c r="I35" s="123"/>
      <c r="J35" s="47">
        <f>SUM(J32:J34)</f>
        <v>2284.9010000000003</v>
      </c>
      <c r="K35" s="48"/>
      <c r="L35" s="49"/>
      <c r="M35" s="50"/>
      <c r="N35" s="47">
        <f>SUM(N32:N34)</f>
        <v>2629.9759999999997</v>
      </c>
      <c r="O35" s="48"/>
      <c r="P35" s="51">
        <f t="shared" si="2"/>
        <v>345.07499999999936</v>
      </c>
      <c r="Q35" s="52">
        <f t="shared" si="3"/>
        <v>0.15102404874434355</v>
      </c>
    </row>
    <row r="36" spans="4:17" ht="25.5">
      <c r="D36" s="36" t="s">
        <v>60</v>
      </c>
      <c r="E36" s="33"/>
      <c r="F36" s="34" t="s">
        <v>50</v>
      </c>
      <c r="G36" s="35"/>
      <c r="H36" s="73">
        <f>+'Rates Detail'!K136</f>
        <v>4.4000000000000003E-3</v>
      </c>
      <c r="I36" s="152">
        <f>ROUND(L16*(1+H50),0)+1</f>
        <v>103601</v>
      </c>
      <c r="J36" s="124">
        <f>I36*H36</f>
        <v>455.84440000000001</v>
      </c>
      <c r="K36" s="75"/>
      <c r="L36" s="73">
        <f>+'Rates Detail'!M136</f>
        <v>4.4000000000000003E-3</v>
      </c>
      <c r="M36" s="106">
        <f>+I36</f>
        <v>103601</v>
      </c>
      <c r="N36" s="124">
        <f>M36*L36</f>
        <v>455.84440000000001</v>
      </c>
      <c r="O36" s="75"/>
      <c r="P36" s="112">
        <f t="shared" si="2"/>
        <v>0</v>
      </c>
      <c r="Q36" s="125">
        <f t="shared" si="3"/>
        <v>0</v>
      </c>
    </row>
    <row r="37" spans="4:17" ht="25.5">
      <c r="D37" s="36" t="s">
        <v>61</v>
      </c>
      <c r="E37" s="33"/>
      <c r="F37" s="34" t="s">
        <v>50</v>
      </c>
      <c r="G37" s="35"/>
      <c r="H37" s="73">
        <f>+'Rates Detail'!K137</f>
        <v>1.2999999999999999E-3</v>
      </c>
      <c r="I37" s="104">
        <f>+I36</f>
        <v>103601</v>
      </c>
      <c r="J37" s="124">
        <f t="shared" ref="J37:J43" si="6">I37*H37</f>
        <v>134.68129999999999</v>
      </c>
      <c r="K37" s="75"/>
      <c r="L37" s="73">
        <f>+'Rates Detail'!M137</f>
        <v>1.2999999999999999E-3</v>
      </c>
      <c r="M37" s="106">
        <f>+M36</f>
        <v>103601</v>
      </c>
      <c r="N37" s="124">
        <f t="shared" ref="N37:N43" si="7">M37*L37</f>
        <v>134.68129999999999</v>
      </c>
      <c r="O37" s="75"/>
      <c r="P37" s="112">
        <f t="shared" si="2"/>
        <v>0</v>
      </c>
      <c r="Q37" s="125">
        <f t="shared" si="3"/>
        <v>0</v>
      </c>
    </row>
    <row r="38" spans="4:17">
      <c r="D38" s="36" t="s">
        <v>62</v>
      </c>
      <c r="E38" s="33"/>
      <c r="F38" s="34"/>
      <c r="G38" s="35"/>
      <c r="H38" s="74"/>
      <c r="I38" s="104">
        <f>+I37</f>
        <v>103601</v>
      </c>
      <c r="J38" s="124">
        <f t="shared" si="6"/>
        <v>0</v>
      </c>
      <c r="K38" s="75"/>
      <c r="L38" s="74"/>
      <c r="M38" s="106">
        <f>M34</f>
        <v>230</v>
      </c>
      <c r="N38" s="124">
        <f t="shared" si="7"/>
        <v>0</v>
      </c>
      <c r="O38" s="75"/>
      <c r="P38" s="112">
        <f t="shared" si="2"/>
        <v>0</v>
      </c>
      <c r="Q38" s="125" t="str">
        <f t="shared" si="3"/>
        <v/>
      </c>
    </row>
    <row r="39" spans="4:17">
      <c r="D39" s="33" t="s">
        <v>63</v>
      </c>
      <c r="E39" s="33"/>
      <c r="F39" s="34" t="s">
        <v>1</v>
      </c>
      <c r="G39" s="35"/>
      <c r="H39" s="73">
        <v>0.25</v>
      </c>
      <c r="I39" s="104">
        <v>1</v>
      </c>
      <c r="J39" s="124">
        <f t="shared" si="6"/>
        <v>0.25</v>
      </c>
      <c r="K39" s="75"/>
      <c r="L39" s="73">
        <v>0.25</v>
      </c>
      <c r="M39" s="106">
        <v>1</v>
      </c>
      <c r="N39" s="124">
        <f t="shared" si="7"/>
        <v>0.25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64</v>
      </c>
      <c r="E40" s="33"/>
      <c r="F40" s="34" t="s">
        <v>50</v>
      </c>
      <c r="G40" s="35"/>
      <c r="H40" s="73">
        <v>7.0000000000000001E-3</v>
      </c>
      <c r="I40" s="104">
        <f>+L16</f>
        <v>100000</v>
      </c>
      <c r="J40" s="124">
        <f t="shared" si="6"/>
        <v>700</v>
      </c>
      <c r="K40" s="75"/>
      <c r="L40" s="73">
        <f t="shared" ref="L40:M42" si="8">+H40</f>
        <v>7.0000000000000001E-3</v>
      </c>
      <c r="M40" s="106">
        <f t="shared" si="8"/>
        <v>100000</v>
      </c>
      <c r="N40" s="124">
        <f t="shared" si="7"/>
        <v>700</v>
      </c>
      <c r="O40" s="75"/>
      <c r="P40" s="112">
        <f t="shared" si="2"/>
        <v>0</v>
      </c>
      <c r="Q40" s="125">
        <f t="shared" si="3"/>
        <v>0</v>
      </c>
    </row>
    <row r="41" spans="4:17">
      <c r="D41" s="33" t="s">
        <v>65</v>
      </c>
      <c r="E41" s="33"/>
      <c r="F41" s="34" t="s">
        <v>50</v>
      </c>
      <c r="G41" s="35"/>
      <c r="H41" s="73">
        <f>'GS50-499INT'!H40</f>
        <v>8.5999999999999993E-2</v>
      </c>
      <c r="I41" s="104">
        <v>750</v>
      </c>
      <c r="J41" s="124">
        <f t="shared" si="6"/>
        <v>64.5</v>
      </c>
      <c r="K41" s="75"/>
      <c r="L41" s="73">
        <f t="shared" si="8"/>
        <v>8.5999999999999993E-2</v>
      </c>
      <c r="M41" s="106">
        <f t="shared" si="8"/>
        <v>750</v>
      </c>
      <c r="N41" s="124">
        <f t="shared" si="7"/>
        <v>64.5</v>
      </c>
      <c r="O41" s="75"/>
      <c r="P41" s="112">
        <f t="shared" si="2"/>
        <v>0</v>
      </c>
      <c r="Q41" s="125">
        <f t="shared" si="3"/>
        <v>0</v>
      </c>
    </row>
    <row r="42" spans="4:17">
      <c r="D42" s="53" t="s">
        <v>65</v>
      </c>
      <c r="E42" s="33"/>
      <c r="F42" s="34" t="s">
        <v>50</v>
      </c>
      <c r="G42" s="35"/>
      <c r="H42" s="73">
        <f>'GS50-499INT'!H41</f>
        <v>0.10100000000000001</v>
      </c>
      <c r="I42" s="126">
        <f>+ROUND(I40-I41,0)</f>
        <v>99250</v>
      </c>
      <c r="J42" s="124">
        <f t="shared" si="6"/>
        <v>10024.25</v>
      </c>
      <c r="K42" s="75"/>
      <c r="L42" s="73">
        <f t="shared" si="8"/>
        <v>0.10100000000000001</v>
      </c>
      <c r="M42" s="127">
        <f t="shared" si="8"/>
        <v>99250</v>
      </c>
      <c r="N42" s="124">
        <f t="shared" si="7"/>
        <v>10024.25</v>
      </c>
      <c r="O42" s="75"/>
      <c r="P42" s="112">
        <f t="shared" si="2"/>
        <v>0</v>
      </c>
      <c r="Q42" s="125">
        <f t="shared" si="3"/>
        <v>0</v>
      </c>
    </row>
    <row r="43" spans="4:17" ht="13.5" thickBot="1">
      <c r="D43" s="37"/>
      <c r="E43" s="33"/>
      <c r="F43" s="34"/>
      <c r="G43" s="35"/>
      <c r="H43" s="73"/>
      <c r="I43" s="113"/>
      <c r="J43" s="124">
        <f t="shared" si="6"/>
        <v>0</v>
      </c>
      <c r="K43" s="75"/>
      <c r="L43" s="73"/>
      <c r="M43" s="114"/>
      <c r="N43" s="124">
        <f t="shared" si="7"/>
        <v>0</v>
      </c>
      <c r="O43" s="75"/>
      <c r="P43" s="112">
        <f t="shared" si="2"/>
        <v>0</v>
      </c>
      <c r="Q43" s="125" t="str">
        <f t="shared" si="3"/>
        <v/>
      </c>
    </row>
    <row r="44" spans="4:17" ht="13.5" thickBot="1">
      <c r="D44" s="54" t="s">
        <v>66</v>
      </c>
      <c r="E44" s="33"/>
      <c r="F44" s="33"/>
      <c r="G44" s="33"/>
      <c r="H44" s="128"/>
      <c r="I44" s="129"/>
      <c r="J44" s="47">
        <f>SUM(J35:J43)</f>
        <v>13664.4267</v>
      </c>
      <c r="K44" s="48"/>
      <c r="L44" s="55"/>
      <c r="M44" s="56"/>
      <c r="N44" s="47">
        <f>SUM(N35:N43)</f>
        <v>14009.501700000001</v>
      </c>
      <c r="O44" s="48"/>
      <c r="P44" s="51">
        <f t="shared" si="2"/>
        <v>345.07500000000073</v>
      </c>
      <c r="Q44" s="52">
        <f t="shared" si="3"/>
        <v>2.5253529297354329E-2</v>
      </c>
    </row>
    <row r="45" spans="4:17" ht="13.5" thickBot="1">
      <c r="D45" s="35" t="s">
        <v>67</v>
      </c>
      <c r="E45" s="33"/>
      <c r="F45" s="33"/>
      <c r="G45" s="33"/>
      <c r="H45" s="130">
        <v>0.13</v>
      </c>
      <c r="I45" s="131"/>
      <c r="J45" s="132">
        <f>J44*H45</f>
        <v>1776.3754710000001</v>
      </c>
      <c r="K45" s="75"/>
      <c r="L45" s="130">
        <v>0.13</v>
      </c>
      <c r="M45" s="133"/>
      <c r="N45" s="132">
        <f>N44*L45</f>
        <v>1821.2352210000001</v>
      </c>
      <c r="O45" s="75"/>
      <c r="P45" s="112">
        <f t="shared" si="2"/>
        <v>44.859750000000076</v>
      </c>
      <c r="Q45" s="125">
        <f t="shared" si="3"/>
        <v>2.5253529297354319E-2</v>
      </c>
    </row>
    <row r="46" spans="4:17" ht="26.25" thickBot="1">
      <c r="D46" s="46" t="s">
        <v>68</v>
      </c>
      <c r="E46" s="33"/>
      <c r="F46" s="33"/>
      <c r="G46" s="33"/>
      <c r="H46" s="122"/>
      <c r="I46" s="123"/>
      <c r="J46" s="47">
        <f>ROUND(SUM(J44:J45),2)</f>
        <v>15440.8</v>
      </c>
      <c r="K46" s="48"/>
      <c r="L46" s="49"/>
      <c r="M46" s="50"/>
      <c r="N46" s="47">
        <f>ROUND(SUM(N44:N45),2)</f>
        <v>15830.74</v>
      </c>
      <c r="O46" s="48"/>
      <c r="P46" s="51">
        <f t="shared" si="2"/>
        <v>389.94000000000051</v>
      </c>
      <c r="Q46" s="52">
        <f t="shared" si="3"/>
        <v>2.5253872856328723E-2</v>
      </c>
    </row>
    <row r="47" spans="4:17" ht="27.75" thickBot="1">
      <c r="D47" s="57" t="s">
        <v>69</v>
      </c>
      <c r="E47" s="33"/>
      <c r="F47" s="33"/>
      <c r="G47" s="33"/>
      <c r="H47" s="122"/>
      <c r="I47" s="134"/>
      <c r="J47" s="47">
        <v>0</v>
      </c>
      <c r="K47" s="48"/>
      <c r="L47" s="49"/>
      <c r="M47" s="50"/>
      <c r="N47" s="47">
        <v>0</v>
      </c>
      <c r="O47" s="48"/>
      <c r="P47" s="51">
        <f t="shared" si="2"/>
        <v>0</v>
      </c>
      <c r="Q47" s="52" t="str">
        <f t="shared" si="3"/>
        <v/>
      </c>
    </row>
    <row r="48" spans="4:17" ht="13.5" thickBot="1">
      <c r="D48" s="46" t="s">
        <v>70</v>
      </c>
      <c r="E48" s="33"/>
      <c r="F48" s="33"/>
      <c r="G48" s="33"/>
      <c r="H48" s="135"/>
      <c r="I48" s="136"/>
      <c r="J48" s="58">
        <f>J46+J47</f>
        <v>15440.8</v>
      </c>
      <c r="K48" s="48"/>
      <c r="L48" s="59"/>
      <c r="M48" s="60"/>
      <c r="N48" s="58">
        <f>N46+N47</f>
        <v>15830.74</v>
      </c>
      <c r="O48" s="48"/>
      <c r="P48" s="61">
        <f t="shared" si="2"/>
        <v>389.94000000000051</v>
      </c>
      <c r="Q48" s="62">
        <f t="shared" si="3"/>
        <v>2.5253872856328723E-2</v>
      </c>
    </row>
    <row r="49" spans="2:17" ht="10.5" customHeight="1"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2:17">
      <c r="D50" s="23" t="s">
        <v>71</v>
      </c>
      <c r="H50" s="137">
        <v>3.5999999999999997E-2</v>
      </c>
      <c r="I50" s="22"/>
      <c r="J50" s="22"/>
      <c r="K50" s="22"/>
      <c r="L50" s="138">
        <f>+H50</f>
        <v>3.5999999999999997E-2</v>
      </c>
      <c r="M50" s="22"/>
      <c r="N50" s="22"/>
      <c r="O50" s="22"/>
      <c r="P50" s="22"/>
      <c r="Q50" s="22"/>
    </row>
    <row r="51" spans="2:17" ht="10.5" customHeight="1">
      <c r="H51" s="22"/>
      <c r="I51" s="22"/>
      <c r="J51" s="22"/>
      <c r="K51" s="22"/>
      <c r="L51" s="22"/>
      <c r="M51" s="22"/>
      <c r="N51" s="22"/>
      <c r="O51" s="22"/>
      <c r="P51" s="22"/>
      <c r="Q51" s="22"/>
    </row>
    <row r="52" spans="2:17" ht="10.5" customHeight="1">
      <c r="C52" s="65" t="s">
        <v>72</v>
      </c>
    </row>
    <row r="53" spans="2:17" ht="10.5" customHeight="1"/>
    <row r="54" spans="2:17">
      <c r="B54" s="23"/>
      <c r="C54" s="17" t="s">
        <v>73</v>
      </c>
    </row>
    <row r="55" spans="2:17">
      <c r="C55" s="17" t="s">
        <v>74</v>
      </c>
    </row>
    <row r="57" spans="2:17">
      <c r="C57" s="17" t="s">
        <v>75</v>
      </c>
    </row>
    <row r="58" spans="2:17">
      <c r="C58" s="17" t="s">
        <v>76</v>
      </c>
    </row>
    <row r="60" spans="2:17">
      <c r="C60" s="17" t="s">
        <v>77</v>
      </c>
    </row>
    <row r="61" spans="2:17">
      <c r="C61" s="17" t="s">
        <v>78</v>
      </c>
    </row>
    <row r="62" spans="2:17">
      <c r="C62" s="17" t="s">
        <v>79</v>
      </c>
    </row>
    <row r="63" spans="2:17">
      <c r="C63" s="17" t="s">
        <v>80</v>
      </c>
    </row>
    <row r="64" spans="2:17">
      <c r="C64" s="17" t="s">
        <v>81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prompt="Select Charge Unit - monthly, per kWh, per kW" sqref="F36:F43 F33:F34 F21:F31">
      <formula1>"Monthly, per kWh, per kW"</formula1>
    </dataValidation>
    <dataValidation type="list" allowBlank="1" showInputMessage="1" showErrorMessage="1" sqref="G33:G34 G36:G43 G21:G31">
      <formula1>$B$14:$B$19</formula1>
    </dataValidation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7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"/>
  <sheetViews>
    <sheetView showGridLines="0" topLeftCell="A10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570312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1.5703125" style="17" bestFit="1" customWidth="1"/>
    <col min="15" max="15" width="2.85546875" style="17" customWidth="1"/>
    <col min="16" max="16" width="10.28515625" style="17" bestFit="1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80" t="s">
        <v>118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2250</v>
      </c>
      <c r="I16" s="23" t="s">
        <v>84</v>
      </c>
      <c r="L16" s="24">
        <v>400000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'GS50-499INT'!H18:J18</f>
        <v>Current Board Approved</v>
      </c>
      <c r="I18" s="272"/>
      <c r="J18" s="273"/>
      <c r="L18" s="274" t="str">
        <f>'GS50-499INT'!L18:N18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L19" s="28" t="s">
        <v>43</v>
      </c>
      <c r="M19" s="30" t="s">
        <v>44</v>
      </c>
      <c r="N19" s="29" t="s">
        <v>45</v>
      </c>
      <c r="P19" s="264" t="s">
        <v>46</v>
      </c>
      <c r="Q19" s="266" t="s">
        <v>47</v>
      </c>
    </row>
    <row r="20" spans="2:17">
      <c r="B20" s="25"/>
      <c r="D20" s="22"/>
      <c r="F20" s="263"/>
      <c r="G20" s="27"/>
      <c r="H20" s="31" t="s">
        <v>48</v>
      </c>
      <c r="I20" s="31"/>
      <c r="J20" s="32" t="s">
        <v>48</v>
      </c>
      <c r="L20" s="31" t="s">
        <v>48</v>
      </c>
      <c r="M20" s="32"/>
      <c r="N20" s="32" t="s">
        <v>48</v>
      </c>
      <c r="P20" s="265"/>
      <c r="Q20" s="267"/>
    </row>
    <row r="21" spans="2:17">
      <c r="D21" s="75" t="s">
        <v>6</v>
      </c>
      <c r="E21" s="75"/>
      <c r="F21" s="148" t="s">
        <v>1</v>
      </c>
      <c r="G21" s="105"/>
      <c r="H21" s="154">
        <f>+'Rates Detail'!K142</f>
        <v>1608.24</v>
      </c>
      <c r="I21" s="104">
        <v>1</v>
      </c>
      <c r="J21" s="144">
        <f>I21*H21</f>
        <v>1608.24</v>
      </c>
      <c r="K21" s="75"/>
      <c r="L21" s="154">
        <f>+'Rates Detail'!M142</f>
        <v>1633.17</v>
      </c>
      <c r="M21" s="106">
        <v>1</v>
      </c>
      <c r="N21" s="144">
        <f>M21*L21</f>
        <v>1633.17</v>
      </c>
      <c r="O21" s="75"/>
      <c r="P21" s="112">
        <f>N21-J21</f>
        <v>24.930000000000064</v>
      </c>
      <c r="Q21" s="153">
        <f>IF((J21)=0,"",(P21/J21))</f>
        <v>1.5501417698850958E-2</v>
      </c>
    </row>
    <row r="22" spans="2:17">
      <c r="D22" s="75" t="str">
        <f>'GS50-499NI'!D22</f>
        <v>Renewable Generation Rate Rider</v>
      </c>
      <c r="E22" s="75"/>
      <c r="F22" s="148" t="s">
        <v>1</v>
      </c>
      <c r="G22" s="105"/>
      <c r="H22" s="154"/>
      <c r="I22" s="104"/>
      <c r="J22" s="144">
        <f t="shared" ref="J22:J29" si="0">I22*H22</f>
        <v>0</v>
      </c>
      <c r="K22" s="75"/>
      <c r="L22" s="154">
        <f>'Rates Detail'!M146</f>
        <v>0.02</v>
      </c>
      <c r="M22" s="106">
        <v>1</v>
      </c>
      <c r="N22" s="144">
        <f t="shared" ref="N22:N29" si="1">M22*L22</f>
        <v>0.02</v>
      </c>
      <c r="O22" s="75"/>
      <c r="P22" s="112">
        <f t="shared" ref="P22:P46" si="2">N22-J22</f>
        <v>0.02</v>
      </c>
      <c r="Q22" s="153" t="str">
        <f t="shared" ref="Q22:Q46" si="3">IF((J22)=0,"",(P22/J22))</f>
        <v/>
      </c>
    </row>
    <row r="23" spans="2:17">
      <c r="D23" s="75" t="s">
        <v>11</v>
      </c>
      <c r="E23" s="75"/>
      <c r="F23" s="148" t="s">
        <v>85</v>
      </c>
      <c r="G23" s="105"/>
      <c r="H23" s="143">
        <f>+'Rates Detail'!K149</f>
        <v>2.1869999999999998</v>
      </c>
      <c r="I23" s="104">
        <f>H16</f>
        <v>2250</v>
      </c>
      <c r="J23" s="144">
        <f t="shared" si="0"/>
        <v>4920.75</v>
      </c>
      <c r="K23" s="75"/>
      <c r="L23" s="143">
        <f>+'Rates Detail'!M149</f>
        <v>2.2208999999999999</v>
      </c>
      <c r="M23" s="106">
        <f>H16</f>
        <v>2250</v>
      </c>
      <c r="N23" s="144">
        <f t="shared" si="1"/>
        <v>4997.0249999999996</v>
      </c>
      <c r="O23" s="75"/>
      <c r="P23" s="112">
        <f t="shared" si="2"/>
        <v>76.274999999999636</v>
      </c>
      <c r="Q23" s="153">
        <f t="shared" si="3"/>
        <v>1.5500685871056168E-2</v>
      </c>
    </row>
    <row r="24" spans="2:17">
      <c r="D24" s="75" t="s">
        <v>51</v>
      </c>
      <c r="E24" s="75"/>
      <c r="F24" s="148"/>
      <c r="G24" s="105"/>
      <c r="H24" s="143">
        <f>+'Rates Detail'!K166</f>
        <v>7.8399999999999997E-2</v>
      </c>
      <c r="I24" s="104">
        <f t="shared" ref="I24" si="4">I23</f>
        <v>2250</v>
      </c>
      <c r="J24" s="144">
        <f t="shared" si="0"/>
        <v>176.4</v>
      </c>
      <c r="K24" s="75"/>
      <c r="L24" s="143">
        <f>+'Rates Detail'!M166</f>
        <v>7.8399999999999997E-2</v>
      </c>
      <c r="M24" s="106">
        <f t="shared" ref="M24" si="5">M23</f>
        <v>2250</v>
      </c>
      <c r="N24" s="144">
        <f t="shared" si="1"/>
        <v>176.4</v>
      </c>
      <c r="O24" s="75"/>
      <c r="P24" s="112">
        <f t="shared" si="2"/>
        <v>0</v>
      </c>
      <c r="Q24" s="153">
        <f t="shared" si="3"/>
        <v>0</v>
      </c>
    </row>
    <row r="25" spans="2:17">
      <c r="D25" s="75" t="s">
        <v>53</v>
      </c>
      <c r="E25" s="75"/>
      <c r="F25" s="148" t="s">
        <v>85</v>
      </c>
      <c r="G25" s="105"/>
      <c r="H25" s="143">
        <f>+'Rates Detail'!K157</f>
        <v>1.01E-2</v>
      </c>
      <c r="I25" s="104">
        <v>2250</v>
      </c>
      <c r="J25" s="144">
        <f t="shared" si="0"/>
        <v>22.724999999999998</v>
      </c>
      <c r="K25" s="75"/>
      <c r="L25" s="143">
        <f>+'Rates Detail'!M157</f>
        <v>0</v>
      </c>
      <c r="M25" s="106">
        <f>+I25</f>
        <v>2250</v>
      </c>
      <c r="N25" s="144">
        <f t="shared" si="1"/>
        <v>0</v>
      </c>
      <c r="O25" s="75"/>
      <c r="P25" s="112">
        <f t="shared" si="2"/>
        <v>-22.724999999999998</v>
      </c>
      <c r="Q25" s="153">
        <f t="shared" si="3"/>
        <v>-1</v>
      </c>
    </row>
    <row r="26" spans="2:17">
      <c r="D26" s="156" t="s">
        <v>92</v>
      </c>
      <c r="E26" s="75"/>
      <c r="F26" s="148" t="s">
        <v>85</v>
      </c>
      <c r="G26" s="105"/>
      <c r="H26" s="143">
        <f>'Rates Detail'!K156</f>
        <v>0</v>
      </c>
      <c r="I26" s="113">
        <v>2250</v>
      </c>
      <c r="J26" s="144">
        <f>I26*H26</f>
        <v>0</v>
      </c>
      <c r="K26" s="75"/>
      <c r="L26" s="143">
        <f>'Rates Detail'!M156</f>
        <v>0</v>
      </c>
      <c r="M26" s="114">
        <v>2250</v>
      </c>
      <c r="N26" s="144">
        <f>M26*L26</f>
        <v>0</v>
      </c>
      <c r="O26" s="75"/>
      <c r="P26" s="112">
        <f>N26-J26</f>
        <v>0</v>
      </c>
      <c r="Q26" s="153" t="str">
        <f>IF((J26)=0,"",(P26/J26))</f>
        <v/>
      </c>
    </row>
    <row r="27" spans="2:17">
      <c r="D27" s="156" t="s">
        <v>115</v>
      </c>
      <c r="E27" s="75"/>
      <c r="F27" s="148" t="s">
        <v>50</v>
      </c>
      <c r="G27" s="105"/>
      <c r="H27" s="155">
        <f>+J27/I27</f>
        <v>0.100971875</v>
      </c>
      <c r="I27" s="104">
        <f>SUM(I39:I40)*H48</f>
        <v>14399.999999999998</v>
      </c>
      <c r="J27" s="144">
        <f>SUM(J39:J40)*H48</f>
        <v>1453.9949999999999</v>
      </c>
      <c r="K27" s="75"/>
      <c r="L27" s="155">
        <f>+N27/M27</f>
        <v>0.100971875</v>
      </c>
      <c r="M27" s="104">
        <f>SUM(M39:M40)*L48</f>
        <v>14399.999999999998</v>
      </c>
      <c r="N27" s="144">
        <f>SUM(N39:N40)*L48</f>
        <v>1453.9949999999999</v>
      </c>
      <c r="O27" s="75"/>
      <c r="P27" s="112">
        <f>N27-J27</f>
        <v>0</v>
      </c>
      <c r="Q27" s="153">
        <f>IF((J27)=0,"",(P27/J27))</f>
        <v>0</v>
      </c>
    </row>
    <row r="28" spans="2:17" ht="25.5">
      <c r="D28" s="76" t="s">
        <v>54</v>
      </c>
      <c r="E28" s="75"/>
      <c r="F28" s="148" t="s">
        <v>85</v>
      </c>
      <c r="G28" s="105"/>
      <c r="H28" s="143">
        <f>+SUM('Rates Detail'!K151:K155,'Rates Detail'!K151:K154)+'Rates Detail'!K163</f>
        <v>0.10180000000000006</v>
      </c>
      <c r="I28" s="104">
        <v>2250</v>
      </c>
      <c r="J28" s="144">
        <f t="shared" si="0"/>
        <v>229.05000000000013</v>
      </c>
      <c r="K28" s="75"/>
      <c r="L28" s="143">
        <f>+SUM('Rates Detail'!M151:M155,'Rates Detail'!M151:M154)+'Rates Detail'!M163</f>
        <v>0</v>
      </c>
      <c r="M28" s="106">
        <f>+I28</f>
        <v>2250</v>
      </c>
      <c r="N28" s="144">
        <f t="shared" si="1"/>
        <v>0</v>
      </c>
      <c r="O28" s="75"/>
      <c r="P28" s="112">
        <f t="shared" si="2"/>
        <v>-229.05000000000013</v>
      </c>
      <c r="Q28" s="153">
        <f t="shared" si="3"/>
        <v>-1</v>
      </c>
    </row>
    <row r="29" spans="2:17" ht="13.5" thickBot="1">
      <c r="D29" s="157"/>
      <c r="E29" s="75"/>
      <c r="F29" s="148"/>
      <c r="G29" s="105"/>
      <c r="H29" s="143"/>
      <c r="I29" s="113"/>
      <c r="J29" s="144">
        <f t="shared" si="0"/>
        <v>0</v>
      </c>
      <c r="K29" s="75"/>
      <c r="L29" s="143"/>
      <c r="M29" s="114"/>
      <c r="N29" s="144">
        <f t="shared" si="1"/>
        <v>0</v>
      </c>
      <c r="O29" s="75"/>
      <c r="P29" s="112">
        <f t="shared" si="2"/>
        <v>0</v>
      </c>
      <c r="Q29" s="153" t="str">
        <f t="shared" si="3"/>
        <v/>
      </c>
    </row>
    <row r="30" spans="2:17" ht="13.5" thickBot="1">
      <c r="D30" s="23" t="s">
        <v>56</v>
      </c>
      <c r="E30" s="22"/>
      <c r="F30" s="22"/>
      <c r="G30" s="149"/>
      <c r="H30" s="115"/>
      <c r="I30" s="116"/>
      <c r="J30" s="39">
        <f>SUM(J21:J29)</f>
        <v>8411.16</v>
      </c>
      <c r="K30" s="22"/>
      <c r="L30" s="115"/>
      <c r="M30" s="117"/>
      <c r="N30" s="39">
        <f>SUM(N21:N29)</f>
        <v>8260.61</v>
      </c>
      <c r="O30" s="22"/>
      <c r="P30" s="40">
        <f t="shared" si="2"/>
        <v>-150.54999999999927</v>
      </c>
      <c r="Q30" s="41">
        <f t="shared" si="3"/>
        <v>-1.7898839161304657E-2</v>
      </c>
    </row>
    <row r="31" spans="2:17">
      <c r="D31" s="119" t="s">
        <v>57</v>
      </c>
      <c r="E31" s="119"/>
      <c r="F31" s="148" t="s">
        <v>85</v>
      </c>
      <c r="G31" s="151"/>
      <c r="H31" s="145">
        <f>+'Rates Detail'!K168</f>
        <v>2.6507999999999998</v>
      </c>
      <c r="I31" s="118">
        <f>+H16</f>
        <v>2250</v>
      </c>
      <c r="J31" s="146">
        <f>I31*H31</f>
        <v>5964.2999999999993</v>
      </c>
      <c r="K31" s="119"/>
      <c r="L31" s="145">
        <f>+'Rates Detail'!M168</f>
        <v>2.8485999999999998</v>
      </c>
      <c r="M31" s="120">
        <f>+I31</f>
        <v>2250</v>
      </c>
      <c r="N31" s="146">
        <f>M31*L31</f>
        <v>6409.3499999999995</v>
      </c>
      <c r="O31" s="119"/>
      <c r="P31" s="121">
        <f t="shared" si="2"/>
        <v>445.05000000000018</v>
      </c>
      <c r="Q31" s="147">
        <f t="shared" si="3"/>
        <v>7.4618982948543869E-2</v>
      </c>
    </row>
    <row r="32" spans="2:17" ht="26.25" thickBot="1">
      <c r="D32" s="158" t="s">
        <v>58</v>
      </c>
      <c r="E32" s="119"/>
      <c r="F32" s="148" t="s">
        <v>85</v>
      </c>
      <c r="G32" s="151"/>
      <c r="H32" s="145">
        <f>+'Rates Detail'!K169</f>
        <v>2.0030000000000001</v>
      </c>
      <c r="I32" s="118">
        <f>I31</f>
        <v>2250</v>
      </c>
      <c r="J32" s="146">
        <f>I32*H32</f>
        <v>4506.75</v>
      </c>
      <c r="K32" s="119"/>
      <c r="L32" s="145">
        <f>+'Rates Detail'!M169</f>
        <v>2.1555</v>
      </c>
      <c r="M32" s="120">
        <f>M31</f>
        <v>2250</v>
      </c>
      <c r="N32" s="146">
        <f>M32*L32</f>
        <v>4849.875</v>
      </c>
      <c r="O32" s="119"/>
      <c r="P32" s="121">
        <f t="shared" si="2"/>
        <v>343.125</v>
      </c>
      <c r="Q32" s="147">
        <f t="shared" si="3"/>
        <v>7.6135796305541681E-2</v>
      </c>
    </row>
    <row r="33" spans="4:17" ht="26.25" thickBot="1">
      <c r="D33" s="46" t="s">
        <v>59</v>
      </c>
      <c r="E33" s="75"/>
      <c r="F33" s="75"/>
      <c r="G33" s="105"/>
      <c r="H33" s="122"/>
      <c r="I33" s="123"/>
      <c r="J33" s="47">
        <f>SUM(J30:J32)</f>
        <v>18882.21</v>
      </c>
      <c r="K33" s="48"/>
      <c r="L33" s="49"/>
      <c r="M33" s="50"/>
      <c r="N33" s="47">
        <f>SUM(N30:N32)</f>
        <v>19519.834999999999</v>
      </c>
      <c r="O33" s="48"/>
      <c r="P33" s="51">
        <f t="shared" si="2"/>
        <v>637.625</v>
      </c>
      <c r="Q33" s="52">
        <f t="shared" si="3"/>
        <v>3.3768557811823932E-2</v>
      </c>
    </row>
    <row r="34" spans="4:17" ht="25.5">
      <c r="D34" s="76" t="s">
        <v>60</v>
      </c>
      <c r="E34" s="75"/>
      <c r="F34" s="148" t="s">
        <v>50</v>
      </c>
      <c r="G34" s="105"/>
      <c r="H34" s="73">
        <f>+'Rates Detail'!K172</f>
        <v>4.4000000000000003E-3</v>
      </c>
      <c r="I34" s="152">
        <f>ROUND(L16*(1+H48),0)+1</f>
        <v>414401</v>
      </c>
      <c r="J34" s="124">
        <f>I34*H34</f>
        <v>1823.3644000000002</v>
      </c>
      <c r="K34" s="75"/>
      <c r="L34" s="73">
        <f>+'Rates Detail'!M172</f>
        <v>4.4000000000000003E-3</v>
      </c>
      <c r="M34" s="106">
        <f>+I34</f>
        <v>414401</v>
      </c>
      <c r="N34" s="124">
        <f>M34*L34</f>
        <v>1823.3644000000002</v>
      </c>
      <c r="O34" s="75"/>
      <c r="P34" s="112">
        <f t="shared" si="2"/>
        <v>0</v>
      </c>
      <c r="Q34" s="125">
        <f t="shared" si="3"/>
        <v>0</v>
      </c>
    </row>
    <row r="35" spans="4:17" ht="25.5">
      <c r="D35" s="76" t="s">
        <v>61</v>
      </c>
      <c r="E35" s="75"/>
      <c r="F35" s="148" t="s">
        <v>50</v>
      </c>
      <c r="G35" s="105"/>
      <c r="H35" s="73">
        <f>+'Rates Detail'!K173</f>
        <v>1.2999999999999999E-3</v>
      </c>
      <c r="I35" s="104">
        <f>+I34</f>
        <v>414401</v>
      </c>
      <c r="J35" s="124">
        <f t="shared" ref="J35:J41" si="6">I35*H35</f>
        <v>538.72129999999993</v>
      </c>
      <c r="K35" s="75"/>
      <c r="L35" s="73">
        <f>+'Rates Detail'!M173</f>
        <v>1.2999999999999999E-3</v>
      </c>
      <c r="M35" s="106">
        <f>+M34</f>
        <v>414401</v>
      </c>
      <c r="N35" s="124">
        <f t="shared" ref="N35:N41" si="7">M35*L35</f>
        <v>538.72129999999993</v>
      </c>
      <c r="O35" s="75"/>
      <c r="P35" s="112">
        <f t="shared" si="2"/>
        <v>0</v>
      </c>
      <c r="Q35" s="125">
        <f t="shared" si="3"/>
        <v>0</v>
      </c>
    </row>
    <row r="36" spans="4:17">
      <c r="D36" s="76" t="s">
        <v>62</v>
      </c>
      <c r="E36" s="75"/>
      <c r="F36" s="148"/>
      <c r="G36" s="105"/>
      <c r="H36" s="74"/>
      <c r="I36" s="104">
        <f>+I35</f>
        <v>414401</v>
      </c>
      <c r="J36" s="124">
        <f t="shared" si="6"/>
        <v>0</v>
      </c>
      <c r="K36" s="75"/>
      <c r="L36" s="74"/>
      <c r="M36" s="106">
        <f>+I36</f>
        <v>414401</v>
      </c>
      <c r="N36" s="124">
        <f t="shared" si="7"/>
        <v>0</v>
      </c>
      <c r="O36" s="75"/>
      <c r="P36" s="112">
        <f t="shared" si="2"/>
        <v>0</v>
      </c>
      <c r="Q36" s="125" t="str">
        <f t="shared" si="3"/>
        <v/>
      </c>
    </row>
    <row r="37" spans="4:17">
      <c r="D37" s="75" t="s">
        <v>63</v>
      </c>
      <c r="E37" s="75"/>
      <c r="F37" s="148" t="s">
        <v>1</v>
      </c>
      <c r="G37" s="105"/>
      <c r="H37" s="73">
        <v>0.25</v>
      </c>
      <c r="I37" s="104">
        <v>1</v>
      </c>
      <c r="J37" s="124">
        <f t="shared" si="6"/>
        <v>0.25</v>
      </c>
      <c r="K37" s="75"/>
      <c r="L37" s="73">
        <v>0.25</v>
      </c>
      <c r="M37" s="106">
        <v>1</v>
      </c>
      <c r="N37" s="124">
        <f t="shared" si="7"/>
        <v>0.25</v>
      </c>
      <c r="O37" s="75"/>
      <c r="P37" s="112">
        <f t="shared" si="2"/>
        <v>0</v>
      </c>
      <c r="Q37" s="125">
        <f t="shared" si="3"/>
        <v>0</v>
      </c>
    </row>
    <row r="38" spans="4:17">
      <c r="D38" s="75" t="s">
        <v>64</v>
      </c>
      <c r="E38" s="75"/>
      <c r="F38" s="148" t="s">
        <v>50</v>
      </c>
      <c r="G38" s="105"/>
      <c r="H38" s="73">
        <v>7.0000000000000001E-3</v>
      </c>
      <c r="I38" s="104">
        <f>+L16</f>
        <v>400000</v>
      </c>
      <c r="J38" s="124">
        <f t="shared" si="6"/>
        <v>2800</v>
      </c>
      <c r="K38" s="75"/>
      <c r="L38" s="73">
        <f t="shared" ref="L38:M40" si="8">+H38</f>
        <v>7.0000000000000001E-3</v>
      </c>
      <c r="M38" s="106">
        <f t="shared" si="8"/>
        <v>400000</v>
      </c>
      <c r="N38" s="124">
        <f t="shared" si="7"/>
        <v>2800</v>
      </c>
      <c r="O38" s="75"/>
      <c r="P38" s="112">
        <f t="shared" si="2"/>
        <v>0</v>
      </c>
      <c r="Q38" s="125">
        <f t="shared" si="3"/>
        <v>0</v>
      </c>
    </row>
    <row r="39" spans="4:17">
      <c r="D39" s="75" t="s">
        <v>65</v>
      </c>
      <c r="E39" s="75"/>
      <c r="F39" s="148" t="s">
        <v>50</v>
      </c>
      <c r="G39" s="105"/>
      <c r="H39" s="73">
        <f>'GS50-499NI'!H41</f>
        <v>8.5999999999999993E-2</v>
      </c>
      <c r="I39" s="104">
        <v>750</v>
      </c>
      <c r="J39" s="124">
        <f t="shared" si="6"/>
        <v>64.5</v>
      </c>
      <c r="K39" s="75"/>
      <c r="L39" s="73">
        <f t="shared" si="8"/>
        <v>8.5999999999999993E-2</v>
      </c>
      <c r="M39" s="106">
        <f t="shared" si="8"/>
        <v>750</v>
      </c>
      <c r="N39" s="124">
        <f t="shared" si="7"/>
        <v>64.5</v>
      </c>
      <c r="O39" s="75"/>
      <c r="P39" s="112">
        <f t="shared" si="2"/>
        <v>0</v>
      </c>
      <c r="Q39" s="125">
        <f t="shared" si="3"/>
        <v>0</v>
      </c>
    </row>
    <row r="40" spans="4:17">
      <c r="D40" s="159" t="s">
        <v>65</v>
      </c>
      <c r="E40" s="75"/>
      <c r="F40" s="148" t="s">
        <v>50</v>
      </c>
      <c r="G40" s="105"/>
      <c r="H40" s="73">
        <f>'GS50-499NI'!H42</f>
        <v>0.10100000000000001</v>
      </c>
      <c r="I40" s="126">
        <f>+ROUND(I38-I39,0)</f>
        <v>399250</v>
      </c>
      <c r="J40" s="124">
        <f t="shared" si="6"/>
        <v>40324.25</v>
      </c>
      <c r="K40" s="75"/>
      <c r="L40" s="73">
        <f t="shared" si="8"/>
        <v>0.10100000000000001</v>
      </c>
      <c r="M40" s="127">
        <f t="shared" si="8"/>
        <v>399250</v>
      </c>
      <c r="N40" s="124">
        <f t="shared" si="7"/>
        <v>40324.25</v>
      </c>
      <c r="O40" s="75"/>
      <c r="P40" s="112">
        <f t="shared" si="2"/>
        <v>0</v>
      </c>
      <c r="Q40" s="125">
        <f t="shared" si="3"/>
        <v>0</v>
      </c>
    </row>
    <row r="41" spans="4:17" ht="13.5" thickBot="1">
      <c r="D41" s="157"/>
      <c r="E41" s="75"/>
      <c r="F41" s="148"/>
      <c r="G41" s="105"/>
      <c r="H41" s="73"/>
      <c r="I41" s="113"/>
      <c r="J41" s="124">
        <f t="shared" si="6"/>
        <v>0</v>
      </c>
      <c r="K41" s="75"/>
      <c r="L41" s="73"/>
      <c r="M41" s="114"/>
      <c r="N41" s="124">
        <f t="shared" si="7"/>
        <v>0</v>
      </c>
      <c r="O41" s="75"/>
      <c r="P41" s="112">
        <f t="shared" si="2"/>
        <v>0</v>
      </c>
      <c r="Q41" s="125" t="str">
        <f t="shared" si="3"/>
        <v/>
      </c>
    </row>
    <row r="42" spans="4:17" ht="13.5" thickBot="1">
      <c r="D42" s="54" t="s">
        <v>66</v>
      </c>
      <c r="E42" s="75"/>
      <c r="F42" s="75"/>
      <c r="G42" s="75"/>
      <c r="H42" s="128"/>
      <c r="I42" s="129"/>
      <c r="J42" s="47">
        <f>SUM(J33:J41)</f>
        <v>64433.295700000002</v>
      </c>
      <c r="K42" s="48"/>
      <c r="L42" s="55"/>
      <c r="M42" s="56"/>
      <c r="N42" s="47">
        <f>SUM(N33:N41)</f>
        <v>65070.920700000002</v>
      </c>
      <c r="O42" s="48"/>
      <c r="P42" s="51">
        <f t="shared" si="2"/>
        <v>637.625</v>
      </c>
      <c r="Q42" s="52">
        <f t="shared" si="3"/>
        <v>9.8958930017916183E-3</v>
      </c>
    </row>
    <row r="43" spans="4:17" ht="13.5" thickBot="1">
      <c r="D43" s="105" t="s">
        <v>67</v>
      </c>
      <c r="E43" s="75"/>
      <c r="F43" s="75"/>
      <c r="G43" s="75"/>
      <c r="H43" s="130">
        <v>0.13</v>
      </c>
      <c r="I43" s="131"/>
      <c r="J43" s="132">
        <f>J42*H43</f>
        <v>8376.3284410000015</v>
      </c>
      <c r="K43" s="75"/>
      <c r="L43" s="130">
        <v>0.13</v>
      </c>
      <c r="M43" s="133"/>
      <c r="N43" s="132">
        <f>N42*L43</f>
        <v>8459.2196910000002</v>
      </c>
      <c r="O43" s="75"/>
      <c r="P43" s="112">
        <f t="shared" si="2"/>
        <v>82.891249999998763</v>
      </c>
      <c r="Q43" s="125">
        <f t="shared" si="3"/>
        <v>9.8958930017914691E-3</v>
      </c>
    </row>
    <row r="44" spans="4:17" ht="26.25" thickBot="1">
      <c r="D44" s="46" t="s">
        <v>68</v>
      </c>
      <c r="E44" s="75"/>
      <c r="F44" s="75"/>
      <c r="G44" s="75"/>
      <c r="H44" s="122"/>
      <c r="I44" s="123"/>
      <c r="J44" s="47">
        <f>ROUND(SUM(J42:J43),2)</f>
        <v>72809.62</v>
      </c>
      <c r="K44" s="48"/>
      <c r="L44" s="49"/>
      <c r="M44" s="50"/>
      <c r="N44" s="47">
        <f>ROUND(SUM(N42:N43),2)</f>
        <v>73530.14</v>
      </c>
      <c r="O44" s="48"/>
      <c r="P44" s="51">
        <f t="shared" si="2"/>
        <v>720.52000000000407</v>
      </c>
      <c r="Q44" s="52">
        <f t="shared" si="3"/>
        <v>9.8959450687972836E-3</v>
      </c>
    </row>
    <row r="45" spans="4:17" ht="27.75" thickBot="1">
      <c r="D45" s="57" t="s">
        <v>69</v>
      </c>
      <c r="E45" s="75"/>
      <c r="F45" s="75"/>
      <c r="G45" s="75"/>
      <c r="H45" s="122"/>
      <c r="I45" s="134"/>
      <c r="J45" s="47">
        <v>0</v>
      </c>
      <c r="K45" s="48"/>
      <c r="L45" s="49"/>
      <c r="M45" s="50"/>
      <c r="N45" s="47">
        <v>0</v>
      </c>
      <c r="O45" s="48"/>
      <c r="P45" s="51">
        <f t="shared" si="2"/>
        <v>0</v>
      </c>
      <c r="Q45" s="52" t="str">
        <f t="shared" si="3"/>
        <v/>
      </c>
    </row>
    <row r="46" spans="4:17" ht="13.5" thickBot="1">
      <c r="D46" s="46" t="s">
        <v>70</v>
      </c>
      <c r="E46" s="75"/>
      <c r="F46" s="75"/>
      <c r="G46" s="75"/>
      <c r="H46" s="135"/>
      <c r="I46" s="136"/>
      <c r="J46" s="58">
        <f>J44+J45</f>
        <v>72809.62</v>
      </c>
      <c r="K46" s="48"/>
      <c r="L46" s="59"/>
      <c r="M46" s="60"/>
      <c r="N46" s="58">
        <f>N44+N45</f>
        <v>73530.14</v>
      </c>
      <c r="O46" s="48"/>
      <c r="P46" s="61">
        <f t="shared" si="2"/>
        <v>720.52000000000407</v>
      </c>
      <c r="Q46" s="62">
        <f t="shared" si="3"/>
        <v>9.8959450687972836E-3</v>
      </c>
    </row>
    <row r="47" spans="4:17" ht="10.5" customHeight="1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4:17">
      <c r="D48" s="23" t="s">
        <v>71</v>
      </c>
      <c r="E48" s="22"/>
      <c r="F48" s="22"/>
      <c r="G48" s="22"/>
      <c r="H48" s="137">
        <v>3.5999999999999997E-2</v>
      </c>
      <c r="I48" s="22"/>
      <c r="J48" s="22"/>
      <c r="K48" s="22"/>
      <c r="L48" s="138">
        <f>+H48</f>
        <v>3.5999999999999997E-2</v>
      </c>
      <c r="M48" s="22"/>
      <c r="N48" s="22"/>
      <c r="O48" s="22"/>
      <c r="P48" s="22"/>
      <c r="Q48" s="22"/>
    </row>
    <row r="49" spans="2:3" ht="10.5" customHeight="1"/>
    <row r="50" spans="2:3" ht="10.5" customHeight="1">
      <c r="C50" s="65" t="s">
        <v>72</v>
      </c>
    </row>
    <row r="51" spans="2:3" ht="10.5" customHeight="1"/>
    <row r="52" spans="2:3">
      <c r="B52" s="23"/>
      <c r="C52" s="17" t="s">
        <v>73</v>
      </c>
    </row>
    <row r="53" spans="2:3">
      <c r="C53" s="17" t="s">
        <v>74</v>
      </c>
    </row>
    <row r="55" spans="2:3">
      <c r="C55" s="17" t="s">
        <v>75</v>
      </c>
    </row>
    <row r="56" spans="2:3">
      <c r="C56" s="17" t="s">
        <v>76</v>
      </c>
    </row>
    <row r="58" spans="2:3">
      <c r="C58" s="17" t="s">
        <v>77</v>
      </c>
    </row>
    <row r="59" spans="2:3">
      <c r="C59" s="17" t="s">
        <v>78</v>
      </c>
    </row>
    <row r="60" spans="2:3">
      <c r="C60" s="17" t="s">
        <v>79</v>
      </c>
    </row>
    <row r="61" spans="2:3">
      <c r="C61" s="17" t="s">
        <v>80</v>
      </c>
    </row>
    <row r="62" spans="2:3">
      <c r="C62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count="3">
    <dataValidation type="list" allowBlank="1" showInputMessage="1" showErrorMessage="1" prompt="Select Charge Unit - monthly, per kWh, per kW" sqref="F34:F41 F31:F32 F21:F29">
      <formula1>"Monthly, per kWh, per kW"</formula1>
    </dataValidation>
    <dataValidation type="list" allowBlank="1" showInputMessage="1" showErrorMessage="1" sqref="G31:G32 G34:G41 G21:G29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6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"/>
  <sheetViews>
    <sheetView showGridLines="0" topLeftCell="A11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570312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1.5703125" style="17" bestFit="1" customWidth="1"/>
    <col min="15" max="15" width="2.85546875" style="17" customWidth="1"/>
    <col min="16" max="16" width="12.140625" style="17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9"/>
      <c r="O1" s="99"/>
      <c r="P1" s="260"/>
      <c r="Q1" s="260"/>
      <c r="R1" s="99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9"/>
      <c r="O2" s="99"/>
      <c r="P2" s="260"/>
      <c r="Q2" s="260"/>
      <c r="R2" s="99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99"/>
      <c r="O3" s="99"/>
      <c r="P3" s="260"/>
      <c r="Q3" s="260"/>
      <c r="R3" s="99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99"/>
      <c r="O4" s="99"/>
      <c r="P4" s="260"/>
      <c r="Q4" s="260"/>
      <c r="R4" s="99"/>
    </row>
    <row r="5" spans="2:18" s="12" customFormat="1" ht="15" customHeight="1">
      <c r="E5" s="16"/>
      <c r="F5" s="16"/>
      <c r="G5" s="16"/>
      <c r="N5" s="99"/>
      <c r="O5" s="99"/>
      <c r="P5" s="260"/>
      <c r="Q5" s="260"/>
      <c r="R5" s="99"/>
    </row>
    <row r="6" spans="2:18" s="12" customFormat="1" ht="9" customHeight="1">
      <c r="N6" s="99"/>
      <c r="O6" s="99"/>
      <c r="P6" s="99"/>
      <c r="Q6" s="99"/>
      <c r="R6" s="99"/>
    </row>
    <row r="7" spans="2:18" s="12" customFormat="1">
      <c r="N7" s="99"/>
      <c r="O7" s="99"/>
      <c r="P7" s="260"/>
      <c r="Q7" s="260"/>
      <c r="R7" s="99"/>
    </row>
    <row r="8" spans="2:18" s="12" customFormat="1" ht="15" customHeight="1">
      <c r="R8" s="99"/>
    </row>
    <row r="9" spans="2:18" ht="7.5" customHeight="1">
      <c r="N9" s="99"/>
      <c r="O9" s="99"/>
      <c r="P9" s="99"/>
      <c r="Q9" s="99"/>
      <c r="R9" s="99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99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99"/>
    </row>
    <row r="12" spans="2:18" ht="7.5" customHeight="1">
      <c r="N12" s="99"/>
      <c r="O12" s="99"/>
      <c r="P12" s="99"/>
      <c r="Q12" s="99"/>
      <c r="R12" s="99"/>
    </row>
    <row r="13" spans="2:18" ht="7.5" customHeight="1">
      <c r="N13" s="99"/>
      <c r="O13" s="99"/>
      <c r="P13" s="99"/>
      <c r="Q13" s="99"/>
      <c r="R13" s="99"/>
    </row>
    <row r="14" spans="2:18" ht="15.75">
      <c r="B14" s="18"/>
      <c r="D14" s="19" t="s">
        <v>37</v>
      </c>
      <c r="F14" s="280" t="s">
        <v>119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2250</v>
      </c>
      <c r="I16" s="23" t="s">
        <v>84</v>
      </c>
      <c r="L16" s="24">
        <v>400000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'GS50-499INT'!H18:J18</f>
        <v>Current Board Approved</v>
      </c>
      <c r="I18" s="272"/>
      <c r="J18" s="273"/>
      <c r="L18" s="274" t="str">
        <f>'GS50-499INT'!L18:N18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E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E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75" t="s">
        <v>6</v>
      </c>
      <c r="E21" s="75"/>
      <c r="F21" s="148" t="s">
        <v>1</v>
      </c>
      <c r="G21" s="105"/>
      <c r="H21" s="154">
        <f>+'Rates Detail'!K142</f>
        <v>1608.24</v>
      </c>
      <c r="I21" s="104">
        <v>1</v>
      </c>
      <c r="J21" s="144">
        <f>I21*H21</f>
        <v>1608.24</v>
      </c>
      <c r="K21" s="75"/>
      <c r="L21" s="154">
        <f>+'Rates Detail'!M142</f>
        <v>1633.17</v>
      </c>
      <c r="M21" s="106">
        <v>1</v>
      </c>
      <c r="N21" s="144">
        <f>M21*L21</f>
        <v>1633.17</v>
      </c>
      <c r="O21" s="75"/>
      <c r="P21" s="112">
        <f>N21-J21</f>
        <v>24.930000000000064</v>
      </c>
      <c r="Q21" s="153">
        <f>IF((J21)=0,"",(P21/J21))</f>
        <v>1.5501417698850958E-2</v>
      </c>
    </row>
    <row r="22" spans="2:17">
      <c r="D22" s="75" t="str">
        <f>'GS500-4999INT'!D22</f>
        <v>Renewable Generation Rate Rider</v>
      </c>
      <c r="E22" s="75"/>
      <c r="F22" s="148"/>
      <c r="G22" s="105"/>
      <c r="H22" s="154">
        <v>0</v>
      </c>
      <c r="I22" s="104"/>
      <c r="J22" s="144">
        <f t="shared" ref="J22:J29" si="0">I22*H22</f>
        <v>0</v>
      </c>
      <c r="K22" s="75"/>
      <c r="L22" s="154">
        <f>'Rates Detail'!M146</f>
        <v>0.02</v>
      </c>
      <c r="M22" s="106">
        <v>1</v>
      </c>
      <c r="N22" s="144">
        <f t="shared" ref="N22:N29" si="1">M22*L22</f>
        <v>0.02</v>
      </c>
      <c r="O22" s="75"/>
      <c r="P22" s="112">
        <f t="shared" ref="P22" si="2">N22-J22</f>
        <v>0.02</v>
      </c>
      <c r="Q22" s="153" t="str">
        <f t="shared" ref="Q22" si="3">IF((J22)=0,"",(P22/J22))</f>
        <v/>
      </c>
    </row>
    <row r="23" spans="2:17">
      <c r="D23" s="75" t="s">
        <v>11</v>
      </c>
      <c r="E23" s="75"/>
      <c r="F23" s="148" t="s">
        <v>85</v>
      </c>
      <c r="G23" s="105"/>
      <c r="H23" s="143">
        <f>+'Rates Detail'!K149</f>
        <v>2.1869999999999998</v>
      </c>
      <c r="I23" s="104">
        <f>H16</f>
        <v>2250</v>
      </c>
      <c r="J23" s="144">
        <f t="shared" si="0"/>
        <v>4920.75</v>
      </c>
      <c r="K23" s="75"/>
      <c r="L23" s="143">
        <f>+'Rates Detail'!M149</f>
        <v>2.2208999999999999</v>
      </c>
      <c r="M23" s="106">
        <f>H16</f>
        <v>2250</v>
      </c>
      <c r="N23" s="144">
        <f t="shared" si="1"/>
        <v>4997.0249999999996</v>
      </c>
      <c r="O23" s="75"/>
      <c r="P23" s="112">
        <f t="shared" ref="P23:P46" si="4">N23-J23</f>
        <v>76.274999999999636</v>
      </c>
      <c r="Q23" s="153">
        <f t="shared" ref="Q23:Q46" si="5">IF((J23)=0,"",(P23/J23))</f>
        <v>1.5500685871056168E-2</v>
      </c>
    </row>
    <row r="24" spans="2:17">
      <c r="D24" s="75" t="s">
        <v>51</v>
      </c>
      <c r="E24" s="75"/>
      <c r="F24" s="148" t="s">
        <v>85</v>
      </c>
      <c r="G24" s="105"/>
      <c r="H24" s="143">
        <f>+'Rates Detail'!K166</f>
        <v>7.8399999999999997E-2</v>
      </c>
      <c r="I24" s="104">
        <f t="shared" ref="I24" si="6">I23</f>
        <v>2250</v>
      </c>
      <c r="J24" s="144">
        <f t="shared" si="0"/>
        <v>176.4</v>
      </c>
      <c r="K24" s="75"/>
      <c r="L24" s="143">
        <f>+'Rates Detail'!M166</f>
        <v>7.8399999999999997E-2</v>
      </c>
      <c r="M24" s="106">
        <f t="shared" ref="M24" si="7">M23</f>
        <v>2250</v>
      </c>
      <c r="N24" s="144">
        <f t="shared" si="1"/>
        <v>176.4</v>
      </c>
      <c r="O24" s="75"/>
      <c r="P24" s="112">
        <f t="shared" si="4"/>
        <v>0</v>
      </c>
      <c r="Q24" s="153">
        <f t="shared" si="5"/>
        <v>0</v>
      </c>
    </row>
    <row r="25" spans="2:17">
      <c r="D25" s="75" t="s">
        <v>53</v>
      </c>
      <c r="E25" s="75"/>
      <c r="F25" s="148" t="s">
        <v>85</v>
      </c>
      <c r="G25" s="105"/>
      <c r="H25" s="143">
        <f>+'Rates Detail'!K157</f>
        <v>1.01E-2</v>
      </c>
      <c r="I25" s="104">
        <v>2250</v>
      </c>
      <c r="J25" s="144">
        <f t="shared" si="0"/>
        <v>22.724999999999998</v>
      </c>
      <c r="K25" s="75"/>
      <c r="L25" s="143">
        <f>+'Rates Detail'!M157</f>
        <v>0</v>
      </c>
      <c r="M25" s="106">
        <f>+I25</f>
        <v>2250</v>
      </c>
      <c r="N25" s="144">
        <f t="shared" si="1"/>
        <v>0</v>
      </c>
      <c r="O25" s="75"/>
      <c r="P25" s="112">
        <f t="shared" si="4"/>
        <v>-22.724999999999998</v>
      </c>
      <c r="Q25" s="153">
        <f t="shared" si="5"/>
        <v>-1</v>
      </c>
    </row>
    <row r="26" spans="2:17">
      <c r="D26" s="156" t="s">
        <v>92</v>
      </c>
      <c r="E26" s="75"/>
      <c r="F26" s="148" t="s">
        <v>85</v>
      </c>
      <c r="G26" s="105"/>
      <c r="H26" s="143">
        <f>'Rates Detail'!K156</f>
        <v>0</v>
      </c>
      <c r="I26" s="113">
        <v>2250</v>
      </c>
      <c r="J26" s="144">
        <f>I26*H26</f>
        <v>0</v>
      </c>
      <c r="K26" s="75"/>
      <c r="L26" s="143">
        <f>'Rates Detail'!M156</f>
        <v>0</v>
      </c>
      <c r="M26" s="114">
        <v>2250</v>
      </c>
      <c r="N26" s="144">
        <f>M26*L26</f>
        <v>0</v>
      </c>
      <c r="O26" s="75"/>
      <c r="P26" s="112">
        <f>N26-J26</f>
        <v>0</v>
      </c>
      <c r="Q26" s="153" t="str">
        <f>IF((J26)=0,"",(P26/J26))</f>
        <v/>
      </c>
    </row>
    <row r="27" spans="2:17">
      <c r="D27" s="156" t="s">
        <v>115</v>
      </c>
      <c r="E27" s="75"/>
      <c r="F27" s="148" t="s">
        <v>50</v>
      </c>
      <c r="G27" s="105"/>
      <c r="H27" s="155">
        <f>+J27/I27</f>
        <v>0.100971875</v>
      </c>
      <c r="I27" s="104">
        <f>SUM(I39:I40)*H48</f>
        <v>14399.999999999998</v>
      </c>
      <c r="J27" s="144">
        <f>SUM(J39:J40)*H48</f>
        <v>1453.9949999999999</v>
      </c>
      <c r="K27" s="75"/>
      <c r="L27" s="155">
        <f>+N27/M27</f>
        <v>0.100971875</v>
      </c>
      <c r="M27" s="104">
        <f>SUM(M39:M40)*L48</f>
        <v>14399.999999999998</v>
      </c>
      <c r="N27" s="144">
        <f>SUM(N39:N40)*L48</f>
        <v>1453.9949999999999</v>
      </c>
      <c r="O27" s="75"/>
      <c r="P27" s="112">
        <f>N27-J27</f>
        <v>0</v>
      </c>
      <c r="Q27" s="153">
        <f>IF((J27)=0,"",(P27/J27))</f>
        <v>0</v>
      </c>
    </row>
    <row r="28" spans="2:17" ht="25.5">
      <c r="D28" s="76" t="s">
        <v>54</v>
      </c>
      <c r="E28" s="75"/>
      <c r="F28" s="148" t="s">
        <v>85</v>
      </c>
      <c r="G28" s="105"/>
      <c r="H28" s="143">
        <f>+SUM('Rates Detail'!K151:K155,'Rates Detail'!K151:K154)+'Rates Detail'!K162</f>
        <v>-1.3081</v>
      </c>
      <c r="I28" s="104">
        <v>2250</v>
      </c>
      <c r="J28" s="144">
        <f t="shared" si="0"/>
        <v>-2943.2249999999999</v>
      </c>
      <c r="K28" s="75"/>
      <c r="L28" s="143"/>
      <c r="M28" s="106">
        <f>+I28</f>
        <v>2250</v>
      </c>
      <c r="N28" s="144">
        <f t="shared" si="1"/>
        <v>0</v>
      </c>
      <c r="O28" s="75"/>
      <c r="P28" s="112">
        <f t="shared" si="4"/>
        <v>2943.2249999999999</v>
      </c>
      <c r="Q28" s="153">
        <f t="shared" si="5"/>
        <v>-1</v>
      </c>
    </row>
    <row r="29" spans="2:17" ht="13.5" thickBot="1">
      <c r="D29" s="157"/>
      <c r="E29" s="75"/>
      <c r="F29" s="148"/>
      <c r="G29" s="105"/>
      <c r="H29" s="143"/>
      <c r="I29" s="113"/>
      <c r="J29" s="144">
        <f t="shared" si="0"/>
        <v>0</v>
      </c>
      <c r="K29" s="75"/>
      <c r="L29" s="143"/>
      <c r="M29" s="114"/>
      <c r="N29" s="144">
        <f t="shared" si="1"/>
        <v>0</v>
      </c>
      <c r="O29" s="75"/>
      <c r="P29" s="112">
        <f t="shared" si="4"/>
        <v>0</v>
      </c>
      <c r="Q29" s="153" t="str">
        <f t="shared" si="5"/>
        <v/>
      </c>
    </row>
    <row r="30" spans="2:17" ht="13.5" thickBot="1">
      <c r="D30" s="23" t="s">
        <v>56</v>
      </c>
      <c r="E30" s="22"/>
      <c r="F30" s="22"/>
      <c r="G30" s="149"/>
      <c r="H30" s="115"/>
      <c r="I30" s="116"/>
      <c r="J30" s="39">
        <f>SUM(J21:J29)</f>
        <v>5238.8850000000002</v>
      </c>
      <c r="K30" s="22"/>
      <c r="L30" s="115"/>
      <c r="M30" s="117"/>
      <c r="N30" s="39">
        <f>SUM(N21:N29)</f>
        <v>8260.61</v>
      </c>
      <c r="O30" s="22"/>
      <c r="P30" s="40">
        <f t="shared" si="4"/>
        <v>3021.7250000000004</v>
      </c>
      <c r="Q30" s="41">
        <f t="shared" si="5"/>
        <v>0.5767878088562739</v>
      </c>
    </row>
    <row r="31" spans="2:17">
      <c r="D31" s="119" t="s">
        <v>57</v>
      </c>
      <c r="E31" s="119"/>
      <c r="F31" s="148" t="s">
        <v>85</v>
      </c>
      <c r="G31" s="151"/>
      <c r="H31" s="145">
        <f>+'Rates Detail'!K168</f>
        <v>2.6507999999999998</v>
      </c>
      <c r="I31" s="118">
        <f>+H16</f>
        <v>2250</v>
      </c>
      <c r="J31" s="146">
        <f>I31*H31</f>
        <v>5964.2999999999993</v>
      </c>
      <c r="K31" s="119"/>
      <c r="L31" s="145">
        <f>+'Rates Detail'!M168</f>
        <v>2.8485999999999998</v>
      </c>
      <c r="M31" s="120">
        <f>+I31</f>
        <v>2250</v>
      </c>
      <c r="N31" s="146">
        <f>M31*L31</f>
        <v>6409.3499999999995</v>
      </c>
      <c r="O31" s="119"/>
      <c r="P31" s="121">
        <f t="shared" si="4"/>
        <v>445.05000000000018</v>
      </c>
      <c r="Q31" s="147">
        <f t="shared" si="5"/>
        <v>7.4618982948543869E-2</v>
      </c>
    </row>
    <row r="32" spans="2:17" ht="26.25" thickBot="1">
      <c r="D32" s="158" t="s">
        <v>58</v>
      </c>
      <c r="E32" s="119"/>
      <c r="F32" s="148" t="s">
        <v>85</v>
      </c>
      <c r="G32" s="151"/>
      <c r="H32" s="145">
        <f>+'Rates Detail'!K169</f>
        <v>2.0030000000000001</v>
      </c>
      <c r="I32" s="118">
        <f>I31</f>
        <v>2250</v>
      </c>
      <c r="J32" s="146">
        <f>I32*H32</f>
        <v>4506.75</v>
      </c>
      <c r="K32" s="119"/>
      <c r="L32" s="145">
        <f>+'Rates Detail'!M169</f>
        <v>2.1555</v>
      </c>
      <c r="M32" s="120">
        <f>M31</f>
        <v>2250</v>
      </c>
      <c r="N32" s="146">
        <f>M32*L32</f>
        <v>4849.875</v>
      </c>
      <c r="O32" s="119"/>
      <c r="P32" s="121">
        <f t="shared" si="4"/>
        <v>343.125</v>
      </c>
      <c r="Q32" s="147">
        <f t="shared" si="5"/>
        <v>7.6135796305541681E-2</v>
      </c>
    </row>
    <row r="33" spans="4:17" ht="26.25" thickBot="1">
      <c r="D33" s="46" t="s">
        <v>59</v>
      </c>
      <c r="E33" s="75"/>
      <c r="F33" s="75"/>
      <c r="G33" s="105"/>
      <c r="H33" s="122"/>
      <c r="I33" s="123"/>
      <c r="J33" s="47">
        <f>SUM(J30:J32)</f>
        <v>15709.934999999999</v>
      </c>
      <c r="K33" s="48"/>
      <c r="L33" s="49"/>
      <c r="M33" s="50"/>
      <c r="N33" s="47">
        <f>SUM(N30:N32)</f>
        <v>19519.834999999999</v>
      </c>
      <c r="O33" s="48"/>
      <c r="P33" s="51">
        <f t="shared" si="4"/>
        <v>3809.8999999999996</v>
      </c>
      <c r="Q33" s="52">
        <f t="shared" si="5"/>
        <v>0.24251532549307173</v>
      </c>
    </row>
    <row r="34" spans="4:17" ht="25.5">
      <c r="D34" s="76" t="s">
        <v>60</v>
      </c>
      <c r="E34" s="75"/>
      <c r="F34" s="148" t="s">
        <v>50</v>
      </c>
      <c r="G34" s="105"/>
      <c r="H34" s="73">
        <f>+'Rates Detail'!K172</f>
        <v>4.4000000000000003E-3</v>
      </c>
      <c r="I34" s="152">
        <f>ROUND(L16*(1+H48),0)+1</f>
        <v>414401</v>
      </c>
      <c r="J34" s="124">
        <f>I34*H34</f>
        <v>1823.3644000000002</v>
      </c>
      <c r="K34" s="75"/>
      <c r="L34" s="73">
        <f>+'Rates Detail'!M172</f>
        <v>4.4000000000000003E-3</v>
      </c>
      <c r="M34" s="106">
        <f>+I34</f>
        <v>414401</v>
      </c>
      <c r="N34" s="124">
        <f>M34*L34</f>
        <v>1823.3644000000002</v>
      </c>
      <c r="O34" s="75"/>
      <c r="P34" s="112">
        <f t="shared" si="4"/>
        <v>0</v>
      </c>
      <c r="Q34" s="125">
        <f t="shared" si="5"/>
        <v>0</v>
      </c>
    </row>
    <row r="35" spans="4:17" ht="25.5">
      <c r="D35" s="76" t="s">
        <v>61</v>
      </c>
      <c r="E35" s="75"/>
      <c r="F35" s="148" t="s">
        <v>50</v>
      </c>
      <c r="G35" s="105"/>
      <c r="H35" s="73">
        <f>+'Rates Detail'!K173</f>
        <v>1.2999999999999999E-3</v>
      </c>
      <c r="I35" s="104">
        <f>+I34</f>
        <v>414401</v>
      </c>
      <c r="J35" s="124">
        <f t="shared" ref="J35:J41" si="8">I35*H35</f>
        <v>538.72129999999993</v>
      </c>
      <c r="K35" s="75"/>
      <c r="L35" s="73">
        <f>+'Rates Detail'!M173</f>
        <v>1.2999999999999999E-3</v>
      </c>
      <c r="M35" s="106">
        <f>+M34</f>
        <v>414401</v>
      </c>
      <c r="N35" s="124">
        <f t="shared" ref="N35:N41" si="9">M35*L35</f>
        <v>538.72129999999993</v>
      </c>
      <c r="O35" s="75"/>
      <c r="P35" s="112">
        <f t="shared" si="4"/>
        <v>0</v>
      </c>
      <c r="Q35" s="125">
        <f t="shared" si="5"/>
        <v>0</v>
      </c>
    </row>
    <row r="36" spans="4:17">
      <c r="D36" s="76" t="s">
        <v>62</v>
      </c>
      <c r="E36" s="75"/>
      <c r="F36" s="148"/>
      <c r="G36" s="105"/>
      <c r="H36" s="74"/>
      <c r="I36" s="104">
        <f>+I35</f>
        <v>414401</v>
      </c>
      <c r="J36" s="124">
        <f t="shared" si="8"/>
        <v>0</v>
      </c>
      <c r="K36" s="75"/>
      <c r="L36" s="74"/>
      <c r="M36" s="106">
        <f>M32</f>
        <v>2250</v>
      </c>
      <c r="N36" s="124">
        <f t="shared" si="9"/>
        <v>0</v>
      </c>
      <c r="O36" s="75"/>
      <c r="P36" s="112">
        <f t="shared" si="4"/>
        <v>0</v>
      </c>
      <c r="Q36" s="125" t="str">
        <f t="shared" si="5"/>
        <v/>
      </c>
    </row>
    <row r="37" spans="4:17">
      <c r="D37" s="75" t="s">
        <v>63</v>
      </c>
      <c r="E37" s="75"/>
      <c r="F37" s="148" t="s">
        <v>1</v>
      </c>
      <c r="G37" s="105"/>
      <c r="H37" s="73">
        <v>0.25</v>
      </c>
      <c r="I37" s="104">
        <v>1</v>
      </c>
      <c r="J37" s="124">
        <f t="shared" si="8"/>
        <v>0.25</v>
      </c>
      <c r="K37" s="75"/>
      <c r="L37" s="73">
        <v>0.25</v>
      </c>
      <c r="M37" s="106">
        <v>1</v>
      </c>
      <c r="N37" s="124">
        <f t="shared" si="9"/>
        <v>0.25</v>
      </c>
      <c r="O37" s="75"/>
      <c r="P37" s="112">
        <f t="shared" si="4"/>
        <v>0</v>
      </c>
      <c r="Q37" s="125">
        <f t="shared" si="5"/>
        <v>0</v>
      </c>
    </row>
    <row r="38" spans="4:17">
      <c r="D38" s="75" t="s">
        <v>64</v>
      </c>
      <c r="E38" s="75"/>
      <c r="F38" s="148" t="s">
        <v>50</v>
      </c>
      <c r="G38" s="105"/>
      <c r="H38" s="73">
        <v>7.0000000000000001E-3</v>
      </c>
      <c r="I38" s="104">
        <f>+L16</f>
        <v>400000</v>
      </c>
      <c r="J38" s="124">
        <f t="shared" si="8"/>
        <v>2800</v>
      </c>
      <c r="K38" s="75"/>
      <c r="L38" s="73">
        <f t="shared" ref="L38:M40" si="10">+H38</f>
        <v>7.0000000000000001E-3</v>
      </c>
      <c r="M38" s="106">
        <f t="shared" si="10"/>
        <v>400000</v>
      </c>
      <c r="N38" s="124">
        <f t="shared" si="9"/>
        <v>2800</v>
      </c>
      <c r="O38" s="75"/>
      <c r="P38" s="112">
        <f t="shared" si="4"/>
        <v>0</v>
      </c>
      <c r="Q38" s="125">
        <f t="shared" si="5"/>
        <v>0</v>
      </c>
    </row>
    <row r="39" spans="4:17">
      <c r="D39" s="75" t="s">
        <v>65</v>
      </c>
      <c r="E39" s="75"/>
      <c r="F39" s="148" t="s">
        <v>50</v>
      </c>
      <c r="G39" s="105"/>
      <c r="H39" s="73">
        <f>'GS500-4999INT'!H39</f>
        <v>8.5999999999999993E-2</v>
      </c>
      <c r="I39" s="104">
        <v>750</v>
      </c>
      <c r="J39" s="124">
        <f t="shared" si="8"/>
        <v>64.5</v>
      </c>
      <c r="K39" s="75"/>
      <c r="L39" s="73">
        <f t="shared" si="10"/>
        <v>8.5999999999999993E-2</v>
      </c>
      <c r="M39" s="106">
        <f t="shared" si="10"/>
        <v>750</v>
      </c>
      <c r="N39" s="124">
        <f t="shared" si="9"/>
        <v>64.5</v>
      </c>
      <c r="O39" s="75"/>
      <c r="P39" s="112">
        <f t="shared" si="4"/>
        <v>0</v>
      </c>
      <c r="Q39" s="125">
        <f t="shared" si="5"/>
        <v>0</v>
      </c>
    </row>
    <row r="40" spans="4:17">
      <c r="D40" s="159" t="s">
        <v>65</v>
      </c>
      <c r="E40" s="75"/>
      <c r="F40" s="148" t="s">
        <v>50</v>
      </c>
      <c r="G40" s="105"/>
      <c r="H40" s="73">
        <f>'GS500-4999INT'!H40</f>
        <v>0.10100000000000001</v>
      </c>
      <c r="I40" s="126">
        <f>+ROUND(I38-I39,0)</f>
        <v>399250</v>
      </c>
      <c r="J40" s="124">
        <f t="shared" si="8"/>
        <v>40324.25</v>
      </c>
      <c r="K40" s="75"/>
      <c r="L40" s="73">
        <f t="shared" si="10"/>
        <v>0.10100000000000001</v>
      </c>
      <c r="M40" s="127">
        <f t="shared" si="10"/>
        <v>399250</v>
      </c>
      <c r="N40" s="124">
        <f t="shared" si="9"/>
        <v>40324.25</v>
      </c>
      <c r="O40" s="75"/>
      <c r="P40" s="112">
        <f t="shared" si="4"/>
        <v>0</v>
      </c>
      <c r="Q40" s="125">
        <f t="shared" si="5"/>
        <v>0</v>
      </c>
    </row>
    <row r="41" spans="4:17" ht="13.5" thickBot="1">
      <c r="D41" s="157"/>
      <c r="E41" s="75"/>
      <c r="F41" s="148"/>
      <c r="G41" s="105"/>
      <c r="H41" s="73"/>
      <c r="I41" s="113"/>
      <c r="J41" s="124">
        <f t="shared" si="8"/>
        <v>0</v>
      </c>
      <c r="K41" s="75"/>
      <c r="L41" s="73"/>
      <c r="M41" s="114"/>
      <c r="N41" s="124">
        <f t="shared" si="9"/>
        <v>0</v>
      </c>
      <c r="O41" s="75"/>
      <c r="P41" s="112">
        <f t="shared" si="4"/>
        <v>0</v>
      </c>
      <c r="Q41" s="125" t="str">
        <f t="shared" si="5"/>
        <v/>
      </c>
    </row>
    <row r="42" spans="4:17" ht="13.5" thickBot="1">
      <c r="D42" s="54" t="s">
        <v>66</v>
      </c>
      <c r="E42" s="75"/>
      <c r="F42" s="75"/>
      <c r="G42" s="75"/>
      <c r="H42" s="128"/>
      <c r="I42" s="129"/>
      <c r="J42" s="47">
        <f>SUM(J33:J41)</f>
        <v>61261.020700000001</v>
      </c>
      <c r="K42" s="48"/>
      <c r="L42" s="55"/>
      <c r="M42" s="56"/>
      <c r="N42" s="47">
        <f>SUM(N33:N41)</f>
        <v>65070.920700000002</v>
      </c>
      <c r="O42" s="48"/>
      <c r="P42" s="51">
        <f t="shared" si="4"/>
        <v>3809.9000000000015</v>
      </c>
      <c r="Q42" s="52">
        <f t="shared" si="5"/>
        <v>6.2191258919066648E-2</v>
      </c>
    </row>
    <row r="43" spans="4:17" ht="13.5" thickBot="1">
      <c r="D43" s="105" t="s">
        <v>67</v>
      </c>
      <c r="E43" s="75"/>
      <c r="F43" s="75"/>
      <c r="G43" s="75"/>
      <c r="H43" s="130">
        <v>0.13</v>
      </c>
      <c r="I43" s="131"/>
      <c r="J43" s="132">
        <f>J42*H43</f>
        <v>7963.932691</v>
      </c>
      <c r="K43" s="75"/>
      <c r="L43" s="130">
        <v>0.13</v>
      </c>
      <c r="M43" s="133"/>
      <c r="N43" s="132">
        <f>N42*L43</f>
        <v>8459.2196910000002</v>
      </c>
      <c r="O43" s="75"/>
      <c r="P43" s="112">
        <f t="shared" si="4"/>
        <v>495.28700000000026</v>
      </c>
      <c r="Q43" s="125">
        <f t="shared" si="5"/>
        <v>6.2191258919066655E-2</v>
      </c>
    </row>
    <row r="44" spans="4:17" ht="26.25" thickBot="1">
      <c r="D44" s="46" t="s">
        <v>68</v>
      </c>
      <c r="E44" s="75"/>
      <c r="F44" s="75"/>
      <c r="G44" s="75"/>
      <c r="H44" s="122"/>
      <c r="I44" s="123"/>
      <c r="J44" s="47">
        <f>ROUND(SUM(J42:J43),2)</f>
        <v>69224.95</v>
      </c>
      <c r="K44" s="48"/>
      <c r="L44" s="49"/>
      <c r="M44" s="50"/>
      <c r="N44" s="47">
        <f>ROUND(SUM(N42:N43),2)</f>
        <v>73530.14</v>
      </c>
      <c r="O44" s="48"/>
      <c r="P44" s="51">
        <f t="shared" si="4"/>
        <v>4305.1900000000023</v>
      </c>
      <c r="Q44" s="52">
        <f t="shared" si="5"/>
        <v>6.2191305302495739E-2</v>
      </c>
    </row>
    <row r="45" spans="4:17" ht="27.75" thickBot="1">
      <c r="D45" s="57" t="s">
        <v>69</v>
      </c>
      <c r="E45" s="75"/>
      <c r="F45" s="75"/>
      <c r="G45" s="75"/>
      <c r="H45" s="122"/>
      <c r="I45" s="134"/>
      <c r="J45" s="47">
        <v>0</v>
      </c>
      <c r="K45" s="48"/>
      <c r="L45" s="49"/>
      <c r="M45" s="50"/>
      <c r="N45" s="47">
        <v>0</v>
      </c>
      <c r="O45" s="48"/>
      <c r="P45" s="51">
        <f t="shared" si="4"/>
        <v>0</v>
      </c>
      <c r="Q45" s="52" t="str">
        <f t="shared" si="5"/>
        <v/>
      </c>
    </row>
    <row r="46" spans="4:17" ht="13.5" thickBot="1">
      <c r="D46" s="46" t="s">
        <v>70</v>
      </c>
      <c r="E46" s="75"/>
      <c r="F46" s="75"/>
      <c r="G46" s="75"/>
      <c r="H46" s="135"/>
      <c r="I46" s="136"/>
      <c r="J46" s="58">
        <f>J44+J45</f>
        <v>69224.95</v>
      </c>
      <c r="K46" s="48"/>
      <c r="L46" s="59"/>
      <c r="M46" s="60"/>
      <c r="N46" s="58">
        <f>N44+N45</f>
        <v>73530.14</v>
      </c>
      <c r="O46" s="48"/>
      <c r="P46" s="61">
        <f t="shared" si="4"/>
        <v>4305.1900000000023</v>
      </c>
      <c r="Q46" s="62">
        <f t="shared" si="5"/>
        <v>6.2191305302495739E-2</v>
      </c>
    </row>
    <row r="47" spans="4:17" ht="10.5" customHeight="1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4:17">
      <c r="D48" s="23" t="s">
        <v>71</v>
      </c>
      <c r="E48" s="22"/>
      <c r="F48" s="22"/>
      <c r="G48" s="22"/>
      <c r="H48" s="137">
        <v>3.5999999999999997E-2</v>
      </c>
      <c r="I48" s="22"/>
      <c r="J48" s="22"/>
      <c r="K48" s="22"/>
      <c r="L48" s="138">
        <f>+H48</f>
        <v>3.5999999999999997E-2</v>
      </c>
      <c r="M48" s="22"/>
      <c r="N48" s="22"/>
      <c r="O48" s="22"/>
      <c r="P48" s="22"/>
      <c r="Q48" s="22"/>
    </row>
    <row r="49" spans="2:3" ht="10.5" customHeight="1"/>
    <row r="50" spans="2:3" ht="10.5" customHeight="1">
      <c r="C50" s="65" t="s">
        <v>72</v>
      </c>
    </row>
    <row r="51" spans="2:3" ht="10.5" customHeight="1"/>
    <row r="52" spans="2:3">
      <c r="B52" s="23"/>
      <c r="C52" s="17" t="s">
        <v>73</v>
      </c>
    </row>
    <row r="53" spans="2:3">
      <c r="C53" s="17" t="s">
        <v>74</v>
      </c>
    </row>
    <row r="55" spans="2:3">
      <c r="C55" s="17" t="s">
        <v>75</v>
      </c>
    </row>
    <row r="56" spans="2:3">
      <c r="C56" s="17" t="s">
        <v>76</v>
      </c>
    </row>
    <row r="58" spans="2:3">
      <c r="C58" s="17" t="s">
        <v>77</v>
      </c>
    </row>
    <row r="59" spans="2:3">
      <c r="C59" s="17" t="s">
        <v>78</v>
      </c>
    </row>
    <row r="60" spans="2:3">
      <c r="C60" s="17" t="s">
        <v>79</v>
      </c>
    </row>
    <row r="61" spans="2:3">
      <c r="C61" s="17" t="s">
        <v>80</v>
      </c>
    </row>
    <row r="62" spans="2:3">
      <c r="C62" s="17" t="s">
        <v>81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sqref="G31:G32 G34:G41 G21:G29">
      <formula1>$B$14:$B$19</formula1>
    </dataValidation>
    <dataValidation type="list" allowBlank="1" showInputMessage="1" showErrorMessage="1" prompt="Select Charge Unit - monthly, per kWh, per kW" sqref="F34:F41 F31:F32 F21:F29">
      <formula1>"Monthly, per kWh, per kW"</formula1>
    </dataValidation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"/>
  <sheetViews>
    <sheetView showGridLines="0" topLeftCell="A11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2.710937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2.7109375" style="17" bestFit="1" customWidth="1"/>
    <col min="15" max="15" width="2.85546875" style="17" customWidth="1"/>
    <col min="16" max="16" width="10.42578125" style="17" bestFit="1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70" t="s">
        <v>130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5000</v>
      </c>
      <c r="I16" s="23" t="s">
        <v>84</v>
      </c>
      <c r="L16" s="24">
        <v>3000000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E18" s="22"/>
      <c r="F18" s="26"/>
      <c r="G18" s="26"/>
      <c r="H18" s="271" t="str">
        <f>'GS500-4999INT'!H18:J18</f>
        <v>Current Board Approved</v>
      </c>
      <c r="I18" s="272"/>
      <c r="J18" s="273"/>
      <c r="K18" s="22"/>
      <c r="L18" s="274" t="str">
        <f>'GS500-4999INT'!L18:N18</f>
        <v>Proposed Jan 1, 2015</v>
      </c>
      <c r="M18" s="275"/>
      <c r="N18" s="276"/>
      <c r="O18" s="22"/>
      <c r="P18" s="271" t="s">
        <v>41</v>
      </c>
      <c r="Q18" s="273"/>
    </row>
    <row r="19" spans="2:17">
      <c r="B19" s="25"/>
      <c r="D19" s="22"/>
      <c r="E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E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75" t="s">
        <v>6</v>
      </c>
      <c r="E21" s="75"/>
      <c r="F21" s="148" t="s">
        <v>1</v>
      </c>
      <c r="G21" s="105"/>
      <c r="H21" s="154">
        <f>+'Rates Detail'!K181</f>
        <v>12680.35</v>
      </c>
      <c r="I21" s="104">
        <v>1</v>
      </c>
      <c r="J21" s="144">
        <f>I21*H21</f>
        <v>12680.35</v>
      </c>
      <c r="K21" s="75"/>
      <c r="L21" s="154">
        <f>+'Rates Detail'!M181</f>
        <v>12876.9</v>
      </c>
      <c r="M21" s="106">
        <v>1</v>
      </c>
      <c r="N21" s="144">
        <f>M21*L21</f>
        <v>12876.9</v>
      </c>
      <c r="O21" s="75"/>
      <c r="P21" s="112">
        <f>N21-J21</f>
        <v>196.54999999999927</v>
      </c>
      <c r="Q21" s="153">
        <f>IF((J21)=0,"",(P21/J21))</f>
        <v>1.5500360794457508E-2</v>
      </c>
    </row>
    <row r="22" spans="2:17">
      <c r="D22" s="75" t="str">
        <f>'GS500-499NI'!D22</f>
        <v>Renewable Generation Rate Rider</v>
      </c>
      <c r="E22" s="75"/>
      <c r="F22" s="148"/>
      <c r="G22" s="105"/>
      <c r="H22" s="154">
        <v>0</v>
      </c>
      <c r="I22" s="104">
        <v>1</v>
      </c>
      <c r="J22" s="144">
        <f t="shared" ref="J22:J29" si="0">I22*H22</f>
        <v>0</v>
      </c>
      <c r="K22" s="75"/>
      <c r="L22" s="154">
        <f>'Rates Detail'!M185</f>
        <v>0.02</v>
      </c>
      <c r="M22" s="106">
        <v>1</v>
      </c>
      <c r="N22" s="144">
        <f t="shared" ref="N22:N29" si="1">M22*L22</f>
        <v>0.02</v>
      </c>
      <c r="O22" s="75"/>
      <c r="P22" s="112">
        <f t="shared" ref="P22:P46" si="2">N22-J22</f>
        <v>0.02</v>
      </c>
      <c r="Q22" s="153" t="str">
        <f t="shared" ref="Q22:Q46" si="3">IF((J22)=0,"",(P22/J22))</f>
        <v/>
      </c>
    </row>
    <row r="23" spans="2:17">
      <c r="D23" s="75" t="s">
        <v>11</v>
      </c>
      <c r="E23" s="75"/>
      <c r="F23" s="148" t="s">
        <v>85</v>
      </c>
      <c r="G23" s="105"/>
      <c r="H23" s="143">
        <f>+'Rates Detail'!K188</f>
        <v>2.7145000000000001</v>
      </c>
      <c r="I23" s="104">
        <f>H16</f>
        <v>5000</v>
      </c>
      <c r="J23" s="144">
        <f t="shared" si="0"/>
        <v>13572.5</v>
      </c>
      <c r="K23" s="75"/>
      <c r="L23" s="143">
        <f>+'Rates Detail'!M188</f>
        <v>2.7566000000000002</v>
      </c>
      <c r="M23" s="106">
        <f>H16</f>
        <v>5000</v>
      </c>
      <c r="N23" s="144">
        <f t="shared" si="1"/>
        <v>13783</v>
      </c>
      <c r="O23" s="75"/>
      <c r="P23" s="112">
        <f t="shared" si="2"/>
        <v>210.5</v>
      </c>
      <c r="Q23" s="153">
        <f t="shared" si="3"/>
        <v>1.5509301897218641E-2</v>
      </c>
    </row>
    <row r="24" spans="2:17">
      <c r="D24" s="75" t="s">
        <v>51</v>
      </c>
      <c r="E24" s="75"/>
      <c r="F24" s="148" t="s">
        <v>85</v>
      </c>
      <c r="G24" s="105"/>
      <c r="H24" s="143">
        <f>+'Rates Detail'!K205</f>
        <v>8.3799999999999999E-2</v>
      </c>
      <c r="I24" s="104">
        <f t="shared" ref="I24" si="4">I23</f>
        <v>5000</v>
      </c>
      <c r="J24" s="144">
        <f t="shared" si="0"/>
        <v>419</v>
      </c>
      <c r="K24" s="75"/>
      <c r="L24" s="143">
        <f>+'Rates Detail'!M205</f>
        <v>8.3799999999999999E-2</v>
      </c>
      <c r="M24" s="106">
        <f t="shared" ref="M24" si="5">M23</f>
        <v>5000</v>
      </c>
      <c r="N24" s="144">
        <f t="shared" si="1"/>
        <v>419</v>
      </c>
      <c r="O24" s="75"/>
      <c r="P24" s="112">
        <f t="shared" si="2"/>
        <v>0</v>
      </c>
      <c r="Q24" s="153">
        <f t="shared" si="3"/>
        <v>0</v>
      </c>
    </row>
    <row r="25" spans="2:17">
      <c r="D25" s="75" t="s">
        <v>53</v>
      </c>
      <c r="E25" s="75"/>
      <c r="F25" s="148" t="s">
        <v>85</v>
      </c>
      <c r="G25" s="105"/>
      <c r="H25" s="143">
        <f>+'Rates Detail'!K196</f>
        <v>5.0000000000000001E-3</v>
      </c>
      <c r="I25" s="104">
        <v>5000</v>
      </c>
      <c r="J25" s="144">
        <f t="shared" si="0"/>
        <v>25</v>
      </c>
      <c r="K25" s="75"/>
      <c r="L25" s="143">
        <f>+'Rates Detail'!M196</f>
        <v>0</v>
      </c>
      <c r="M25" s="106">
        <f>+I25</f>
        <v>5000</v>
      </c>
      <c r="N25" s="144">
        <f t="shared" si="1"/>
        <v>0</v>
      </c>
      <c r="O25" s="75"/>
      <c r="P25" s="112">
        <f t="shared" si="2"/>
        <v>-25</v>
      </c>
      <c r="Q25" s="153">
        <f t="shared" si="3"/>
        <v>-1</v>
      </c>
    </row>
    <row r="26" spans="2:17">
      <c r="D26" s="156" t="s">
        <v>95</v>
      </c>
      <c r="E26" s="75"/>
      <c r="F26" s="148" t="s">
        <v>85</v>
      </c>
      <c r="G26" s="105"/>
      <c r="H26" s="143">
        <f>'Rates Detail'!K195</f>
        <v>0</v>
      </c>
      <c r="I26" s="104">
        <f>H16</f>
        <v>5000</v>
      </c>
      <c r="J26" s="144">
        <f>I26*H26</f>
        <v>0</v>
      </c>
      <c r="K26" s="75"/>
      <c r="L26" s="143">
        <f>'Rates Detail'!M195</f>
        <v>0</v>
      </c>
      <c r="M26" s="114">
        <v>5000</v>
      </c>
      <c r="N26" s="144">
        <f>M26*L26</f>
        <v>0</v>
      </c>
      <c r="O26" s="75"/>
      <c r="P26" s="112">
        <f>N26-J26</f>
        <v>0</v>
      </c>
      <c r="Q26" s="153" t="str">
        <f>IF((J26)=0,"",(P26/J26))</f>
        <v/>
      </c>
    </row>
    <row r="27" spans="2:17" ht="25.5">
      <c r="D27" s="76" t="s">
        <v>54</v>
      </c>
      <c r="E27" s="75"/>
      <c r="F27" s="148" t="s">
        <v>85</v>
      </c>
      <c r="G27" s="105"/>
      <c r="H27" s="143">
        <f>+SUM('Rates Detail'!K190:K194,'Rates Detail'!K198:K199)+'Rates Detail'!K200</f>
        <v>-0.57220000000000004</v>
      </c>
      <c r="I27" s="104">
        <v>5000</v>
      </c>
      <c r="J27" s="144">
        <f t="shared" si="0"/>
        <v>-2861</v>
      </c>
      <c r="K27" s="75"/>
      <c r="L27" s="143">
        <f>+SUM('Rates Detail'!M190:M194,'Rates Detail'!M198:M200)+'Rates Detail'!M201</f>
        <v>0</v>
      </c>
      <c r="M27" s="106">
        <f>+I27</f>
        <v>5000</v>
      </c>
      <c r="N27" s="144">
        <f t="shared" si="1"/>
        <v>0</v>
      </c>
      <c r="O27" s="75"/>
      <c r="P27" s="112">
        <f t="shared" si="2"/>
        <v>2861</v>
      </c>
      <c r="Q27" s="153">
        <f t="shared" si="3"/>
        <v>-1</v>
      </c>
    </row>
    <row r="28" spans="2:17">
      <c r="D28" s="156" t="s">
        <v>115</v>
      </c>
      <c r="E28" s="75"/>
      <c r="F28" s="148" t="s">
        <v>85</v>
      </c>
      <c r="G28" s="105"/>
      <c r="H28" s="143">
        <f>+J28/I28</f>
        <v>0.10099630359783145</v>
      </c>
      <c r="I28" s="113">
        <f>+SUM(I39:I40)*H48</f>
        <v>44130.75</v>
      </c>
      <c r="J28" s="144">
        <f>+SUM(J39:J40)*H48</f>
        <v>4457.042625</v>
      </c>
      <c r="K28" s="75"/>
      <c r="L28" s="143">
        <f>+H28</f>
        <v>0.10099630359783145</v>
      </c>
      <c r="M28" s="114">
        <f>+I28</f>
        <v>44130.75</v>
      </c>
      <c r="N28" s="144">
        <f t="shared" si="1"/>
        <v>4457.042625</v>
      </c>
      <c r="O28" s="75"/>
      <c r="P28" s="112">
        <f t="shared" si="2"/>
        <v>0</v>
      </c>
      <c r="Q28" s="153">
        <f t="shared" si="3"/>
        <v>0</v>
      </c>
    </row>
    <row r="29" spans="2:17" ht="13.5" thickBot="1">
      <c r="D29" s="157"/>
      <c r="E29" s="75"/>
      <c r="F29" s="148"/>
      <c r="G29" s="105"/>
      <c r="H29" s="143"/>
      <c r="I29" s="113"/>
      <c r="J29" s="144">
        <f t="shared" si="0"/>
        <v>0</v>
      </c>
      <c r="K29" s="75"/>
      <c r="L29" s="143"/>
      <c r="M29" s="114"/>
      <c r="N29" s="144">
        <f t="shared" si="1"/>
        <v>0</v>
      </c>
      <c r="O29" s="75"/>
      <c r="P29" s="112">
        <f t="shared" si="2"/>
        <v>0</v>
      </c>
      <c r="Q29" s="153" t="str">
        <f t="shared" si="3"/>
        <v/>
      </c>
    </row>
    <row r="30" spans="2:17" ht="13.5" thickBot="1">
      <c r="D30" s="23" t="s">
        <v>56</v>
      </c>
      <c r="E30" s="22"/>
      <c r="F30" s="22"/>
      <c r="G30" s="149"/>
      <c r="H30" s="115"/>
      <c r="I30" s="116"/>
      <c r="J30" s="39">
        <f>SUM(J21:J29)</f>
        <v>28292.892625</v>
      </c>
      <c r="K30" s="22"/>
      <c r="L30" s="115"/>
      <c r="M30" s="117"/>
      <c r="N30" s="39">
        <f>SUM(N21:N29)</f>
        <v>31535.962625</v>
      </c>
      <c r="O30" s="22"/>
      <c r="P30" s="40">
        <f t="shared" si="2"/>
        <v>3243.0699999999997</v>
      </c>
      <c r="Q30" s="41">
        <f t="shared" si="3"/>
        <v>0.1146249004293883</v>
      </c>
    </row>
    <row r="31" spans="2:17">
      <c r="D31" s="119" t="s">
        <v>57</v>
      </c>
      <c r="E31" s="119"/>
      <c r="F31" s="148" t="s">
        <v>85</v>
      </c>
      <c r="G31" s="151"/>
      <c r="H31" s="145">
        <f>+'Rates Detail'!K207</f>
        <v>2.8287</v>
      </c>
      <c r="I31" s="118">
        <f>+H16</f>
        <v>5000</v>
      </c>
      <c r="J31" s="146">
        <f>I31*H31</f>
        <v>14143.5</v>
      </c>
      <c r="K31" s="119"/>
      <c r="L31" s="145">
        <f>+'Rates Detail'!M207</f>
        <v>3.0398000000000001</v>
      </c>
      <c r="M31" s="120">
        <f>+I31</f>
        <v>5000</v>
      </c>
      <c r="N31" s="146">
        <f>M31*L31</f>
        <v>15199</v>
      </c>
      <c r="O31" s="119"/>
      <c r="P31" s="121">
        <f t="shared" si="2"/>
        <v>1055.5</v>
      </c>
      <c r="Q31" s="147">
        <f t="shared" si="3"/>
        <v>7.4627920953087998E-2</v>
      </c>
    </row>
    <row r="32" spans="2:17" ht="26.25" thickBot="1">
      <c r="D32" s="158" t="s">
        <v>58</v>
      </c>
      <c r="E32" s="119"/>
      <c r="F32" s="148" t="s">
        <v>85</v>
      </c>
      <c r="G32" s="151"/>
      <c r="H32" s="145">
        <f>+'Rates Detail'!K208</f>
        <v>2.1393</v>
      </c>
      <c r="I32" s="118">
        <f>I31</f>
        <v>5000</v>
      </c>
      <c r="J32" s="146">
        <f>I32*H32</f>
        <v>10696.5</v>
      </c>
      <c r="K32" s="119"/>
      <c r="L32" s="145">
        <f>+'Rates Detail'!M208</f>
        <v>2.3022</v>
      </c>
      <c r="M32" s="120">
        <f>M31</f>
        <v>5000</v>
      </c>
      <c r="N32" s="146">
        <f>M32*L32</f>
        <v>11511</v>
      </c>
      <c r="O32" s="119"/>
      <c r="P32" s="121">
        <f t="shared" si="2"/>
        <v>814.5</v>
      </c>
      <c r="Q32" s="147">
        <f t="shared" si="3"/>
        <v>7.6146403029028184E-2</v>
      </c>
    </row>
    <row r="33" spans="4:17" ht="26.25" thickBot="1">
      <c r="D33" s="46" t="s">
        <v>59</v>
      </c>
      <c r="E33" s="75"/>
      <c r="F33" s="75"/>
      <c r="G33" s="105"/>
      <c r="H33" s="122"/>
      <c r="I33" s="123"/>
      <c r="J33" s="47">
        <f>SUM(J30:J32)</f>
        <v>53132.892625</v>
      </c>
      <c r="K33" s="48"/>
      <c r="L33" s="49"/>
      <c r="M33" s="50"/>
      <c r="N33" s="47">
        <f>SUM(N30:N32)</f>
        <v>58245.962625</v>
      </c>
      <c r="O33" s="48"/>
      <c r="P33" s="51">
        <f t="shared" si="2"/>
        <v>5113.07</v>
      </c>
      <c r="Q33" s="52">
        <f t="shared" si="3"/>
        <v>9.6231726664815651E-2</v>
      </c>
    </row>
    <row r="34" spans="4:17" ht="25.5">
      <c r="D34" s="76" t="s">
        <v>60</v>
      </c>
      <c r="E34" s="75"/>
      <c r="F34" s="148" t="s">
        <v>50</v>
      </c>
      <c r="G34" s="105"/>
      <c r="H34" s="73">
        <f>+'Rates Detail'!K211</f>
        <v>4.4000000000000003E-3</v>
      </c>
      <c r="I34" s="152">
        <f>ROUND(L16*(1+H48),0)</f>
        <v>3043500</v>
      </c>
      <c r="J34" s="124">
        <f>I34*H34</f>
        <v>13391.400000000001</v>
      </c>
      <c r="K34" s="75"/>
      <c r="L34" s="73">
        <f>+'Rates Detail'!M211</f>
        <v>4.4000000000000003E-3</v>
      </c>
      <c r="M34" s="106">
        <f>+I34</f>
        <v>3043500</v>
      </c>
      <c r="N34" s="124">
        <f>M34*L34</f>
        <v>13391.400000000001</v>
      </c>
      <c r="O34" s="75"/>
      <c r="P34" s="112">
        <f t="shared" si="2"/>
        <v>0</v>
      </c>
      <c r="Q34" s="125">
        <f t="shared" si="3"/>
        <v>0</v>
      </c>
    </row>
    <row r="35" spans="4:17" ht="25.5">
      <c r="D35" s="76" t="s">
        <v>61</v>
      </c>
      <c r="E35" s="75"/>
      <c r="F35" s="148" t="s">
        <v>50</v>
      </c>
      <c r="G35" s="105"/>
      <c r="H35" s="73">
        <f>+'Rates Detail'!K212</f>
        <v>1.2999999999999999E-3</v>
      </c>
      <c r="I35" s="104">
        <f>+I34</f>
        <v>3043500</v>
      </c>
      <c r="J35" s="124">
        <f t="shared" ref="J35:J41" si="6">I35*H35</f>
        <v>3956.5499999999997</v>
      </c>
      <c r="K35" s="75"/>
      <c r="L35" s="73">
        <f>+'Rates Detail'!M212</f>
        <v>1.2999999999999999E-3</v>
      </c>
      <c r="M35" s="106">
        <f>+M34</f>
        <v>3043500</v>
      </c>
      <c r="N35" s="124">
        <f t="shared" ref="N35:N41" si="7">M35*L35</f>
        <v>3956.5499999999997</v>
      </c>
      <c r="O35" s="75"/>
      <c r="P35" s="112">
        <f t="shared" si="2"/>
        <v>0</v>
      </c>
      <c r="Q35" s="125">
        <f t="shared" si="3"/>
        <v>0</v>
      </c>
    </row>
    <row r="36" spans="4:17">
      <c r="D36" s="76" t="s">
        <v>62</v>
      </c>
      <c r="E36" s="75"/>
      <c r="F36" s="148"/>
      <c r="G36" s="105"/>
      <c r="H36" s="74"/>
      <c r="I36" s="104">
        <f>+I35</f>
        <v>3043500</v>
      </c>
      <c r="J36" s="124">
        <f t="shared" si="6"/>
        <v>0</v>
      </c>
      <c r="K36" s="75"/>
      <c r="L36" s="74"/>
      <c r="M36" s="106">
        <f>M32</f>
        <v>5000</v>
      </c>
      <c r="N36" s="124">
        <f t="shared" si="7"/>
        <v>0</v>
      </c>
      <c r="O36" s="75"/>
      <c r="P36" s="112">
        <f t="shared" si="2"/>
        <v>0</v>
      </c>
      <c r="Q36" s="125" t="str">
        <f t="shared" si="3"/>
        <v/>
      </c>
    </row>
    <row r="37" spans="4:17">
      <c r="D37" s="75" t="s">
        <v>63</v>
      </c>
      <c r="E37" s="75"/>
      <c r="F37" s="148" t="s">
        <v>1</v>
      </c>
      <c r="G37" s="105"/>
      <c r="H37" s="73">
        <v>0.25</v>
      </c>
      <c r="I37" s="104">
        <v>1</v>
      </c>
      <c r="J37" s="124">
        <f t="shared" si="6"/>
        <v>0.25</v>
      </c>
      <c r="K37" s="75"/>
      <c r="L37" s="73">
        <v>0.25</v>
      </c>
      <c r="M37" s="106">
        <v>1</v>
      </c>
      <c r="N37" s="124">
        <f t="shared" si="7"/>
        <v>0.25</v>
      </c>
      <c r="O37" s="75"/>
      <c r="P37" s="112">
        <f t="shared" si="2"/>
        <v>0</v>
      </c>
      <c r="Q37" s="125">
        <f t="shared" si="3"/>
        <v>0</v>
      </c>
    </row>
    <row r="38" spans="4:17">
      <c r="D38" s="75" t="s">
        <v>64</v>
      </c>
      <c r="E38" s="75"/>
      <c r="F38" s="148" t="s">
        <v>50</v>
      </c>
      <c r="G38" s="105"/>
      <c r="H38" s="73">
        <v>7.0000000000000001E-3</v>
      </c>
      <c r="I38" s="104">
        <f>+L16</f>
        <v>3000000</v>
      </c>
      <c r="J38" s="124">
        <f t="shared" si="6"/>
        <v>21000</v>
      </c>
      <c r="K38" s="75"/>
      <c r="L38" s="73">
        <f t="shared" ref="L38:M40" si="8">+H38</f>
        <v>7.0000000000000001E-3</v>
      </c>
      <c r="M38" s="106">
        <f t="shared" si="8"/>
        <v>3000000</v>
      </c>
      <c r="N38" s="124">
        <f t="shared" si="7"/>
        <v>21000</v>
      </c>
      <c r="O38" s="75"/>
      <c r="P38" s="112">
        <f t="shared" si="2"/>
        <v>0</v>
      </c>
      <c r="Q38" s="125">
        <f t="shared" si="3"/>
        <v>0</v>
      </c>
    </row>
    <row r="39" spans="4:17">
      <c r="D39" s="75" t="s">
        <v>65</v>
      </c>
      <c r="E39" s="75"/>
      <c r="F39" s="148" t="s">
        <v>50</v>
      </c>
      <c r="G39" s="105"/>
      <c r="H39" s="73">
        <f>'GS500-499NI'!H39</f>
        <v>8.5999999999999993E-2</v>
      </c>
      <c r="I39" s="104">
        <v>750</v>
      </c>
      <c r="J39" s="124">
        <f t="shared" si="6"/>
        <v>64.5</v>
      </c>
      <c r="K39" s="75"/>
      <c r="L39" s="73">
        <f t="shared" si="8"/>
        <v>8.5999999999999993E-2</v>
      </c>
      <c r="M39" s="106">
        <f t="shared" si="8"/>
        <v>750</v>
      </c>
      <c r="N39" s="124">
        <f t="shared" si="7"/>
        <v>64.5</v>
      </c>
      <c r="O39" s="75"/>
      <c r="P39" s="112">
        <f t="shared" si="2"/>
        <v>0</v>
      </c>
      <c r="Q39" s="125">
        <f t="shared" si="3"/>
        <v>0</v>
      </c>
    </row>
    <row r="40" spans="4:17">
      <c r="D40" s="159" t="s">
        <v>65</v>
      </c>
      <c r="E40" s="75"/>
      <c r="F40" s="148" t="s">
        <v>50</v>
      </c>
      <c r="G40" s="105"/>
      <c r="H40" s="73">
        <f>'GS500-499NI'!H40</f>
        <v>0.10100000000000001</v>
      </c>
      <c r="I40" s="126">
        <f>+ROUND(I35-I39,0)</f>
        <v>3042750</v>
      </c>
      <c r="J40" s="124">
        <f t="shared" si="6"/>
        <v>307317.75</v>
      </c>
      <c r="K40" s="75"/>
      <c r="L40" s="73">
        <f t="shared" si="8"/>
        <v>0.10100000000000001</v>
      </c>
      <c r="M40" s="127">
        <f t="shared" si="8"/>
        <v>3042750</v>
      </c>
      <c r="N40" s="124">
        <f t="shared" si="7"/>
        <v>307317.75</v>
      </c>
      <c r="O40" s="75"/>
      <c r="P40" s="112">
        <f t="shared" si="2"/>
        <v>0</v>
      </c>
      <c r="Q40" s="125">
        <f t="shared" si="3"/>
        <v>0</v>
      </c>
    </row>
    <row r="41" spans="4:17" ht="13.5" thickBot="1">
      <c r="D41" s="157"/>
      <c r="E41" s="75"/>
      <c r="F41" s="148"/>
      <c r="G41" s="105"/>
      <c r="H41" s="73"/>
      <c r="I41" s="113"/>
      <c r="J41" s="124">
        <f t="shared" si="6"/>
        <v>0</v>
      </c>
      <c r="K41" s="75"/>
      <c r="L41" s="73"/>
      <c r="M41" s="114"/>
      <c r="N41" s="124">
        <f t="shared" si="7"/>
        <v>0</v>
      </c>
      <c r="O41" s="75"/>
      <c r="P41" s="112">
        <f t="shared" si="2"/>
        <v>0</v>
      </c>
      <c r="Q41" s="125" t="str">
        <f t="shared" si="3"/>
        <v/>
      </c>
    </row>
    <row r="42" spans="4:17" ht="13.5" thickBot="1">
      <c r="D42" s="54" t="s">
        <v>66</v>
      </c>
      <c r="E42" s="75"/>
      <c r="F42" s="75"/>
      <c r="G42" s="75"/>
      <c r="H42" s="128"/>
      <c r="I42" s="129"/>
      <c r="J42" s="47">
        <f>SUM(J33:J41)</f>
        <v>398863.34262499999</v>
      </c>
      <c r="K42" s="48"/>
      <c r="L42" s="55"/>
      <c r="M42" s="56"/>
      <c r="N42" s="47">
        <f>SUM(N33:N41)</f>
        <v>403976.412625</v>
      </c>
      <c r="O42" s="48"/>
      <c r="P42" s="51">
        <f t="shared" si="2"/>
        <v>5113.070000000007</v>
      </c>
      <c r="Q42" s="52">
        <f t="shared" si="3"/>
        <v>1.2819102317976536E-2</v>
      </c>
    </row>
    <row r="43" spans="4:17" ht="13.5" thickBot="1">
      <c r="D43" s="105" t="s">
        <v>67</v>
      </c>
      <c r="E43" s="75"/>
      <c r="F43" s="75"/>
      <c r="G43" s="75"/>
      <c r="H43" s="130">
        <v>0.13</v>
      </c>
      <c r="I43" s="131"/>
      <c r="J43" s="132">
        <f>J42*H43</f>
        <v>51852.23454125</v>
      </c>
      <c r="K43" s="75"/>
      <c r="L43" s="130">
        <v>0.13</v>
      </c>
      <c r="M43" s="133"/>
      <c r="N43" s="132">
        <f>N42*L43</f>
        <v>52516.933641249998</v>
      </c>
      <c r="O43" s="75"/>
      <c r="P43" s="112">
        <f t="shared" si="2"/>
        <v>664.699099999998</v>
      </c>
      <c r="Q43" s="125">
        <f t="shared" si="3"/>
        <v>1.2819102317976481E-2</v>
      </c>
    </row>
    <row r="44" spans="4:17" ht="26.25" thickBot="1">
      <c r="D44" s="46" t="s">
        <v>68</v>
      </c>
      <c r="E44" s="75"/>
      <c r="F44" s="75"/>
      <c r="G44" s="75"/>
      <c r="H44" s="122"/>
      <c r="I44" s="123"/>
      <c r="J44" s="47">
        <f>ROUND(SUM(J42:J43),2)</f>
        <v>450715.58</v>
      </c>
      <c r="K44" s="48"/>
      <c r="L44" s="49"/>
      <c r="M44" s="50"/>
      <c r="N44" s="47">
        <f>ROUND(SUM(N42:N43),2)</f>
        <v>456493.35</v>
      </c>
      <c r="O44" s="48"/>
      <c r="P44" s="51">
        <f t="shared" si="2"/>
        <v>5777.7699999999604</v>
      </c>
      <c r="Q44" s="52">
        <f t="shared" si="3"/>
        <v>1.2819104234204551E-2</v>
      </c>
    </row>
    <row r="45" spans="4:17" ht="27.75" thickBot="1">
      <c r="D45" s="57" t="s">
        <v>69</v>
      </c>
      <c r="E45" s="75"/>
      <c r="F45" s="75"/>
      <c r="G45" s="75"/>
      <c r="H45" s="122"/>
      <c r="I45" s="134"/>
      <c r="J45" s="47">
        <v>0</v>
      </c>
      <c r="K45" s="48"/>
      <c r="L45" s="49"/>
      <c r="M45" s="50"/>
      <c r="N45" s="47">
        <v>0</v>
      </c>
      <c r="O45" s="48"/>
      <c r="P45" s="51">
        <f t="shared" si="2"/>
        <v>0</v>
      </c>
      <c r="Q45" s="52" t="str">
        <f t="shared" si="3"/>
        <v/>
      </c>
    </row>
    <row r="46" spans="4:17" ht="13.5" thickBot="1">
      <c r="D46" s="46" t="s">
        <v>70</v>
      </c>
      <c r="E46" s="75"/>
      <c r="F46" s="75"/>
      <c r="G46" s="75"/>
      <c r="H46" s="135"/>
      <c r="I46" s="136"/>
      <c r="J46" s="58">
        <f>J44+J45</f>
        <v>450715.58</v>
      </c>
      <c r="K46" s="48"/>
      <c r="L46" s="59"/>
      <c r="M46" s="60"/>
      <c r="N46" s="58">
        <f>N44+N45</f>
        <v>456493.35</v>
      </c>
      <c r="O46" s="48"/>
      <c r="P46" s="61">
        <f t="shared" si="2"/>
        <v>5777.7699999999604</v>
      </c>
      <c r="Q46" s="62">
        <f t="shared" si="3"/>
        <v>1.2819104234204551E-2</v>
      </c>
    </row>
    <row r="47" spans="4:17" ht="10.5" customHeight="1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4:17">
      <c r="D48" s="23" t="s">
        <v>71</v>
      </c>
      <c r="E48" s="22"/>
      <c r="F48" s="22"/>
      <c r="G48" s="22"/>
      <c r="H48" s="160">
        <v>1.4500000000000001E-2</v>
      </c>
      <c r="I48" s="22"/>
      <c r="J48" s="22"/>
      <c r="K48" s="22"/>
      <c r="L48" s="160">
        <f>+H48</f>
        <v>1.4500000000000001E-2</v>
      </c>
      <c r="M48" s="22"/>
      <c r="N48" s="22"/>
      <c r="O48" s="22"/>
      <c r="P48" s="22"/>
      <c r="Q48" s="22"/>
    </row>
    <row r="49" spans="2:3" ht="10.5" customHeight="1"/>
    <row r="50" spans="2:3" ht="10.5" customHeight="1">
      <c r="C50" s="65" t="s">
        <v>72</v>
      </c>
    </row>
    <row r="51" spans="2:3" ht="10.5" customHeight="1"/>
    <row r="52" spans="2:3">
      <c r="B52" s="23"/>
      <c r="C52" s="17" t="s">
        <v>73</v>
      </c>
    </row>
    <row r="53" spans="2:3">
      <c r="C53" s="17" t="s">
        <v>74</v>
      </c>
    </row>
    <row r="55" spans="2:3">
      <c r="C55" s="17" t="s">
        <v>75</v>
      </c>
    </row>
    <row r="56" spans="2:3">
      <c r="C56" s="17" t="s">
        <v>76</v>
      </c>
    </row>
    <row r="58" spans="2:3">
      <c r="C58" s="17" t="s">
        <v>77</v>
      </c>
    </row>
    <row r="59" spans="2:3">
      <c r="C59" s="17" t="s">
        <v>78</v>
      </c>
    </row>
    <row r="60" spans="2:3">
      <c r="C60" s="17" t="s">
        <v>79</v>
      </c>
    </row>
    <row r="61" spans="2:3">
      <c r="C61" s="17" t="s">
        <v>80</v>
      </c>
    </row>
    <row r="62" spans="2:3">
      <c r="C62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1:G32 G34:G41 G21:G29">
      <formula1>$B$14:$B$19</formula1>
    </dataValidation>
    <dataValidation type="list" allowBlank="1" showInputMessage="1" showErrorMessage="1" prompt="Select Charge Unit - monthly, per kWh, per kW" sqref="F34:F41 F31:F32 F21:F29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"/>
  <sheetViews>
    <sheetView showGridLines="0" tabSelected="1" topLeftCell="A4" zoomScaleNormal="100" workbookViewId="0">
      <selection activeCell="S16" sqref="S16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2.710937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2.7109375" style="17" bestFit="1" customWidth="1"/>
    <col min="15" max="15" width="2.85546875" style="17" customWidth="1"/>
    <col min="16" max="16" width="10.42578125" style="17" bestFit="1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75"/>
      <c r="O1" s="175"/>
      <c r="P1" s="260"/>
      <c r="Q1" s="260"/>
      <c r="R1" s="175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75"/>
      <c r="O2" s="175"/>
      <c r="P2" s="260"/>
      <c r="Q2" s="260"/>
      <c r="R2" s="175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175"/>
      <c r="O3" s="175"/>
      <c r="P3" s="260"/>
      <c r="Q3" s="260"/>
      <c r="R3" s="175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175"/>
      <c r="O4" s="175"/>
      <c r="P4" s="260"/>
      <c r="Q4" s="260"/>
      <c r="R4" s="175"/>
    </row>
    <row r="5" spans="2:18" s="12" customFormat="1" ht="15" customHeight="1">
      <c r="E5" s="16"/>
      <c r="F5" s="16"/>
      <c r="G5" s="16"/>
      <c r="N5" s="175"/>
      <c r="O5" s="175"/>
      <c r="P5" s="260"/>
      <c r="Q5" s="260"/>
      <c r="R5" s="175"/>
    </row>
    <row r="6" spans="2:18" s="12" customFormat="1" ht="9" customHeight="1">
      <c r="N6" s="175"/>
      <c r="O6" s="175"/>
      <c r="P6" s="175"/>
      <c r="Q6" s="175"/>
      <c r="R6" s="175"/>
    </row>
    <row r="7" spans="2:18" s="12" customFormat="1">
      <c r="N7" s="175"/>
      <c r="O7" s="175"/>
      <c r="P7" s="260"/>
      <c r="Q7" s="260"/>
      <c r="R7" s="175"/>
    </row>
    <row r="8" spans="2:18" s="12" customFormat="1" ht="15" customHeight="1">
      <c r="R8" s="175"/>
    </row>
    <row r="9" spans="2:18" ht="7.5" customHeight="1">
      <c r="N9" s="175"/>
      <c r="O9" s="175"/>
      <c r="P9" s="175"/>
      <c r="Q9" s="175"/>
      <c r="R9" s="175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175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175"/>
    </row>
    <row r="12" spans="2:18" ht="7.5" customHeight="1">
      <c r="N12" s="175"/>
      <c r="O12" s="175"/>
      <c r="P12" s="175"/>
      <c r="Q12" s="175"/>
      <c r="R12" s="175"/>
    </row>
    <row r="13" spans="2:18" ht="7.5" customHeight="1">
      <c r="N13" s="175"/>
      <c r="O13" s="175"/>
      <c r="P13" s="175"/>
      <c r="Q13" s="175"/>
      <c r="R13" s="175"/>
    </row>
    <row r="14" spans="2:18" ht="15.75">
      <c r="B14" s="18"/>
      <c r="D14" s="19" t="s">
        <v>37</v>
      </c>
      <c r="F14" s="270" t="s">
        <v>163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5000</v>
      </c>
      <c r="I16" s="23" t="s">
        <v>84</v>
      </c>
      <c r="L16" s="24">
        <v>3000000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E18" s="22"/>
      <c r="F18" s="26"/>
      <c r="G18" s="26"/>
      <c r="H18" s="271" t="str">
        <f>'GS500-4999INT'!H18:J18</f>
        <v>Current Board Approved</v>
      </c>
      <c r="I18" s="272"/>
      <c r="J18" s="273"/>
      <c r="K18" s="22"/>
      <c r="L18" s="274" t="str">
        <f>'GS500-4999INT'!L18:N18</f>
        <v>Proposed Jan 1, 2015</v>
      </c>
      <c r="M18" s="275"/>
      <c r="N18" s="276"/>
      <c r="O18" s="22"/>
      <c r="P18" s="271" t="s">
        <v>41</v>
      </c>
      <c r="Q18" s="273"/>
    </row>
    <row r="19" spans="2:17">
      <c r="B19" s="25"/>
      <c r="D19" s="22"/>
      <c r="E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E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75" t="s">
        <v>6</v>
      </c>
      <c r="E21" s="75"/>
      <c r="F21" s="148" t="s">
        <v>1</v>
      </c>
      <c r="G21" s="105"/>
      <c r="H21" s="154">
        <f>+'Rates Detail'!K181</f>
        <v>12680.35</v>
      </c>
      <c r="I21" s="104">
        <v>1</v>
      </c>
      <c r="J21" s="144">
        <f>I21*H21</f>
        <v>12680.35</v>
      </c>
      <c r="K21" s="75"/>
      <c r="L21" s="154">
        <f>+'Rates Detail'!M181</f>
        <v>12876.9</v>
      </c>
      <c r="M21" s="106">
        <v>1</v>
      </c>
      <c r="N21" s="144">
        <f>M21*L21</f>
        <v>12876.9</v>
      </c>
      <c r="O21" s="75"/>
      <c r="P21" s="112">
        <f>N21-J21</f>
        <v>196.54999999999927</v>
      </c>
      <c r="Q21" s="153">
        <f>IF((J21)=0,"",(P21/J21))</f>
        <v>1.5500360794457508E-2</v>
      </c>
    </row>
    <row r="22" spans="2:17">
      <c r="D22" s="75" t="str">
        <f>'GS500-499NI'!D22</f>
        <v>Renewable Generation Rate Rider</v>
      </c>
      <c r="E22" s="75"/>
      <c r="F22" s="148"/>
      <c r="G22" s="105"/>
      <c r="H22" s="154">
        <v>0</v>
      </c>
      <c r="I22" s="104">
        <v>1</v>
      </c>
      <c r="J22" s="144">
        <f t="shared" ref="J22:J29" si="0">I22*H22</f>
        <v>0</v>
      </c>
      <c r="K22" s="75"/>
      <c r="L22" s="154">
        <f>'Rates Detail'!M185</f>
        <v>0.02</v>
      </c>
      <c r="M22" s="106">
        <v>1</v>
      </c>
      <c r="N22" s="144">
        <f t="shared" ref="N22:N29" si="1">M22*L22</f>
        <v>0.02</v>
      </c>
      <c r="O22" s="75"/>
      <c r="P22" s="112">
        <f t="shared" ref="P22:P46" si="2">N22-J22</f>
        <v>0.02</v>
      </c>
      <c r="Q22" s="153" t="str">
        <f t="shared" ref="Q22:Q46" si="3">IF((J22)=0,"",(P22/J22))</f>
        <v/>
      </c>
    </row>
    <row r="23" spans="2:17">
      <c r="D23" s="75" t="s">
        <v>11</v>
      </c>
      <c r="E23" s="75"/>
      <c r="F23" s="148" t="s">
        <v>85</v>
      </c>
      <c r="G23" s="105"/>
      <c r="H23" s="143">
        <f>+'Rates Detail'!K188</f>
        <v>2.7145000000000001</v>
      </c>
      <c r="I23" s="104">
        <f>H16</f>
        <v>5000</v>
      </c>
      <c r="J23" s="144">
        <f t="shared" si="0"/>
        <v>13572.5</v>
      </c>
      <c r="K23" s="75"/>
      <c r="L23" s="143">
        <f>+'Rates Detail'!M188</f>
        <v>2.7566000000000002</v>
      </c>
      <c r="M23" s="106">
        <f>H16</f>
        <v>5000</v>
      </c>
      <c r="N23" s="144">
        <f t="shared" si="1"/>
        <v>13783</v>
      </c>
      <c r="O23" s="75"/>
      <c r="P23" s="112">
        <f t="shared" si="2"/>
        <v>210.5</v>
      </c>
      <c r="Q23" s="153">
        <f t="shared" si="3"/>
        <v>1.5509301897218641E-2</v>
      </c>
    </row>
    <row r="24" spans="2:17">
      <c r="D24" s="75" t="s">
        <v>51</v>
      </c>
      <c r="E24" s="75"/>
      <c r="F24" s="148" t="s">
        <v>85</v>
      </c>
      <c r="G24" s="105"/>
      <c r="H24" s="143">
        <f>+'Rates Detail'!K205</f>
        <v>8.3799999999999999E-2</v>
      </c>
      <c r="I24" s="104">
        <f t="shared" ref="I24" si="4">I23</f>
        <v>5000</v>
      </c>
      <c r="J24" s="144">
        <f t="shared" si="0"/>
        <v>419</v>
      </c>
      <c r="K24" s="75"/>
      <c r="L24" s="143">
        <f>+'Rates Detail'!M205</f>
        <v>8.3799999999999999E-2</v>
      </c>
      <c r="M24" s="106">
        <f t="shared" ref="M24" si="5">M23</f>
        <v>5000</v>
      </c>
      <c r="N24" s="144">
        <f t="shared" si="1"/>
        <v>419</v>
      </c>
      <c r="O24" s="75"/>
      <c r="P24" s="112">
        <f t="shared" si="2"/>
        <v>0</v>
      </c>
      <c r="Q24" s="153">
        <f t="shared" si="3"/>
        <v>0</v>
      </c>
    </row>
    <row r="25" spans="2:17">
      <c r="D25" s="75" t="s">
        <v>53</v>
      </c>
      <c r="E25" s="75"/>
      <c r="F25" s="148" t="s">
        <v>85</v>
      </c>
      <c r="G25" s="105"/>
      <c r="H25" s="143">
        <f>+'Rates Detail'!K196</f>
        <v>5.0000000000000001E-3</v>
      </c>
      <c r="I25" s="104">
        <v>5000</v>
      </c>
      <c r="J25" s="144">
        <f t="shared" si="0"/>
        <v>25</v>
      </c>
      <c r="K25" s="75"/>
      <c r="L25" s="143">
        <f>+'Rates Detail'!M196</f>
        <v>0</v>
      </c>
      <c r="M25" s="106">
        <f>+I25</f>
        <v>5000</v>
      </c>
      <c r="N25" s="144">
        <f t="shared" si="1"/>
        <v>0</v>
      </c>
      <c r="O25" s="75"/>
      <c r="P25" s="112">
        <f t="shared" si="2"/>
        <v>-25</v>
      </c>
      <c r="Q25" s="153">
        <f t="shared" si="3"/>
        <v>-1</v>
      </c>
    </row>
    <row r="26" spans="2:17">
      <c r="D26" s="156" t="s">
        <v>95</v>
      </c>
      <c r="E26" s="75"/>
      <c r="F26" s="148" t="s">
        <v>85</v>
      </c>
      <c r="G26" s="105"/>
      <c r="H26" s="143">
        <f>'Rates Detail'!K195</f>
        <v>0</v>
      </c>
      <c r="I26" s="104">
        <f>H16</f>
        <v>5000</v>
      </c>
      <c r="J26" s="144">
        <f>I26*H26</f>
        <v>0</v>
      </c>
      <c r="K26" s="75"/>
      <c r="L26" s="143">
        <f>'Rates Detail'!M195</f>
        <v>0</v>
      </c>
      <c r="M26" s="114">
        <v>5000</v>
      </c>
      <c r="N26" s="144">
        <f>M26*L26</f>
        <v>0</v>
      </c>
      <c r="O26" s="75"/>
      <c r="P26" s="112">
        <f>N26-J26</f>
        <v>0</v>
      </c>
      <c r="Q26" s="153" t="str">
        <f>IF((J26)=0,"",(P26/J26))</f>
        <v/>
      </c>
    </row>
    <row r="27" spans="2:17" ht="25.5">
      <c r="D27" s="76" t="s">
        <v>54</v>
      </c>
      <c r="E27" s="75"/>
      <c r="F27" s="148" t="s">
        <v>85</v>
      </c>
      <c r="G27" s="105"/>
      <c r="H27" s="143">
        <f>+SUM('Rates Detail'!K190:K194,'Rates Detail'!K198:K199)+'Rates Detail'!K201</f>
        <v>-3.3900000000000041E-2</v>
      </c>
      <c r="I27" s="104">
        <v>5000</v>
      </c>
      <c r="J27" s="144">
        <f t="shared" si="0"/>
        <v>-169.5000000000002</v>
      </c>
      <c r="K27" s="75"/>
      <c r="L27" s="143">
        <f>+SUM('Rates Detail'!M190:M194,'Rates Detail'!M198:M200)+'Rates Detail'!M201</f>
        <v>0</v>
      </c>
      <c r="M27" s="106">
        <f>+I27</f>
        <v>5000</v>
      </c>
      <c r="N27" s="144">
        <f t="shared" si="1"/>
        <v>0</v>
      </c>
      <c r="O27" s="75"/>
      <c r="P27" s="112">
        <f t="shared" si="2"/>
        <v>169.5000000000002</v>
      </c>
      <c r="Q27" s="153">
        <f t="shared" si="3"/>
        <v>-1</v>
      </c>
    </row>
    <row r="28" spans="2:17">
      <c r="D28" s="156" t="s">
        <v>115</v>
      </c>
      <c r="E28" s="75"/>
      <c r="F28" s="148" t="s">
        <v>85</v>
      </c>
      <c r="G28" s="105"/>
      <c r="H28" s="143">
        <f>+J28/I28</f>
        <v>0.10099630359783145</v>
      </c>
      <c r="I28" s="113">
        <f>+SUM(I39:I40)*H48</f>
        <v>44130.75</v>
      </c>
      <c r="J28" s="144">
        <f>+SUM(J39:J40)*H48</f>
        <v>4457.042625</v>
      </c>
      <c r="K28" s="75"/>
      <c r="L28" s="143">
        <f>+H28</f>
        <v>0.10099630359783145</v>
      </c>
      <c r="M28" s="114">
        <f>+I28</f>
        <v>44130.75</v>
      </c>
      <c r="N28" s="144">
        <f t="shared" si="1"/>
        <v>4457.042625</v>
      </c>
      <c r="O28" s="75"/>
      <c r="P28" s="112">
        <f t="shared" si="2"/>
        <v>0</v>
      </c>
      <c r="Q28" s="153">
        <f t="shared" si="3"/>
        <v>0</v>
      </c>
    </row>
    <row r="29" spans="2:17" ht="13.5" thickBot="1">
      <c r="D29" s="157"/>
      <c r="E29" s="75"/>
      <c r="F29" s="148"/>
      <c r="G29" s="105"/>
      <c r="H29" s="143"/>
      <c r="I29" s="113"/>
      <c r="J29" s="144">
        <f t="shared" si="0"/>
        <v>0</v>
      </c>
      <c r="K29" s="75"/>
      <c r="L29" s="143"/>
      <c r="M29" s="114"/>
      <c r="N29" s="144">
        <f t="shared" si="1"/>
        <v>0</v>
      </c>
      <c r="O29" s="75"/>
      <c r="P29" s="112">
        <f t="shared" si="2"/>
        <v>0</v>
      </c>
      <c r="Q29" s="153" t="str">
        <f t="shared" si="3"/>
        <v/>
      </c>
    </row>
    <row r="30" spans="2:17" ht="13.5" thickBot="1">
      <c r="D30" s="23" t="s">
        <v>56</v>
      </c>
      <c r="E30" s="22"/>
      <c r="F30" s="22"/>
      <c r="G30" s="149"/>
      <c r="H30" s="115"/>
      <c r="I30" s="116"/>
      <c r="J30" s="39">
        <f>SUM(J21:J29)</f>
        <v>30984.392625</v>
      </c>
      <c r="K30" s="22"/>
      <c r="L30" s="115"/>
      <c r="M30" s="117"/>
      <c r="N30" s="39">
        <f>SUM(N21:N29)</f>
        <v>31535.962625</v>
      </c>
      <c r="O30" s="22"/>
      <c r="P30" s="40">
        <f t="shared" si="2"/>
        <v>551.56999999999971</v>
      </c>
      <c r="Q30" s="41">
        <f t="shared" si="3"/>
        <v>1.7801543076076346E-2</v>
      </c>
    </row>
    <row r="31" spans="2:17">
      <c r="D31" s="119" t="s">
        <v>57</v>
      </c>
      <c r="E31" s="119"/>
      <c r="F31" s="148" t="s">
        <v>85</v>
      </c>
      <c r="G31" s="151"/>
      <c r="H31" s="145">
        <f>+'Rates Detail'!K207</f>
        <v>2.8287</v>
      </c>
      <c r="I31" s="118">
        <f>+H16</f>
        <v>5000</v>
      </c>
      <c r="J31" s="146">
        <f>I31*H31</f>
        <v>14143.5</v>
      </c>
      <c r="K31" s="119"/>
      <c r="L31" s="145">
        <f>+'Rates Detail'!M207</f>
        <v>3.0398000000000001</v>
      </c>
      <c r="M31" s="120">
        <f>+I31</f>
        <v>5000</v>
      </c>
      <c r="N31" s="146">
        <f>M31*L31</f>
        <v>15199</v>
      </c>
      <c r="O31" s="119"/>
      <c r="P31" s="121">
        <f t="shared" si="2"/>
        <v>1055.5</v>
      </c>
      <c r="Q31" s="147">
        <f t="shared" si="3"/>
        <v>7.4627920953087998E-2</v>
      </c>
    </row>
    <row r="32" spans="2:17" ht="26.25" thickBot="1">
      <c r="D32" s="158" t="s">
        <v>58</v>
      </c>
      <c r="E32" s="119"/>
      <c r="F32" s="148" t="s">
        <v>85</v>
      </c>
      <c r="G32" s="151"/>
      <c r="H32" s="145">
        <f>+'Rates Detail'!K208</f>
        <v>2.1393</v>
      </c>
      <c r="I32" s="118">
        <f>I31</f>
        <v>5000</v>
      </c>
      <c r="J32" s="146">
        <f>I32*H32</f>
        <v>10696.5</v>
      </c>
      <c r="K32" s="119"/>
      <c r="L32" s="145">
        <f>+'Rates Detail'!M208</f>
        <v>2.3022</v>
      </c>
      <c r="M32" s="120">
        <f>M31</f>
        <v>5000</v>
      </c>
      <c r="N32" s="146">
        <f>M32*L32</f>
        <v>11511</v>
      </c>
      <c r="O32" s="119"/>
      <c r="P32" s="121">
        <f t="shared" si="2"/>
        <v>814.5</v>
      </c>
      <c r="Q32" s="147">
        <f t="shared" si="3"/>
        <v>7.6146403029028184E-2</v>
      </c>
    </row>
    <row r="33" spans="4:17" ht="26.25" thickBot="1">
      <c r="D33" s="46" t="s">
        <v>59</v>
      </c>
      <c r="E33" s="75"/>
      <c r="F33" s="75"/>
      <c r="G33" s="105"/>
      <c r="H33" s="122"/>
      <c r="I33" s="123"/>
      <c r="J33" s="47">
        <f>SUM(J30:J32)</f>
        <v>55824.392625</v>
      </c>
      <c r="K33" s="48"/>
      <c r="L33" s="49"/>
      <c r="M33" s="50"/>
      <c r="N33" s="47">
        <f>SUM(N30:N32)</f>
        <v>58245.962625</v>
      </c>
      <c r="O33" s="48"/>
      <c r="P33" s="51">
        <f t="shared" si="2"/>
        <v>2421.5699999999997</v>
      </c>
      <c r="Q33" s="52">
        <f t="shared" si="3"/>
        <v>4.3378349250781476E-2</v>
      </c>
    </row>
    <row r="34" spans="4:17" ht="25.5">
      <c r="D34" s="76" t="s">
        <v>60</v>
      </c>
      <c r="E34" s="75"/>
      <c r="F34" s="148" t="s">
        <v>50</v>
      </c>
      <c r="G34" s="105"/>
      <c r="H34" s="73">
        <f>+'Rates Detail'!K211</f>
        <v>4.4000000000000003E-3</v>
      </c>
      <c r="I34" s="152">
        <f>ROUND(L16*(1+H48),0)</f>
        <v>3043500</v>
      </c>
      <c r="J34" s="124">
        <f>I34*H34</f>
        <v>13391.400000000001</v>
      </c>
      <c r="K34" s="75"/>
      <c r="L34" s="73">
        <f>+'Rates Detail'!M211</f>
        <v>4.4000000000000003E-3</v>
      </c>
      <c r="M34" s="106">
        <f>+I34</f>
        <v>3043500</v>
      </c>
      <c r="N34" s="124">
        <f>M34*L34</f>
        <v>13391.400000000001</v>
      </c>
      <c r="O34" s="75"/>
      <c r="P34" s="112">
        <f t="shared" si="2"/>
        <v>0</v>
      </c>
      <c r="Q34" s="125">
        <f t="shared" si="3"/>
        <v>0</v>
      </c>
    </row>
    <row r="35" spans="4:17" ht="25.5">
      <c r="D35" s="76" t="s">
        <v>61</v>
      </c>
      <c r="E35" s="75"/>
      <c r="F35" s="148" t="s">
        <v>50</v>
      </c>
      <c r="G35" s="105"/>
      <c r="H35" s="73">
        <f>+'Rates Detail'!K212</f>
        <v>1.2999999999999999E-3</v>
      </c>
      <c r="I35" s="104">
        <f>+I34</f>
        <v>3043500</v>
      </c>
      <c r="J35" s="124">
        <f t="shared" ref="J35:J41" si="6">I35*H35</f>
        <v>3956.5499999999997</v>
      </c>
      <c r="K35" s="75"/>
      <c r="L35" s="73">
        <f>+'Rates Detail'!M212</f>
        <v>1.2999999999999999E-3</v>
      </c>
      <c r="M35" s="106">
        <f>+M34</f>
        <v>3043500</v>
      </c>
      <c r="N35" s="124">
        <f t="shared" ref="N35:N41" si="7">M35*L35</f>
        <v>3956.5499999999997</v>
      </c>
      <c r="O35" s="75"/>
      <c r="P35" s="112">
        <f t="shared" si="2"/>
        <v>0</v>
      </c>
      <c r="Q35" s="125">
        <f t="shared" si="3"/>
        <v>0</v>
      </c>
    </row>
    <row r="36" spans="4:17">
      <c r="D36" s="76" t="s">
        <v>62</v>
      </c>
      <c r="E36" s="75"/>
      <c r="F36" s="148"/>
      <c r="G36" s="105"/>
      <c r="H36" s="74"/>
      <c r="I36" s="104">
        <f>+I35</f>
        <v>3043500</v>
      </c>
      <c r="J36" s="124">
        <f t="shared" si="6"/>
        <v>0</v>
      </c>
      <c r="K36" s="75"/>
      <c r="L36" s="74"/>
      <c r="M36" s="106">
        <f>M32</f>
        <v>5000</v>
      </c>
      <c r="N36" s="124">
        <f t="shared" si="7"/>
        <v>0</v>
      </c>
      <c r="O36" s="75"/>
      <c r="P36" s="112">
        <f t="shared" si="2"/>
        <v>0</v>
      </c>
      <c r="Q36" s="125" t="str">
        <f t="shared" si="3"/>
        <v/>
      </c>
    </row>
    <row r="37" spans="4:17">
      <c r="D37" s="75" t="s">
        <v>63</v>
      </c>
      <c r="E37" s="75"/>
      <c r="F37" s="148" t="s">
        <v>1</v>
      </c>
      <c r="G37" s="105"/>
      <c r="H37" s="73">
        <v>0.25</v>
      </c>
      <c r="I37" s="104">
        <v>1</v>
      </c>
      <c r="J37" s="124">
        <f t="shared" si="6"/>
        <v>0.25</v>
      </c>
      <c r="K37" s="75"/>
      <c r="L37" s="73">
        <v>0.25</v>
      </c>
      <c r="M37" s="106">
        <v>1</v>
      </c>
      <c r="N37" s="124">
        <f t="shared" si="7"/>
        <v>0.25</v>
      </c>
      <c r="O37" s="75"/>
      <c r="P37" s="112">
        <f t="shared" si="2"/>
        <v>0</v>
      </c>
      <c r="Q37" s="125">
        <f t="shared" si="3"/>
        <v>0</v>
      </c>
    </row>
    <row r="38" spans="4:17">
      <c r="D38" s="75" t="s">
        <v>64</v>
      </c>
      <c r="E38" s="75"/>
      <c r="F38" s="148" t="s">
        <v>50</v>
      </c>
      <c r="G38" s="105"/>
      <c r="H38" s="73">
        <v>7.0000000000000001E-3</v>
      </c>
      <c r="I38" s="104">
        <f>+L16</f>
        <v>3000000</v>
      </c>
      <c r="J38" s="124">
        <f t="shared" si="6"/>
        <v>21000</v>
      </c>
      <c r="K38" s="75"/>
      <c r="L38" s="73">
        <f t="shared" ref="L38:M40" si="8">+H38</f>
        <v>7.0000000000000001E-3</v>
      </c>
      <c r="M38" s="106">
        <f t="shared" si="8"/>
        <v>3000000</v>
      </c>
      <c r="N38" s="124">
        <f t="shared" si="7"/>
        <v>21000</v>
      </c>
      <c r="O38" s="75"/>
      <c r="P38" s="112">
        <f t="shared" si="2"/>
        <v>0</v>
      </c>
      <c r="Q38" s="125">
        <f t="shared" si="3"/>
        <v>0</v>
      </c>
    </row>
    <row r="39" spans="4:17">
      <c r="D39" s="75" t="s">
        <v>65</v>
      </c>
      <c r="E39" s="75"/>
      <c r="F39" s="148" t="s">
        <v>50</v>
      </c>
      <c r="G39" s="105"/>
      <c r="H39" s="73">
        <f>'GS500-499NI'!H39</f>
        <v>8.5999999999999993E-2</v>
      </c>
      <c r="I39" s="104">
        <v>750</v>
      </c>
      <c r="J39" s="124">
        <f t="shared" si="6"/>
        <v>64.5</v>
      </c>
      <c r="K39" s="75"/>
      <c r="L39" s="73">
        <f t="shared" si="8"/>
        <v>8.5999999999999993E-2</v>
      </c>
      <c r="M39" s="106">
        <f t="shared" si="8"/>
        <v>750</v>
      </c>
      <c r="N39" s="124">
        <f t="shared" si="7"/>
        <v>64.5</v>
      </c>
      <c r="O39" s="75"/>
      <c r="P39" s="112">
        <f t="shared" si="2"/>
        <v>0</v>
      </c>
      <c r="Q39" s="125">
        <f t="shared" si="3"/>
        <v>0</v>
      </c>
    </row>
    <row r="40" spans="4:17">
      <c r="D40" s="159" t="s">
        <v>65</v>
      </c>
      <c r="E40" s="75"/>
      <c r="F40" s="148" t="s">
        <v>50</v>
      </c>
      <c r="G40" s="105"/>
      <c r="H40" s="73">
        <f>'GS500-499NI'!H40</f>
        <v>0.10100000000000001</v>
      </c>
      <c r="I40" s="126">
        <f>+ROUND(I35-I39,0)</f>
        <v>3042750</v>
      </c>
      <c r="J40" s="124">
        <f t="shared" si="6"/>
        <v>307317.75</v>
      </c>
      <c r="K40" s="75"/>
      <c r="L40" s="73">
        <f t="shared" si="8"/>
        <v>0.10100000000000001</v>
      </c>
      <c r="M40" s="127">
        <f t="shared" si="8"/>
        <v>3042750</v>
      </c>
      <c r="N40" s="124">
        <f t="shared" si="7"/>
        <v>307317.75</v>
      </c>
      <c r="O40" s="75"/>
      <c r="P40" s="112">
        <f t="shared" si="2"/>
        <v>0</v>
      </c>
      <c r="Q40" s="125">
        <f t="shared" si="3"/>
        <v>0</v>
      </c>
    </row>
    <row r="41" spans="4:17" ht="13.5" thickBot="1">
      <c r="D41" s="157"/>
      <c r="E41" s="75"/>
      <c r="F41" s="148"/>
      <c r="G41" s="105"/>
      <c r="H41" s="73"/>
      <c r="I41" s="113"/>
      <c r="J41" s="124">
        <f t="shared" si="6"/>
        <v>0</v>
      </c>
      <c r="K41" s="75"/>
      <c r="L41" s="73"/>
      <c r="M41" s="114"/>
      <c r="N41" s="124">
        <f t="shared" si="7"/>
        <v>0</v>
      </c>
      <c r="O41" s="75"/>
      <c r="P41" s="112">
        <f t="shared" si="2"/>
        <v>0</v>
      </c>
      <c r="Q41" s="125" t="str">
        <f t="shared" si="3"/>
        <v/>
      </c>
    </row>
    <row r="42" spans="4:17" ht="13.5" thickBot="1">
      <c r="D42" s="54" t="s">
        <v>66</v>
      </c>
      <c r="E42" s="75"/>
      <c r="F42" s="75"/>
      <c r="G42" s="75"/>
      <c r="H42" s="128"/>
      <c r="I42" s="129"/>
      <c r="J42" s="47">
        <f>SUM(J33:J41)</f>
        <v>401554.84262499999</v>
      </c>
      <c r="K42" s="48"/>
      <c r="L42" s="55"/>
      <c r="M42" s="56"/>
      <c r="N42" s="47">
        <f>SUM(N33:N41)</f>
        <v>403976.412625</v>
      </c>
      <c r="O42" s="48"/>
      <c r="P42" s="51">
        <f t="shared" si="2"/>
        <v>2421.570000000007</v>
      </c>
      <c r="Q42" s="52">
        <f t="shared" si="3"/>
        <v>6.0304838665871559E-3</v>
      </c>
    </row>
    <row r="43" spans="4:17" ht="13.5" thickBot="1">
      <c r="D43" s="105" t="s">
        <v>67</v>
      </c>
      <c r="E43" s="75"/>
      <c r="F43" s="75"/>
      <c r="G43" s="75"/>
      <c r="H43" s="130">
        <v>0.13</v>
      </c>
      <c r="I43" s="131"/>
      <c r="J43" s="132">
        <f>J42*H43</f>
        <v>52202.129541250004</v>
      </c>
      <c r="K43" s="75"/>
      <c r="L43" s="130">
        <v>0.13</v>
      </c>
      <c r="M43" s="133"/>
      <c r="N43" s="132">
        <f>N42*L43</f>
        <v>52516.933641249998</v>
      </c>
      <c r="O43" s="75"/>
      <c r="P43" s="112">
        <f t="shared" si="2"/>
        <v>314.80409999999392</v>
      </c>
      <c r="Q43" s="125">
        <f t="shared" si="3"/>
        <v>6.0304838665870223E-3</v>
      </c>
    </row>
    <row r="44" spans="4:17" ht="26.25" thickBot="1">
      <c r="D44" s="46" t="s">
        <v>68</v>
      </c>
      <c r="E44" s="75"/>
      <c r="F44" s="75"/>
      <c r="G44" s="75"/>
      <c r="H44" s="122"/>
      <c r="I44" s="123"/>
      <c r="J44" s="47">
        <f>ROUND(SUM(J42:J43),2)</f>
        <v>453756.97</v>
      </c>
      <c r="K44" s="48"/>
      <c r="L44" s="49"/>
      <c r="M44" s="50"/>
      <c r="N44" s="47">
        <f>ROUND(SUM(N42:N43),2)</f>
        <v>456493.35</v>
      </c>
      <c r="O44" s="48"/>
      <c r="P44" s="51">
        <f t="shared" si="2"/>
        <v>2736.3800000000047</v>
      </c>
      <c r="Q44" s="52">
        <f t="shared" si="3"/>
        <v>6.0304968979319586E-3</v>
      </c>
    </row>
    <row r="45" spans="4:17" ht="27.75" thickBot="1">
      <c r="D45" s="57" t="s">
        <v>69</v>
      </c>
      <c r="E45" s="75"/>
      <c r="F45" s="75"/>
      <c r="G45" s="75"/>
      <c r="H45" s="122"/>
      <c r="I45" s="134"/>
      <c r="J45" s="47">
        <v>0</v>
      </c>
      <c r="K45" s="48"/>
      <c r="L45" s="49"/>
      <c r="M45" s="50"/>
      <c r="N45" s="47">
        <v>0</v>
      </c>
      <c r="O45" s="48"/>
      <c r="P45" s="51">
        <f t="shared" si="2"/>
        <v>0</v>
      </c>
      <c r="Q45" s="52" t="str">
        <f t="shared" si="3"/>
        <v/>
      </c>
    </row>
    <row r="46" spans="4:17" ht="13.5" thickBot="1">
      <c r="D46" s="46" t="s">
        <v>70</v>
      </c>
      <c r="E46" s="75"/>
      <c r="F46" s="75"/>
      <c r="G46" s="75"/>
      <c r="H46" s="135"/>
      <c r="I46" s="136"/>
      <c r="J46" s="58">
        <f>J44+J45</f>
        <v>453756.97</v>
      </c>
      <c r="K46" s="48"/>
      <c r="L46" s="59"/>
      <c r="M46" s="60"/>
      <c r="N46" s="58">
        <f>N44+N45</f>
        <v>456493.35</v>
      </c>
      <c r="O46" s="48"/>
      <c r="P46" s="61">
        <f t="shared" si="2"/>
        <v>2736.3800000000047</v>
      </c>
      <c r="Q46" s="62">
        <f t="shared" si="3"/>
        <v>6.0304968979319586E-3</v>
      </c>
    </row>
    <row r="47" spans="4:17" ht="10.5" customHeight="1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4:17">
      <c r="D48" s="23" t="s">
        <v>71</v>
      </c>
      <c r="E48" s="22"/>
      <c r="F48" s="22"/>
      <c r="G48" s="22"/>
      <c r="H48" s="160">
        <v>1.4500000000000001E-2</v>
      </c>
      <c r="I48" s="22"/>
      <c r="J48" s="22"/>
      <c r="K48" s="22"/>
      <c r="L48" s="160">
        <f>+H48</f>
        <v>1.4500000000000001E-2</v>
      </c>
      <c r="M48" s="22"/>
      <c r="N48" s="22"/>
      <c r="O48" s="22"/>
      <c r="P48" s="22"/>
      <c r="Q48" s="22"/>
    </row>
    <row r="49" spans="2:3" ht="10.5" customHeight="1"/>
    <row r="50" spans="2:3" ht="10.5" customHeight="1">
      <c r="C50" s="65" t="s">
        <v>72</v>
      </c>
    </row>
    <row r="51" spans="2:3" ht="10.5" customHeight="1"/>
    <row r="52" spans="2:3">
      <c r="B52" s="23"/>
      <c r="C52" s="17" t="s">
        <v>73</v>
      </c>
    </row>
    <row r="53" spans="2:3">
      <c r="C53" s="17" t="s">
        <v>74</v>
      </c>
    </row>
    <row r="55" spans="2:3">
      <c r="C55" s="17" t="s">
        <v>75</v>
      </c>
    </row>
    <row r="56" spans="2:3">
      <c r="C56" s="17" t="s">
        <v>76</v>
      </c>
    </row>
    <row r="58" spans="2:3">
      <c r="C58" s="17" t="s">
        <v>77</v>
      </c>
    </row>
    <row r="59" spans="2:3">
      <c r="C59" s="17" t="s">
        <v>78</v>
      </c>
    </row>
    <row r="60" spans="2:3">
      <c r="C60" s="17" t="s">
        <v>79</v>
      </c>
    </row>
    <row r="61" spans="2:3">
      <c r="C61" s="17" t="s">
        <v>80</v>
      </c>
    </row>
    <row r="62" spans="2:3">
      <c r="C62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count="3">
    <dataValidation allowBlank="1" showInputMessage="1" showErrorMessage="1" promptTitle="Date Format" prompt="E.g:  &quot;August 1, 2011&quot;" sqref="P7"/>
    <dataValidation type="list" allowBlank="1" showInputMessage="1" showErrorMessage="1" prompt="Select Charge Unit - monthly, per kWh, per kW" sqref="F34:F41 F31:F32 F21:F29">
      <formula1>"Monthly, per kWh, per kW"</formula1>
    </dataValidation>
    <dataValidation type="list" allowBlank="1" showInputMessage="1" showErrorMessage="1" sqref="G31:G32 G34:G41 G21:G29">
      <formula1>$B$14:$B$19</formula1>
    </dataValidation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60"/>
  <sheetViews>
    <sheetView showGridLines="0" topLeftCell="N4" zoomScaleNormal="100" workbookViewId="0">
      <selection activeCell="K44" sqref="K44"/>
    </sheetView>
  </sheetViews>
  <sheetFormatPr defaultRowHeight="15.75" customHeight="1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2.710937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2.7109375" style="17" bestFit="1" customWidth="1"/>
    <col min="15" max="15" width="2.85546875" style="17" customWidth="1"/>
    <col min="16" max="16" width="10.42578125" style="17" bestFit="1" customWidth="1"/>
    <col min="17" max="17" width="8.7109375" style="17" customWidth="1"/>
    <col min="18" max="18" width="3.85546875" style="17" customWidth="1"/>
    <col min="19" max="21" width="9.140625" style="17"/>
    <col min="22" max="22" width="24.42578125" style="17" customWidth="1"/>
    <col min="23" max="25" width="9.140625" style="17"/>
    <col min="26" max="26" width="9.7109375" style="17" bestFit="1" customWidth="1"/>
    <col min="27" max="27" width="9.140625" style="17"/>
    <col min="28" max="28" width="15.28515625" style="17" customWidth="1"/>
    <col min="29" max="29" width="9.140625" style="17"/>
    <col min="30" max="30" width="9.7109375" style="17" bestFit="1" customWidth="1"/>
    <col min="31" max="31" width="9.140625" style="17"/>
    <col min="32" max="32" width="15.5703125" style="17" customWidth="1"/>
    <col min="33" max="34" width="9.140625" style="17"/>
    <col min="35" max="35" width="12" style="17" customWidth="1"/>
    <col min="36" max="16384" width="9.140625" style="17"/>
  </cols>
  <sheetData>
    <row r="1" spans="2:35" s="12" customFormat="1" ht="15.7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53"/>
      <c r="O1" s="253"/>
      <c r="P1" s="260"/>
      <c r="Q1" s="260"/>
      <c r="R1" s="253"/>
    </row>
    <row r="2" spans="2:35" s="12" customFormat="1" ht="15.7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53"/>
      <c r="O2" s="253"/>
      <c r="P2" s="260"/>
      <c r="Q2" s="260"/>
      <c r="R2" s="253"/>
    </row>
    <row r="3" spans="2:35" s="12" customFormat="1" ht="15.7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53"/>
      <c r="O3" s="253"/>
      <c r="P3" s="260"/>
      <c r="Q3" s="260"/>
      <c r="R3" s="253"/>
    </row>
    <row r="4" spans="2:35" s="12" customFormat="1" ht="15.7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53"/>
      <c r="O4" s="253"/>
      <c r="P4" s="260"/>
      <c r="Q4" s="260"/>
      <c r="R4" s="253"/>
    </row>
    <row r="5" spans="2:35" s="12" customFormat="1" ht="15.75" customHeight="1">
      <c r="E5" s="16"/>
      <c r="F5" s="16"/>
      <c r="G5" s="16"/>
      <c r="N5" s="253"/>
      <c r="O5" s="253"/>
      <c r="P5" s="260"/>
      <c r="Q5" s="260"/>
      <c r="R5" s="253"/>
    </row>
    <row r="6" spans="2:35" s="12" customFormat="1" ht="15.75" customHeight="1">
      <c r="N6" s="253"/>
      <c r="O6" s="253"/>
      <c r="P6" s="253"/>
      <c r="Q6" s="253"/>
      <c r="R6" s="253"/>
    </row>
    <row r="7" spans="2:35" s="12" customFormat="1" ht="15.75" customHeight="1">
      <c r="N7" s="253"/>
      <c r="O7" s="253"/>
      <c r="P7" s="260"/>
      <c r="Q7" s="260"/>
      <c r="R7" s="253"/>
    </row>
    <row r="8" spans="2:35" s="12" customFormat="1" ht="15.75" customHeight="1">
      <c r="R8" s="253"/>
    </row>
    <row r="9" spans="2:35" ht="15.75" customHeight="1">
      <c r="N9" s="253"/>
      <c r="O9" s="253"/>
      <c r="P9" s="253"/>
      <c r="Q9" s="253"/>
      <c r="R9" s="253"/>
    </row>
    <row r="10" spans="2:35" ht="15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53"/>
    </row>
    <row r="11" spans="2:35" ht="15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53"/>
      <c r="V11" s="269" t="s">
        <v>137</v>
      </c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</row>
    <row r="12" spans="2:35" ht="15.75" customHeight="1">
      <c r="N12" s="253"/>
      <c r="O12" s="253"/>
      <c r="P12" s="253"/>
      <c r="Q12" s="253"/>
      <c r="R12" s="253"/>
      <c r="AF12" s="253"/>
      <c r="AG12" s="253"/>
      <c r="AH12" s="253"/>
      <c r="AI12" s="253"/>
    </row>
    <row r="13" spans="2:35" ht="15.75" customHeight="1">
      <c r="N13" s="253"/>
      <c r="O13" s="253"/>
      <c r="P13" s="253"/>
      <c r="Q13" s="253"/>
      <c r="R13" s="253"/>
      <c r="AF13" s="253"/>
      <c r="AG13" s="253"/>
      <c r="AH13" s="253"/>
      <c r="AI13" s="253"/>
    </row>
    <row r="14" spans="2:35" ht="15.75" customHeight="1">
      <c r="B14" s="18"/>
      <c r="D14" s="19" t="s">
        <v>37</v>
      </c>
      <c r="F14" s="270" t="s">
        <v>130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T14" s="18"/>
      <c r="V14" s="19" t="s">
        <v>37</v>
      </c>
      <c r="X14" s="270" t="s">
        <v>86</v>
      </c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</row>
    <row r="15" spans="2:35" ht="15.7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T15" s="18"/>
      <c r="V15" s="20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2:35" ht="15.75" customHeight="1">
      <c r="B16" s="18"/>
      <c r="D16" s="22"/>
      <c r="F16" s="23" t="s">
        <v>39</v>
      </c>
      <c r="G16" s="23"/>
      <c r="H16" s="24">
        <v>5000</v>
      </c>
      <c r="I16" s="23" t="s">
        <v>84</v>
      </c>
      <c r="L16" s="24">
        <v>3000000</v>
      </c>
      <c r="M16" s="23" t="s">
        <v>40</v>
      </c>
      <c r="T16" s="18"/>
      <c r="V16" s="22"/>
      <c r="X16" s="23" t="s">
        <v>39</v>
      </c>
      <c r="Y16" s="23"/>
      <c r="Z16" s="24">
        <v>0.1</v>
      </c>
      <c r="AA16" s="23" t="s">
        <v>84</v>
      </c>
      <c r="AD16" s="24">
        <v>33</v>
      </c>
      <c r="AE16" s="23" t="s">
        <v>40</v>
      </c>
    </row>
    <row r="17" spans="2:35" ht="15.75" customHeight="1">
      <c r="B17" s="18"/>
      <c r="D17" s="22"/>
      <c r="T17" s="18"/>
      <c r="V17" s="22"/>
    </row>
    <row r="18" spans="2:35" ht="15.75" customHeight="1">
      <c r="B18" s="25"/>
      <c r="D18" s="22"/>
      <c r="E18" s="22"/>
      <c r="F18" s="26"/>
      <c r="G18" s="26"/>
      <c r="H18" s="271" t="str">
        <f>'GS500-4999INT'!H18:J18</f>
        <v>Current Board Approved</v>
      </c>
      <c r="I18" s="272"/>
      <c r="J18" s="273"/>
      <c r="K18" s="22"/>
      <c r="L18" s="274" t="str">
        <f>'GS500-4999INT'!L18:N18</f>
        <v>Proposed Jan 1, 2015</v>
      </c>
      <c r="M18" s="275"/>
      <c r="N18" s="276"/>
      <c r="O18" s="22"/>
      <c r="P18" s="271" t="s">
        <v>41</v>
      </c>
      <c r="Q18" s="273"/>
      <c r="T18" s="25"/>
      <c r="V18" s="22"/>
      <c r="W18" s="22"/>
      <c r="X18" s="26"/>
      <c r="Y18" s="26"/>
      <c r="Z18" s="271" t="s">
        <v>135</v>
      </c>
      <c r="AA18" s="272"/>
      <c r="AB18" s="273"/>
      <c r="AC18" s="22"/>
      <c r="AD18" s="274" t="s">
        <v>136</v>
      </c>
      <c r="AE18" s="275"/>
      <c r="AF18" s="276"/>
      <c r="AG18" s="22"/>
      <c r="AH18" s="271" t="s">
        <v>41</v>
      </c>
      <c r="AI18" s="273"/>
    </row>
    <row r="19" spans="2:35" ht="15.75" customHeight="1">
      <c r="B19" s="25"/>
      <c r="D19" s="22"/>
      <c r="E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  <c r="T19" s="25"/>
      <c r="V19" s="22"/>
      <c r="W19" s="22"/>
      <c r="X19" s="262" t="s">
        <v>42</v>
      </c>
      <c r="Y19" s="27"/>
      <c r="Z19" s="28" t="s">
        <v>43</v>
      </c>
      <c r="AA19" s="28" t="s">
        <v>44</v>
      </c>
      <c r="AB19" s="29" t="s">
        <v>45</v>
      </c>
      <c r="AC19" s="22"/>
      <c r="AD19" s="28" t="s">
        <v>43</v>
      </c>
      <c r="AE19" s="30" t="s">
        <v>44</v>
      </c>
      <c r="AF19" s="29" t="s">
        <v>45</v>
      </c>
      <c r="AG19" s="22"/>
      <c r="AH19" s="264" t="s">
        <v>46</v>
      </c>
      <c r="AI19" s="266" t="s">
        <v>47</v>
      </c>
    </row>
    <row r="20" spans="2:35" ht="15.75" customHeight="1">
      <c r="B20" s="25"/>
      <c r="D20" s="22"/>
      <c r="E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  <c r="T20" s="25"/>
      <c r="V20" s="22"/>
      <c r="W20" s="22"/>
      <c r="X20" s="277"/>
      <c r="Y20" s="27"/>
      <c r="Z20" s="31" t="s">
        <v>48</v>
      </c>
      <c r="AA20" s="31"/>
      <c r="AB20" s="32" t="s">
        <v>48</v>
      </c>
      <c r="AC20" s="22"/>
      <c r="AD20" s="31" t="s">
        <v>48</v>
      </c>
      <c r="AE20" s="32"/>
      <c r="AF20" s="32" t="s">
        <v>48</v>
      </c>
      <c r="AG20" s="22"/>
      <c r="AH20" s="278"/>
      <c r="AI20" s="279"/>
    </row>
    <row r="21" spans="2:35" ht="15.75" customHeight="1">
      <c r="D21" s="75" t="s">
        <v>6</v>
      </c>
      <c r="E21" s="75"/>
      <c r="F21" s="148" t="s">
        <v>1</v>
      </c>
      <c r="G21" s="105"/>
      <c r="H21" s="154">
        <f>+'Rates Detail'!K181</f>
        <v>12680.35</v>
      </c>
      <c r="I21" s="104">
        <v>1</v>
      </c>
      <c r="J21" s="144">
        <f>I21*H21</f>
        <v>12680.35</v>
      </c>
      <c r="K21" s="75"/>
      <c r="L21" s="154">
        <f>+'Rates Detail'!M181</f>
        <v>12876.9</v>
      </c>
      <c r="M21" s="106">
        <v>1</v>
      </c>
      <c r="N21" s="144">
        <f>M21*L21</f>
        <v>12876.9</v>
      </c>
      <c r="O21" s="75"/>
      <c r="P21" s="112">
        <f>N21-J21</f>
        <v>196.54999999999927</v>
      </c>
      <c r="Q21" s="153">
        <f>IF((J21)=0,"",(P21/J21))</f>
        <v>1.5500360794457508E-2</v>
      </c>
      <c r="V21" s="75" t="s">
        <v>6</v>
      </c>
      <c r="W21" s="75"/>
      <c r="X21" s="148" t="s">
        <v>1</v>
      </c>
      <c r="Y21" s="105"/>
      <c r="Z21" s="154">
        <f>'Rates Detail'!K218</f>
        <v>1.39</v>
      </c>
      <c r="AA21" s="104">
        <v>1</v>
      </c>
      <c r="AB21" s="144">
        <f>AA21*Z21</f>
        <v>1.39</v>
      </c>
      <c r="AC21" s="75"/>
      <c r="AD21" s="154">
        <f>'Rates Detail'!O218</f>
        <v>1.41</v>
      </c>
      <c r="AE21" s="106">
        <v>1</v>
      </c>
      <c r="AF21" s="144">
        <f>AE21*AD21</f>
        <v>1.41</v>
      </c>
      <c r="AG21" s="75"/>
      <c r="AH21" s="112">
        <f>AF21-AB21</f>
        <v>2.0000000000000018E-2</v>
      </c>
      <c r="AI21" s="153">
        <f>IF((AB21)=0,"",(AH21/AB21))</f>
        <v>1.4388489208633108E-2</v>
      </c>
    </row>
    <row r="22" spans="2:35" ht="15.75" customHeight="1">
      <c r="D22" s="75" t="str">
        <f>'GS500-499NI'!D22</f>
        <v>Renewable Generation Rate Rider</v>
      </c>
      <c r="E22" s="75"/>
      <c r="F22" s="148"/>
      <c r="G22" s="105"/>
      <c r="H22" s="154">
        <v>0</v>
      </c>
      <c r="I22" s="104">
        <v>1</v>
      </c>
      <c r="J22" s="144">
        <f t="shared" ref="J22:J28" si="0">I22*H22</f>
        <v>0</v>
      </c>
      <c r="K22" s="75"/>
      <c r="L22" s="154">
        <f>'Rates Detail'!M185</f>
        <v>0.02</v>
      </c>
      <c r="M22" s="106">
        <v>1</v>
      </c>
      <c r="N22" s="144">
        <f t="shared" ref="N22:N28" si="1">M22*L22</f>
        <v>0.02</v>
      </c>
      <c r="O22" s="75"/>
      <c r="P22" s="112">
        <f t="shared" ref="P22:P44" si="2">N22-J22</f>
        <v>0.02</v>
      </c>
      <c r="Q22" s="153" t="str">
        <f t="shared" ref="Q22:Q44" si="3">IF((J22)=0,"",(P22/J22))</f>
        <v/>
      </c>
      <c r="V22" s="75" t="str">
        <f>'LU - Class B'!D22</f>
        <v>Renewable Generation Rate Rider</v>
      </c>
      <c r="W22" s="75"/>
      <c r="X22" s="148"/>
      <c r="Y22" s="105"/>
      <c r="Z22" s="154">
        <v>0</v>
      </c>
      <c r="AA22" s="104">
        <v>1</v>
      </c>
      <c r="AB22" s="144">
        <f t="shared" ref="AB22:AB28" si="4">AA22*Z22</f>
        <v>0</v>
      </c>
      <c r="AC22" s="75"/>
      <c r="AD22" s="154">
        <f>'LU - Class B'!L22</f>
        <v>0.02</v>
      </c>
      <c r="AE22" s="106">
        <v>1</v>
      </c>
      <c r="AF22" s="144">
        <f t="shared" ref="AF22:AF28" si="5">AE22*AD22</f>
        <v>0.02</v>
      </c>
      <c r="AG22" s="75"/>
      <c r="AH22" s="112">
        <f t="shared" ref="AH22:AH44" si="6">AF22-AB22</f>
        <v>0.02</v>
      </c>
      <c r="AI22" s="153" t="str">
        <f t="shared" ref="AI22:AI44" si="7">IF((AB22)=0,"",(AH22/AB22))</f>
        <v/>
      </c>
    </row>
    <row r="23" spans="2:35" ht="15.75" customHeight="1">
      <c r="D23" s="75" t="s">
        <v>11</v>
      </c>
      <c r="E23" s="75"/>
      <c r="F23" s="148" t="s">
        <v>85</v>
      </c>
      <c r="G23" s="105"/>
      <c r="H23" s="143">
        <f>+'Rates Detail'!K188</f>
        <v>2.7145000000000001</v>
      </c>
      <c r="I23" s="104">
        <f>H16</f>
        <v>5000</v>
      </c>
      <c r="J23" s="144">
        <f t="shared" si="0"/>
        <v>13572.5</v>
      </c>
      <c r="K23" s="75"/>
      <c r="L23" s="143">
        <f>+'Rates Detail'!M188</f>
        <v>2.7566000000000002</v>
      </c>
      <c r="M23" s="106">
        <f>H16</f>
        <v>5000</v>
      </c>
      <c r="N23" s="144">
        <f t="shared" si="1"/>
        <v>13783</v>
      </c>
      <c r="O23" s="75"/>
      <c r="P23" s="112">
        <f t="shared" si="2"/>
        <v>210.5</v>
      </c>
      <c r="Q23" s="153">
        <f t="shared" si="3"/>
        <v>1.5509301897218641E-2</v>
      </c>
      <c r="V23" s="75" t="s">
        <v>11</v>
      </c>
      <c r="W23" s="75"/>
      <c r="X23" s="148" t="s">
        <v>85</v>
      </c>
      <c r="Y23" s="105"/>
      <c r="Z23" s="143">
        <f>'Rates Detail'!K225</f>
        <v>10.619199999999999</v>
      </c>
      <c r="AA23" s="104">
        <f>Z16</f>
        <v>0.1</v>
      </c>
      <c r="AB23" s="144">
        <f t="shared" si="4"/>
        <v>1.06192</v>
      </c>
      <c r="AC23" s="75"/>
      <c r="AD23" s="143">
        <f>'Rates Detail'!O225</f>
        <v>10.783799999999999</v>
      </c>
      <c r="AE23" s="106">
        <f>Z16</f>
        <v>0.1</v>
      </c>
      <c r="AF23" s="144">
        <f t="shared" si="5"/>
        <v>1.0783799999999999</v>
      </c>
      <c r="AG23" s="75"/>
      <c r="AH23" s="112">
        <f t="shared" si="6"/>
        <v>1.6459999999999919E-2</v>
      </c>
      <c r="AI23" s="153">
        <f t="shared" si="7"/>
        <v>1.5500226005725403E-2</v>
      </c>
    </row>
    <row r="24" spans="2:35" ht="15.75" customHeight="1">
      <c r="D24" s="75" t="s">
        <v>51</v>
      </c>
      <c r="E24" s="75"/>
      <c r="F24" s="148" t="s">
        <v>85</v>
      </c>
      <c r="G24" s="105"/>
      <c r="H24" s="143">
        <f>+'Rates Detail'!K205</f>
        <v>8.3799999999999999E-2</v>
      </c>
      <c r="I24" s="104">
        <f t="shared" ref="I24" si="8">I23</f>
        <v>5000</v>
      </c>
      <c r="J24" s="144">
        <f t="shared" si="0"/>
        <v>419</v>
      </c>
      <c r="K24" s="75"/>
      <c r="L24" s="143">
        <f>+'Rates Detail'!M205</f>
        <v>8.3799999999999999E-2</v>
      </c>
      <c r="M24" s="106">
        <f t="shared" ref="M24" si="9">M23</f>
        <v>5000</v>
      </c>
      <c r="N24" s="144">
        <f t="shared" si="1"/>
        <v>419</v>
      </c>
      <c r="O24" s="75"/>
      <c r="P24" s="112">
        <f t="shared" si="2"/>
        <v>0</v>
      </c>
      <c r="Q24" s="153">
        <f t="shared" si="3"/>
        <v>0</v>
      </c>
      <c r="V24" s="75" t="s">
        <v>51</v>
      </c>
      <c r="W24" s="75"/>
      <c r="X24" s="148" t="s">
        <v>85</v>
      </c>
      <c r="Y24" s="105"/>
      <c r="Z24" s="143">
        <f>'Rates Detail'!K241</f>
        <v>5.8000000000000003E-2</v>
      </c>
      <c r="AA24" s="104">
        <f t="shared" ref="AA24" si="10">AA23</f>
        <v>0.1</v>
      </c>
      <c r="AB24" s="144">
        <f t="shared" si="4"/>
        <v>5.8000000000000005E-3</v>
      </c>
      <c r="AC24" s="75"/>
      <c r="AD24" s="143">
        <f>'Rates Detail'!O241</f>
        <v>5.8000000000000003E-2</v>
      </c>
      <c r="AE24" s="106">
        <f t="shared" ref="AE24" si="11">AE23</f>
        <v>0.1</v>
      </c>
      <c r="AF24" s="144">
        <f t="shared" si="5"/>
        <v>5.8000000000000005E-3</v>
      </c>
      <c r="AG24" s="75"/>
      <c r="AH24" s="112">
        <f t="shared" si="6"/>
        <v>0</v>
      </c>
      <c r="AI24" s="153">
        <f t="shared" si="7"/>
        <v>0</v>
      </c>
    </row>
    <row r="25" spans="2:35" ht="15.75" customHeight="1">
      <c r="D25" s="75" t="s">
        <v>53</v>
      </c>
      <c r="E25" s="75"/>
      <c r="F25" s="148" t="s">
        <v>85</v>
      </c>
      <c r="G25" s="105"/>
      <c r="H25" s="143">
        <f>+'Rates Detail'!K196</f>
        <v>5.0000000000000001E-3</v>
      </c>
      <c r="I25" s="104">
        <v>5000</v>
      </c>
      <c r="J25" s="144">
        <f t="shared" si="0"/>
        <v>25</v>
      </c>
      <c r="K25" s="75"/>
      <c r="L25" s="143">
        <f>+'Rates Detail'!M196</f>
        <v>0</v>
      </c>
      <c r="M25" s="106">
        <f>+I25</f>
        <v>5000</v>
      </c>
      <c r="N25" s="144">
        <f t="shared" si="1"/>
        <v>0</v>
      </c>
      <c r="O25" s="75"/>
      <c r="P25" s="112">
        <f t="shared" si="2"/>
        <v>-25</v>
      </c>
      <c r="Q25" s="153">
        <f t="shared" si="3"/>
        <v>-1</v>
      </c>
      <c r="V25" s="75" t="s">
        <v>53</v>
      </c>
      <c r="W25" s="75"/>
      <c r="X25" s="148" t="s">
        <v>85</v>
      </c>
      <c r="Y25" s="105"/>
      <c r="Z25" s="143">
        <f>+'Rates Detail'!AC196</f>
        <v>0</v>
      </c>
      <c r="AA25" s="104">
        <v>0.1</v>
      </c>
      <c r="AB25" s="144">
        <f t="shared" si="4"/>
        <v>0</v>
      </c>
      <c r="AC25" s="75"/>
      <c r="AD25" s="143">
        <f>+'Rates Detail'!AE196</f>
        <v>0</v>
      </c>
      <c r="AE25" s="106">
        <f>+AA25</f>
        <v>0.1</v>
      </c>
      <c r="AF25" s="144">
        <f t="shared" si="5"/>
        <v>0</v>
      </c>
      <c r="AG25" s="75"/>
      <c r="AH25" s="112">
        <f t="shared" si="6"/>
        <v>0</v>
      </c>
      <c r="AI25" s="153" t="str">
        <f t="shared" si="7"/>
        <v/>
      </c>
    </row>
    <row r="26" spans="2:35" ht="15.75" customHeight="1">
      <c r="D26" s="76" t="s">
        <v>54</v>
      </c>
      <c r="E26" s="75"/>
      <c r="F26" s="148" t="s">
        <v>85</v>
      </c>
      <c r="G26" s="105"/>
      <c r="H26" s="143">
        <f>+SUM('Rates Detail'!K190:K194,'Rates Detail'!K198:K199)+'Rates Detail'!K201</f>
        <v>-3.3900000000000041E-2</v>
      </c>
      <c r="I26" s="104">
        <v>5000</v>
      </c>
      <c r="J26" s="144">
        <f t="shared" si="0"/>
        <v>-169.5000000000002</v>
      </c>
      <c r="K26" s="75"/>
      <c r="L26" s="143">
        <f>+SUM('Rates Detail'!M190:M194,'Rates Detail'!M198:M200)+'Rates Detail'!M201</f>
        <v>0</v>
      </c>
      <c r="M26" s="106">
        <f>+I26</f>
        <v>5000</v>
      </c>
      <c r="N26" s="144">
        <f t="shared" si="1"/>
        <v>0</v>
      </c>
      <c r="O26" s="75"/>
      <c r="P26" s="112">
        <f t="shared" si="2"/>
        <v>169.5000000000002</v>
      </c>
      <c r="Q26" s="153">
        <f t="shared" si="3"/>
        <v>-1</v>
      </c>
      <c r="V26" s="76" t="s">
        <v>54</v>
      </c>
      <c r="W26" s="75"/>
      <c r="X26" s="148" t="s">
        <v>85</v>
      </c>
      <c r="Y26" s="105"/>
      <c r="Z26" s="143">
        <f>'Rates Detail'!K231+'Rates Detail'!K237</f>
        <v>-0.14709999999999995</v>
      </c>
      <c r="AA26" s="104">
        <f>AA25</f>
        <v>0.1</v>
      </c>
      <c r="AB26" s="144">
        <f t="shared" si="4"/>
        <v>-1.4709999999999996E-2</v>
      </c>
      <c r="AC26" s="75"/>
      <c r="AD26" s="143">
        <f>+SUM('Rates Detail'!AE190:AE194,'Rates Detail'!AE198:AE200)+'Rates Detail'!AE201</f>
        <v>0</v>
      </c>
      <c r="AE26" s="106">
        <f>+AA26</f>
        <v>0.1</v>
      </c>
      <c r="AF26" s="144">
        <f t="shared" si="5"/>
        <v>0</v>
      </c>
      <c r="AG26" s="75"/>
      <c r="AH26" s="112">
        <f t="shared" si="6"/>
        <v>1.4709999999999996E-2</v>
      </c>
      <c r="AI26" s="153">
        <f t="shared" si="7"/>
        <v>-1</v>
      </c>
    </row>
    <row r="27" spans="2:35" ht="15.75" customHeight="1">
      <c r="D27" s="156" t="s">
        <v>115</v>
      </c>
      <c r="E27" s="75"/>
      <c r="F27" s="148" t="s">
        <v>85</v>
      </c>
      <c r="G27" s="105"/>
      <c r="H27" s="143">
        <f>+J27/I27</f>
        <v>0.10099630359783145</v>
      </c>
      <c r="I27" s="113">
        <f>+SUM(I37:I38)*H46</f>
        <v>44130.75</v>
      </c>
      <c r="J27" s="144">
        <f>+SUM(J37:J38)*H46</f>
        <v>4457.042625</v>
      </c>
      <c r="K27" s="75"/>
      <c r="L27" s="143">
        <f>+H27</f>
        <v>0.10099630359783145</v>
      </c>
      <c r="M27" s="114">
        <f>+I27</f>
        <v>44130.75</v>
      </c>
      <c r="N27" s="144">
        <f t="shared" si="1"/>
        <v>4457.042625</v>
      </c>
      <c r="O27" s="75"/>
      <c r="P27" s="112">
        <f t="shared" si="2"/>
        <v>0</v>
      </c>
      <c r="Q27" s="153">
        <f t="shared" si="3"/>
        <v>0</v>
      </c>
      <c r="V27" s="156" t="s">
        <v>115</v>
      </c>
      <c r="W27" s="75"/>
      <c r="X27" s="148" t="s">
        <v>85</v>
      </c>
      <c r="Y27" s="105"/>
      <c r="Z27" s="143">
        <f>+AB27/AA27</f>
        <v>8.5999999999999993E-2</v>
      </c>
      <c r="AA27" s="113">
        <f>+SUM(AA37:AA38)*Z46</f>
        <v>1.1879999999999999</v>
      </c>
      <c r="AB27" s="144">
        <f>+SUM(AB37:AB38)*Z46</f>
        <v>0.10216799999999998</v>
      </c>
      <c r="AC27" s="75"/>
      <c r="AD27" s="143">
        <f>+Z27</f>
        <v>8.5999999999999993E-2</v>
      </c>
      <c r="AE27" s="114">
        <f>+AA27</f>
        <v>1.1879999999999999</v>
      </c>
      <c r="AF27" s="144">
        <f t="shared" si="5"/>
        <v>0.10216799999999998</v>
      </c>
      <c r="AG27" s="75"/>
      <c r="AH27" s="112">
        <f t="shared" si="6"/>
        <v>0</v>
      </c>
      <c r="AI27" s="153">
        <f t="shared" si="7"/>
        <v>0</v>
      </c>
    </row>
    <row r="28" spans="2:35" ht="15.75" customHeight="1" thickBot="1">
      <c r="D28" s="157"/>
      <c r="E28" s="75"/>
      <c r="F28" s="148"/>
      <c r="G28" s="105"/>
      <c r="H28" s="143"/>
      <c r="I28" s="113"/>
      <c r="J28" s="144">
        <f t="shared" si="0"/>
        <v>0</v>
      </c>
      <c r="K28" s="75"/>
      <c r="L28" s="143"/>
      <c r="M28" s="114"/>
      <c r="N28" s="144">
        <f t="shared" si="1"/>
        <v>0</v>
      </c>
      <c r="O28" s="75"/>
      <c r="P28" s="112">
        <f t="shared" si="2"/>
        <v>0</v>
      </c>
      <c r="Q28" s="153" t="str">
        <f t="shared" si="3"/>
        <v/>
      </c>
      <c r="V28" s="157"/>
      <c r="W28" s="75"/>
      <c r="X28" s="148"/>
      <c r="Y28" s="105"/>
      <c r="Z28" s="143"/>
      <c r="AA28" s="113"/>
      <c r="AB28" s="144">
        <f t="shared" si="4"/>
        <v>0</v>
      </c>
      <c r="AC28" s="75"/>
      <c r="AD28" s="143"/>
      <c r="AE28" s="114"/>
      <c r="AF28" s="144">
        <f t="shared" si="5"/>
        <v>0</v>
      </c>
      <c r="AG28" s="75"/>
      <c r="AH28" s="112">
        <f t="shared" si="6"/>
        <v>0</v>
      </c>
      <c r="AI28" s="153" t="str">
        <f t="shared" si="7"/>
        <v/>
      </c>
    </row>
    <row r="29" spans="2:35" ht="15.75" customHeight="1" thickBot="1">
      <c r="D29" s="23" t="s">
        <v>56</v>
      </c>
      <c r="E29" s="22"/>
      <c r="F29" s="22"/>
      <c r="G29" s="149"/>
      <c r="H29" s="115"/>
      <c r="I29" s="116"/>
      <c r="J29" s="39">
        <f>SUM(J21:J28)</f>
        <v>30984.392625</v>
      </c>
      <c r="K29" s="22"/>
      <c r="L29" s="115"/>
      <c r="M29" s="117"/>
      <c r="N29" s="39">
        <f>SUM(N21:N28)</f>
        <v>31535.962625</v>
      </c>
      <c r="O29" s="22"/>
      <c r="P29" s="40">
        <f t="shared" si="2"/>
        <v>551.56999999999971</v>
      </c>
      <c r="Q29" s="41">
        <f t="shared" si="3"/>
        <v>1.7801543076076346E-2</v>
      </c>
      <c r="V29" s="23" t="s">
        <v>56</v>
      </c>
      <c r="W29" s="22"/>
      <c r="X29" s="22"/>
      <c r="Y29" s="149"/>
      <c r="Z29" s="115"/>
      <c r="AA29" s="116"/>
      <c r="AB29" s="39">
        <f>SUM(AB21:AB28)</f>
        <v>2.5451779999999995</v>
      </c>
      <c r="AC29" s="22"/>
      <c r="AD29" s="115"/>
      <c r="AE29" s="117"/>
      <c r="AF29" s="39">
        <f>SUM(AF21:AF28)</f>
        <v>2.6163479999999995</v>
      </c>
      <c r="AG29" s="22"/>
      <c r="AH29" s="40">
        <f t="shared" si="6"/>
        <v>7.1169999999999956E-2</v>
      </c>
      <c r="AI29" s="41">
        <f t="shared" si="7"/>
        <v>2.7962680802678622E-2</v>
      </c>
    </row>
    <row r="30" spans="2:35" ht="15.75" customHeight="1">
      <c r="D30" s="119" t="s">
        <v>57</v>
      </c>
      <c r="E30" s="119"/>
      <c r="F30" s="148" t="s">
        <v>85</v>
      </c>
      <c r="G30" s="151"/>
      <c r="H30" s="145">
        <f>+'Rates Detail'!K207</f>
        <v>2.8287</v>
      </c>
      <c r="I30" s="118">
        <f>+H16</f>
        <v>5000</v>
      </c>
      <c r="J30" s="146">
        <f>I30*H30</f>
        <v>14143.5</v>
      </c>
      <c r="K30" s="119"/>
      <c r="L30" s="145">
        <f>+'Rates Detail'!M207</f>
        <v>3.0398000000000001</v>
      </c>
      <c r="M30" s="120">
        <f>+I30</f>
        <v>5000</v>
      </c>
      <c r="N30" s="146">
        <f>M30*L30</f>
        <v>15199</v>
      </c>
      <c r="O30" s="119"/>
      <c r="P30" s="121">
        <f t="shared" si="2"/>
        <v>1055.5</v>
      </c>
      <c r="Q30" s="147">
        <f t="shared" si="3"/>
        <v>7.4627920953087998E-2</v>
      </c>
      <c r="V30" s="119" t="s">
        <v>57</v>
      </c>
      <c r="W30" s="119"/>
      <c r="X30" s="148" t="s">
        <v>85</v>
      </c>
      <c r="Y30" s="151"/>
      <c r="Z30" s="145">
        <f>'Rates Detail'!K243</f>
        <v>1.8974</v>
      </c>
      <c r="AA30" s="118">
        <f>+Z16</f>
        <v>0.1</v>
      </c>
      <c r="AB30" s="146">
        <f>AA30*Z30</f>
        <v>0.18974000000000002</v>
      </c>
      <c r="AC30" s="119"/>
      <c r="AD30" s="145">
        <f>'Rates Detail'!O243</f>
        <v>2.0390000000000001</v>
      </c>
      <c r="AE30" s="120">
        <f>+AA30</f>
        <v>0.1</v>
      </c>
      <c r="AF30" s="146">
        <f>AE30*AD30</f>
        <v>0.20390000000000003</v>
      </c>
      <c r="AG30" s="119"/>
      <c r="AH30" s="121">
        <f t="shared" si="6"/>
        <v>1.4160000000000006E-2</v>
      </c>
      <c r="AI30" s="147">
        <f t="shared" si="7"/>
        <v>7.4628438916411952E-2</v>
      </c>
    </row>
    <row r="31" spans="2:35" ht="15.75" customHeight="1" thickBot="1">
      <c r="D31" s="158" t="s">
        <v>58</v>
      </c>
      <c r="E31" s="119"/>
      <c r="F31" s="148" t="s">
        <v>85</v>
      </c>
      <c r="G31" s="151"/>
      <c r="H31" s="145">
        <f>+'Rates Detail'!K208</f>
        <v>2.1393</v>
      </c>
      <c r="I31" s="118">
        <f>I30</f>
        <v>5000</v>
      </c>
      <c r="J31" s="146">
        <f>I31*H31</f>
        <v>10696.5</v>
      </c>
      <c r="K31" s="119"/>
      <c r="L31" s="145">
        <f>+'Rates Detail'!M208</f>
        <v>2.3022</v>
      </c>
      <c r="M31" s="120">
        <f>M30</f>
        <v>5000</v>
      </c>
      <c r="N31" s="146">
        <f>M31*L31</f>
        <v>11511</v>
      </c>
      <c r="O31" s="119"/>
      <c r="P31" s="121">
        <f t="shared" si="2"/>
        <v>814.5</v>
      </c>
      <c r="Q31" s="147">
        <f t="shared" si="3"/>
        <v>7.6146403029028184E-2</v>
      </c>
      <c r="V31" s="158" t="s">
        <v>58</v>
      </c>
      <c r="W31" s="119"/>
      <c r="X31" s="148" t="s">
        <v>85</v>
      </c>
      <c r="Y31" s="151"/>
      <c r="Z31" s="145">
        <f>'Rates Detail'!K244</f>
        <v>1.4801</v>
      </c>
      <c r="AA31" s="118">
        <f>AA30</f>
        <v>0.1</v>
      </c>
      <c r="AB31" s="146">
        <f>AA31*Z31</f>
        <v>0.14801</v>
      </c>
      <c r="AC31" s="119"/>
      <c r="AD31" s="145">
        <f>'Rates Detail'!O244</f>
        <v>1.5928</v>
      </c>
      <c r="AE31" s="120">
        <f>AE30</f>
        <v>0.1</v>
      </c>
      <c r="AF31" s="146">
        <f>AE31*AD31</f>
        <v>0.15928</v>
      </c>
      <c r="AG31" s="119"/>
      <c r="AH31" s="121">
        <f t="shared" si="6"/>
        <v>1.1270000000000002E-2</v>
      </c>
      <c r="AI31" s="147">
        <f t="shared" si="7"/>
        <v>7.6143503817309652E-2</v>
      </c>
    </row>
    <row r="32" spans="2:35" ht="15.75" customHeight="1" thickBot="1">
      <c r="D32" s="46" t="s">
        <v>59</v>
      </c>
      <c r="E32" s="75"/>
      <c r="F32" s="75"/>
      <c r="G32" s="105"/>
      <c r="H32" s="122"/>
      <c r="I32" s="123"/>
      <c r="J32" s="47">
        <f>SUM(J29:J31)</f>
        <v>55824.392625</v>
      </c>
      <c r="K32" s="48"/>
      <c r="L32" s="49"/>
      <c r="M32" s="50"/>
      <c r="N32" s="47">
        <f>SUM(N29:N31)</f>
        <v>58245.962625</v>
      </c>
      <c r="O32" s="48"/>
      <c r="P32" s="51">
        <f t="shared" si="2"/>
        <v>2421.5699999999997</v>
      </c>
      <c r="Q32" s="52">
        <f t="shared" si="3"/>
        <v>4.3378349250781476E-2</v>
      </c>
      <c r="V32" s="46" t="s">
        <v>59</v>
      </c>
      <c r="W32" s="75"/>
      <c r="X32" s="75"/>
      <c r="Y32" s="105"/>
      <c r="Z32" s="122"/>
      <c r="AA32" s="123"/>
      <c r="AB32" s="47">
        <f>SUM(AB29:AB31)</f>
        <v>2.8829279999999997</v>
      </c>
      <c r="AC32" s="48"/>
      <c r="AD32" s="49"/>
      <c r="AE32" s="50"/>
      <c r="AF32" s="47">
        <f>SUM(AF29:AF31)</f>
        <v>2.9795279999999993</v>
      </c>
      <c r="AG32" s="48"/>
      <c r="AH32" s="51">
        <f t="shared" si="6"/>
        <v>9.6599999999999575E-2</v>
      </c>
      <c r="AI32" s="52">
        <f t="shared" si="7"/>
        <v>3.3507600606050368E-2</v>
      </c>
    </row>
    <row r="33" spans="3:35" ht="15.75" customHeight="1">
      <c r="D33" s="76" t="s">
        <v>60</v>
      </c>
      <c r="E33" s="75"/>
      <c r="F33" s="148" t="s">
        <v>50</v>
      </c>
      <c r="G33" s="105"/>
      <c r="H33" s="73">
        <f>+'Rates Detail'!K211</f>
        <v>4.4000000000000003E-3</v>
      </c>
      <c r="I33" s="152">
        <f>ROUND(L16*(1+H46),0)</f>
        <v>3043500</v>
      </c>
      <c r="J33" s="124">
        <f>I33*H33</f>
        <v>13391.400000000001</v>
      </c>
      <c r="K33" s="75"/>
      <c r="L33" s="73">
        <f>+'Rates Detail'!M211</f>
        <v>4.4000000000000003E-3</v>
      </c>
      <c r="M33" s="106">
        <f>+I33</f>
        <v>3043500</v>
      </c>
      <c r="N33" s="124">
        <f>M33*L33</f>
        <v>13391.400000000001</v>
      </c>
      <c r="O33" s="75"/>
      <c r="P33" s="112">
        <f t="shared" si="2"/>
        <v>0</v>
      </c>
      <c r="Q33" s="125">
        <f t="shared" si="3"/>
        <v>0</v>
      </c>
      <c r="V33" s="76" t="s">
        <v>60</v>
      </c>
      <c r="W33" s="75"/>
      <c r="X33" s="148" t="s">
        <v>50</v>
      </c>
      <c r="Y33" s="105"/>
      <c r="Z33" s="73">
        <f>'LU - Class B'!H34</f>
        <v>4.4000000000000003E-3</v>
      </c>
      <c r="AA33" s="152">
        <f>ROUND(AD16*(1+Z46),0)</f>
        <v>34</v>
      </c>
      <c r="AB33" s="124">
        <f>AA33*Z33</f>
        <v>0.14960000000000001</v>
      </c>
      <c r="AC33" s="75"/>
      <c r="AD33" s="73">
        <f>Z33</f>
        <v>4.4000000000000003E-3</v>
      </c>
      <c r="AE33" s="106">
        <f>+AA33</f>
        <v>34</v>
      </c>
      <c r="AF33" s="124">
        <f>AE33*AD33</f>
        <v>0.14960000000000001</v>
      </c>
      <c r="AG33" s="75"/>
      <c r="AH33" s="112">
        <f t="shared" si="6"/>
        <v>0</v>
      </c>
      <c r="AI33" s="125">
        <f t="shared" si="7"/>
        <v>0</v>
      </c>
    </row>
    <row r="34" spans="3:35" ht="15.75" customHeight="1">
      <c r="D34" s="76" t="s">
        <v>61</v>
      </c>
      <c r="E34" s="75"/>
      <c r="F34" s="148" t="s">
        <v>50</v>
      </c>
      <c r="G34" s="105"/>
      <c r="H34" s="73">
        <f>+'Rates Detail'!K212</f>
        <v>1.2999999999999999E-3</v>
      </c>
      <c r="I34" s="104">
        <f>+I33</f>
        <v>3043500</v>
      </c>
      <c r="J34" s="124">
        <f t="shared" ref="J34:J39" si="12">I34*H34</f>
        <v>3956.5499999999997</v>
      </c>
      <c r="K34" s="75"/>
      <c r="L34" s="73">
        <f>+'Rates Detail'!M212</f>
        <v>1.2999999999999999E-3</v>
      </c>
      <c r="M34" s="106">
        <f>+M33</f>
        <v>3043500</v>
      </c>
      <c r="N34" s="124">
        <f t="shared" ref="N34:N39" si="13">M34*L34</f>
        <v>3956.5499999999997</v>
      </c>
      <c r="O34" s="75"/>
      <c r="P34" s="112">
        <f t="shared" si="2"/>
        <v>0</v>
      </c>
      <c r="Q34" s="125">
        <f t="shared" si="3"/>
        <v>0</v>
      </c>
      <c r="V34" s="76" t="s">
        <v>61</v>
      </c>
      <c r="W34" s="75"/>
      <c r="X34" s="148" t="s">
        <v>50</v>
      </c>
      <c r="Y34" s="105"/>
      <c r="Z34" s="73">
        <f>'LU - Class B'!H35</f>
        <v>1.2999999999999999E-3</v>
      </c>
      <c r="AA34" s="104">
        <f>+AA33</f>
        <v>34</v>
      </c>
      <c r="AB34" s="124">
        <f t="shared" ref="AB34:AB39" si="14">AA34*Z34</f>
        <v>4.4199999999999996E-2</v>
      </c>
      <c r="AC34" s="75"/>
      <c r="AD34" s="73">
        <f>Z34</f>
        <v>1.2999999999999999E-3</v>
      </c>
      <c r="AE34" s="106">
        <f>+AE33</f>
        <v>34</v>
      </c>
      <c r="AF34" s="124">
        <f t="shared" ref="AF34:AF39" si="15">AE34*AD34</f>
        <v>4.4199999999999996E-2</v>
      </c>
      <c r="AG34" s="75"/>
      <c r="AH34" s="112">
        <f t="shared" si="6"/>
        <v>0</v>
      </c>
      <c r="AI34" s="125">
        <f t="shared" si="7"/>
        <v>0</v>
      </c>
    </row>
    <row r="35" spans="3:35" ht="15.75" customHeight="1">
      <c r="D35" s="75" t="s">
        <v>63</v>
      </c>
      <c r="E35" s="75"/>
      <c r="F35" s="148" t="s">
        <v>1</v>
      </c>
      <c r="G35" s="105"/>
      <c r="H35" s="73">
        <v>0.25</v>
      </c>
      <c r="I35" s="104">
        <v>1</v>
      </c>
      <c r="J35" s="124">
        <f t="shared" si="12"/>
        <v>0.25</v>
      </c>
      <c r="K35" s="75"/>
      <c r="L35" s="73">
        <v>0.25</v>
      </c>
      <c r="M35" s="106">
        <v>1</v>
      </c>
      <c r="N35" s="124">
        <f t="shared" si="13"/>
        <v>0.25</v>
      </c>
      <c r="O35" s="75"/>
      <c r="P35" s="112">
        <f t="shared" si="2"/>
        <v>0</v>
      </c>
      <c r="Q35" s="125">
        <f t="shared" si="3"/>
        <v>0</v>
      </c>
      <c r="V35" s="75" t="s">
        <v>63</v>
      </c>
      <c r="W35" s="75"/>
      <c r="X35" s="148" t="s">
        <v>1</v>
      </c>
      <c r="Y35" s="105"/>
      <c r="Z35" s="73">
        <f>'LU - Class B'!H37</f>
        <v>0.25</v>
      </c>
      <c r="AA35" s="104">
        <v>1</v>
      </c>
      <c r="AB35" s="124">
        <f t="shared" si="14"/>
        <v>0.25</v>
      </c>
      <c r="AC35" s="75"/>
      <c r="AD35" s="73">
        <v>0.25</v>
      </c>
      <c r="AE35" s="106">
        <v>1</v>
      </c>
      <c r="AF35" s="124">
        <f t="shared" si="15"/>
        <v>0.25</v>
      </c>
      <c r="AG35" s="75"/>
      <c r="AH35" s="112">
        <f t="shared" si="6"/>
        <v>0</v>
      </c>
      <c r="AI35" s="125">
        <f t="shared" si="7"/>
        <v>0</v>
      </c>
    </row>
    <row r="36" spans="3:35" ht="15.75" customHeight="1">
      <c r="D36" s="75" t="s">
        <v>64</v>
      </c>
      <c r="E36" s="75"/>
      <c r="F36" s="148" t="s">
        <v>50</v>
      </c>
      <c r="G36" s="105"/>
      <c r="H36" s="73">
        <v>7.0000000000000001E-3</v>
      </c>
      <c r="I36" s="104">
        <f>+L16</f>
        <v>3000000</v>
      </c>
      <c r="J36" s="124">
        <f t="shared" si="12"/>
        <v>21000</v>
      </c>
      <c r="K36" s="75"/>
      <c r="L36" s="73">
        <f t="shared" ref="L36:M38" si="16">+H36</f>
        <v>7.0000000000000001E-3</v>
      </c>
      <c r="M36" s="106">
        <f t="shared" si="16"/>
        <v>3000000</v>
      </c>
      <c r="N36" s="124">
        <f t="shared" si="13"/>
        <v>21000</v>
      </c>
      <c r="O36" s="75"/>
      <c r="P36" s="112">
        <f t="shared" si="2"/>
        <v>0</v>
      </c>
      <c r="Q36" s="125">
        <f t="shared" si="3"/>
        <v>0</v>
      </c>
      <c r="V36" s="75" t="s">
        <v>64</v>
      </c>
      <c r="W36" s="75"/>
      <c r="X36" s="148" t="s">
        <v>50</v>
      </c>
      <c r="Y36" s="105"/>
      <c r="Z36" s="73">
        <f>'LU - Class B'!H38</f>
        <v>7.0000000000000001E-3</v>
      </c>
      <c r="AA36" s="104">
        <f>+AD16</f>
        <v>33</v>
      </c>
      <c r="AB36" s="124">
        <f t="shared" si="14"/>
        <v>0.23100000000000001</v>
      </c>
      <c r="AC36" s="75"/>
      <c r="AD36" s="73">
        <f t="shared" ref="AD36:AE38" si="17">+Z36</f>
        <v>7.0000000000000001E-3</v>
      </c>
      <c r="AE36" s="106">
        <f t="shared" si="17"/>
        <v>33</v>
      </c>
      <c r="AF36" s="124">
        <f t="shared" si="15"/>
        <v>0.23100000000000001</v>
      </c>
      <c r="AG36" s="75"/>
      <c r="AH36" s="112">
        <f t="shared" si="6"/>
        <v>0</v>
      </c>
      <c r="AI36" s="125">
        <f t="shared" si="7"/>
        <v>0</v>
      </c>
    </row>
    <row r="37" spans="3:35" ht="15.75" customHeight="1">
      <c r="D37" s="75" t="s">
        <v>65</v>
      </c>
      <c r="E37" s="75"/>
      <c r="F37" s="148" t="s">
        <v>50</v>
      </c>
      <c r="G37" s="105"/>
      <c r="H37" s="73">
        <f>'GS500-499NI'!H39</f>
        <v>8.5999999999999993E-2</v>
      </c>
      <c r="I37" s="104">
        <v>750</v>
      </c>
      <c r="J37" s="124">
        <f t="shared" si="12"/>
        <v>64.5</v>
      </c>
      <c r="K37" s="75"/>
      <c r="L37" s="73">
        <f t="shared" si="16"/>
        <v>8.5999999999999993E-2</v>
      </c>
      <c r="M37" s="106">
        <f t="shared" si="16"/>
        <v>750</v>
      </c>
      <c r="N37" s="124">
        <f t="shared" si="13"/>
        <v>64.5</v>
      </c>
      <c r="O37" s="75"/>
      <c r="P37" s="112">
        <f t="shared" si="2"/>
        <v>0</v>
      </c>
      <c r="Q37" s="125">
        <f t="shared" si="3"/>
        <v>0</v>
      </c>
      <c r="V37" s="75" t="s">
        <v>65</v>
      </c>
      <c r="W37" s="75"/>
      <c r="X37" s="148" t="s">
        <v>50</v>
      </c>
      <c r="Y37" s="105"/>
      <c r="Z37" s="73">
        <f>'LU - Class B'!H39</f>
        <v>8.5999999999999993E-2</v>
      </c>
      <c r="AA37" s="104">
        <v>33</v>
      </c>
      <c r="AB37" s="124">
        <f t="shared" si="14"/>
        <v>2.8379999999999996</v>
      </c>
      <c r="AC37" s="75"/>
      <c r="AD37" s="73">
        <f t="shared" si="17"/>
        <v>8.5999999999999993E-2</v>
      </c>
      <c r="AE37" s="106">
        <f t="shared" si="17"/>
        <v>33</v>
      </c>
      <c r="AF37" s="124">
        <f t="shared" si="15"/>
        <v>2.8379999999999996</v>
      </c>
      <c r="AG37" s="75"/>
      <c r="AH37" s="112">
        <f t="shared" si="6"/>
        <v>0</v>
      </c>
      <c r="AI37" s="125">
        <f t="shared" si="7"/>
        <v>0</v>
      </c>
    </row>
    <row r="38" spans="3:35" ht="15.75" customHeight="1">
      <c r="D38" s="159" t="s">
        <v>65</v>
      </c>
      <c r="E38" s="75"/>
      <c r="F38" s="148" t="s">
        <v>50</v>
      </c>
      <c r="G38" s="105"/>
      <c r="H38" s="73">
        <f>'GS500-499NI'!H40</f>
        <v>0.10100000000000001</v>
      </c>
      <c r="I38" s="126">
        <f>+ROUND(I34-I37,0)</f>
        <v>3042750</v>
      </c>
      <c r="J38" s="124">
        <f t="shared" si="12"/>
        <v>307317.75</v>
      </c>
      <c r="K38" s="75"/>
      <c r="L38" s="73">
        <f t="shared" si="16"/>
        <v>0.10100000000000001</v>
      </c>
      <c r="M38" s="127">
        <f t="shared" si="16"/>
        <v>3042750</v>
      </c>
      <c r="N38" s="124">
        <f t="shared" si="13"/>
        <v>307317.75</v>
      </c>
      <c r="O38" s="75"/>
      <c r="P38" s="112">
        <f t="shared" si="2"/>
        <v>0</v>
      </c>
      <c r="Q38" s="125">
        <f t="shared" si="3"/>
        <v>0</v>
      </c>
      <c r="V38" s="159" t="s">
        <v>65</v>
      </c>
      <c r="W38" s="75"/>
      <c r="X38" s="148" t="s">
        <v>50</v>
      </c>
      <c r="Y38" s="105"/>
      <c r="Z38" s="73">
        <f>'LU - Class B'!H40</f>
        <v>0.10100000000000001</v>
      </c>
      <c r="AA38" s="126">
        <v>0</v>
      </c>
      <c r="AB38" s="124">
        <f t="shared" si="14"/>
        <v>0</v>
      </c>
      <c r="AC38" s="75"/>
      <c r="AD38" s="73">
        <f t="shared" si="17"/>
        <v>0.10100000000000001</v>
      </c>
      <c r="AE38" s="127">
        <f t="shared" si="17"/>
        <v>0</v>
      </c>
      <c r="AF38" s="124">
        <f t="shared" si="15"/>
        <v>0</v>
      </c>
      <c r="AG38" s="75"/>
      <c r="AH38" s="112">
        <f t="shared" si="6"/>
        <v>0</v>
      </c>
      <c r="AI38" s="125" t="str">
        <f t="shared" si="7"/>
        <v/>
      </c>
    </row>
    <row r="39" spans="3:35" ht="15.75" customHeight="1" thickBot="1">
      <c r="D39" s="157"/>
      <c r="E39" s="75"/>
      <c r="F39" s="148"/>
      <c r="G39" s="105"/>
      <c r="H39" s="73"/>
      <c r="I39" s="113"/>
      <c r="J39" s="124">
        <f t="shared" si="12"/>
        <v>0</v>
      </c>
      <c r="K39" s="75"/>
      <c r="L39" s="73"/>
      <c r="M39" s="114"/>
      <c r="N39" s="124">
        <f t="shared" si="13"/>
        <v>0</v>
      </c>
      <c r="O39" s="75"/>
      <c r="P39" s="112">
        <f t="shared" si="2"/>
        <v>0</v>
      </c>
      <c r="Q39" s="125" t="str">
        <f t="shared" si="3"/>
        <v/>
      </c>
      <c r="V39" s="157"/>
      <c r="W39" s="75"/>
      <c r="X39" s="148"/>
      <c r="Y39" s="105"/>
      <c r="Z39" s="73"/>
      <c r="AA39" s="113"/>
      <c r="AB39" s="124">
        <f t="shared" si="14"/>
        <v>0</v>
      </c>
      <c r="AC39" s="75"/>
      <c r="AD39" s="73"/>
      <c r="AE39" s="114"/>
      <c r="AF39" s="124">
        <f t="shared" si="15"/>
        <v>0</v>
      </c>
      <c r="AG39" s="75"/>
      <c r="AH39" s="112">
        <f t="shared" si="6"/>
        <v>0</v>
      </c>
      <c r="AI39" s="125" t="str">
        <f t="shared" si="7"/>
        <v/>
      </c>
    </row>
    <row r="40" spans="3:35" ht="15.75" customHeight="1" thickBot="1">
      <c r="D40" s="54" t="s">
        <v>66</v>
      </c>
      <c r="E40" s="75"/>
      <c r="F40" s="75"/>
      <c r="G40" s="75"/>
      <c r="H40" s="128"/>
      <c r="I40" s="129"/>
      <c r="J40" s="47">
        <f>SUM(J32:J39)</f>
        <v>401554.84262499999</v>
      </c>
      <c r="K40" s="48"/>
      <c r="L40" s="55"/>
      <c r="M40" s="56"/>
      <c r="N40" s="47">
        <f>SUM(N32:N39)</f>
        <v>403976.412625</v>
      </c>
      <c r="O40" s="48"/>
      <c r="P40" s="51">
        <f t="shared" si="2"/>
        <v>2421.570000000007</v>
      </c>
      <c r="Q40" s="52">
        <f t="shared" si="3"/>
        <v>6.0304838665871559E-3</v>
      </c>
      <c r="V40" s="54" t="s">
        <v>66</v>
      </c>
      <c r="W40" s="75"/>
      <c r="X40" s="75"/>
      <c r="Y40" s="75"/>
      <c r="Z40" s="128"/>
      <c r="AA40" s="129"/>
      <c r="AB40" s="47">
        <f>SUM(AB32:AB39)</f>
        <v>6.3957279999999992</v>
      </c>
      <c r="AC40" s="48"/>
      <c r="AD40" s="55"/>
      <c r="AE40" s="56"/>
      <c r="AF40" s="47">
        <f>SUM(AF32:AF39)</f>
        <v>6.4923279999999988</v>
      </c>
      <c r="AG40" s="48"/>
      <c r="AH40" s="51">
        <f t="shared" si="6"/>
        <v>9.6599999999999575E-2</v>
      </c>
      <c r="AI40" s="52">
        <f t="shared" si="7"/>
        <v>1.5103831807731597E-2</v>
      </c>
    </row>
    <row r="41" spans="3:35" ht="15.75" customHeight="1" thickBot="1">
      <c r="D41" s="105" t="s">
        <v>67</v>
      </c>
      <c r="E41" s="75"/>
      <c r="F41" s="75"/>
      <c r="G41" s="75"/>
      <c r="H41" s="130">
        <v>0.13</v>
      </c>
      <c r="I41" s="131"/>
      <c r="J41" s="132">
        <f>J40*H41</f>
        <v>52202.129541250004</v>
      </c>
      <c r="K41" s="75"/>
      <c r="L41" s="130">
        <v>0.13</v>
      </c>
      <c r="M41" s="133"/>
      <c r="N41" s="132">
        <f>N40*L41</f>
        <v>52516.933641249998</v>
      </c>
      <c r="O41" s="75"/>
      <c r="P41" s="112">
        <f t="shared" si="2"/>
        <v>314.80409999999392</v>
      </c>
      <c r="Q41" s="125">
        <f t="shared" si="3"/>
        <v>6.0304838665870223E-3</v>
      </c>
      <c r="V41" s="105" t="s">
        <v>67</v>
      </c>
      <c r="W41" s="75"/>
      <c r="X41" s="75"/>
      <c r="Y41" s="75"/>
      <c r="Z41" s="130">
        <v>0.13</v>
      </c>
      <c r="AA41" s="131"/>
      <c r="AB41" s="132">
        <f>AB40*Z41</f>
        <v>0.83144463999999996</v>
      </c>
      <c r="AC41" s="75"/>
      <c r="AD41" s="130">
        <v>0.13</v>
      </c>
      <c r="AE41" s="133"/>
      <c r="AF41" s="132">
        <f>AF40*AD41</f>
        <v>0.84400263999999992</v>
      </c>
      <c r="AG41" s="75"/>
      <c r="AH41" s="112">
        <f t="shared" si="6"/>
        <v>1.2557999999999958E-2</v>
      </c>
      <c r="AI41" s="125">
        <f t="shared" si="7"/>
        <v>1.5103831807731611E-2</v>
      </c>
    </row>
    <row r="42" spans="3:35" ht="15.75" customHeight="1" thickBot="1">
      <c r="D42" s="46" t="s">
        <v>68</v>
      </c>
      <c r="E42" s="75"/>
      <c r="F42" s="75"/>
      <c r="G42" s="75"/>
      <c r="H42" s="122"/>
      <c r="I42" s="123"/>
      <c r="J42" s="47">
        <f>ROUND(SUM(J40:J41),2)</f>
        <v>453756.97</v>
      </c>
      <c r="K42" s="48"/>
      <c r="L42" s="49"/>
      <c r="M42" s="50"/>
      <c r="N42" s="47">
        <f>ROUND(SUM(N40:N41),2)</f>
        <v>456493.35</v>
      </c>
      <c r="O42" s="48"/>
      <c r="P42" s="51">
        <f t="shared" si="2"/>
        <v>2736.3800000000047</v>
      </c>
      <c r="Q42" s="52">
        <f t="shared" si="3"/>
        <v>6.0304968979319586E-3</v>
      </c>
      <c r="V42" s="46" t="s">
        <v>68</v>
      </c>
      <c r="W42" s="75"/>
      <c r="X42" s="75"/>
      <c r="Y42" s="75"/>
      <c r="Z42" s="122"/>
      <c r="AA42" s="123"/>
      <c r="AB42" s="47">
        <f>ROUND(SUM(AB40:AB41),2)</f>
        <v>7.23</v>
      </c>
      <c r="AC42" s="48"/>
      <c r="AD42" s="49"/>
      <c r="AE42" s="50"/>
      <c r="AF42" s="47">
        <f>ROUND(SUM(AF40:AF41),2)</f>
        <v>7.34</v>
      </c>
      <c r="AG42" s="48"/>
      <c r="AH42" s="51">
        <f t="shared" si="6"/>
        <v>0.10999999999999943</v>
      </c>
      <c r="AI42" s="52">
        <f t="shared" si="7"/>
        <v>1.5214384508990238E-2</v>
      </c>
    </row>
    <row r="43" spans="3:35" ht="15.75" customHeight="1" thickBot="1">
      <c r="D43" s="57" t="s">
        <v>69</v>
      </c>
      <c r="E43" s="75"/>
      <c r="F43" s="75"/>
      <c r="G43" s="75"/>
      <c r="H43" s="122"/>
      <c r="I43" s="134"/>
      <c r="J43" s="47">
        <v>0</v>
      </c>
      <c r="K43" s="48"/>
      <c r="L43" s="49"/>
      <c r="M43" s="50"/>
      <c r="N43" s="47">
        <v>0</v>
      </c>
      <c r="O43" s="48"/>
      <c r="P43" s="51">
        <f t="shared" si="2"/>
        <v>0</v>
      </c>
      <c r="Q43" s="52" t="str">
        <f t="shared" si="3"/>
        <v/>
      </c>
      <c r="V43" s="57" t="s">
        <v>69</v>
      </c>
      <c r="W43" s="75"/>
      <c r="X43" s="75"/>
      <c r="Y43" s="75"/>
      <c r="Z43" s="122"/>
      <c r="AA43" s="134"/>
      <c r="AB43" s="47">
        <v>0</v>
      </c>
      <c r="AC43" s="48"/>
      <c r="AD43" s="49"/>
      <c r="AE43" s="50"/>
      <c r="AF43" s="47">
        <v>0</v>
      </c>
      <c r="AG43" s="48"/>
      <c r="AH43" s="51">
        <f t="shared" si="6"/>
        <v>0</v>
      </c>
      <c r="AI43" s="52" t="str">
        <f t="shared" si="7"/>
        <v/>
      </c>
    </row>
    <row r="44" spans="3:35" ht="15.75" customHeight="1" thickBot="1">
      <c r="D44" s="46" t="s">
        <v>70</v>
      </c>
      <c r="E44" s="75"/>
      <c r="F44" s="75"/>
      <c r="G44" s="75"/>
      <c r="H44" s="135"/>
      <c r="I44" s="136"/>
      <c r="J44" s="58">
        <f>J42+J43</f>
        <v>453756.97</v>
      </c>
      <c r="K44" s="48"/>
      <c r="L44" s="59"/>
      <c r="M44" s="60"/>
      <c r="N44" s="58">
        <f>N42+N43</f>
        <v>456493.35</v>
      </c>
      <c r="O44" s="48"/>
      <c r="P44" s="61">
        <f t="shared" si="2"/>
        <v>2736.3800000000047</v>
      </c>
      <c r="Q44" s="62">
        <f t="shared" si="3"/>
        <v>6.0304968979319586E-3</v>
      </c>
      <c r="V44" s="46" t="s">
        <v>70</v>
      </c>
      <c r="W44" s="75"/>
      <c r="X44" s="75"/>
      <c r="Y44" s="75"/>
      <c r="Z44" s="135"/>
      <c r="AA44" s="136"/>
      <c r="AB44" s="58">
        <f>AB42+AB43</f>
        <v>7.23</v>
      </c>
      <c r="AC44" s="48"/>
      <c r="AD44" s="59"/>
      <c r="AE44" s="60"/>
      <c r="AF44" s="58">
        <f>AF42+AF43</f>
        <v>7.34</v>
      </c>
      <c r="AG44" s="48"/>
      <c r="AH44" s="61">
        <f t="shared" si="6"/>
        <v>0.10999999999999943</v>
      </c>
      <c r="AI44" s="62">
        <f t="shared" si="7"/>
        <v>1.5214384508990238E-2</v>
      </c>
    </row>
    <row r="45" spans="3:35" ht="15.75" customHeight="1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3:35" ht="15.75" customHeight="1">
      <c r="D46" s="23" t="s">
        <v>71</v>
      </c>
      <c r="E46" s="22"/>
      <c r="F46" s="22"/>
      <c r="G46" s="22"/>
      <c r="H46" s="160">
        <v>1.4500000000000001E-2</v>
      </c>
      <c r="I46" s="22"/>
      <c r="J46" s="22"/>
      <c r="K46" s="22"/>
      <c r="L46" s="160">
        <f>+H46</f>
        <v>1.4500000000000001E-2</v>
      </c>
      <c r="M46" s="22"/>
      <c r="N46" s="22"/>
      <c r="O46" s="22"/>
      <c r="P46" s="22"/>
      <c r="Q46" s="22"/>
      <c r="V46" s="23" t="s">
        <v>71</v>
      </c>
      <c r="W46" s="22"/>
      <c r="X46" s="22"/>
      <c r="Y46" s="22"/>
      <c r="Z46" s="160">
        <f>'GS500-499NI'!H48</f>
        <v>3.5999999999999997E-2</v>
      </c>
      <c r="AA46" s="22"/>
      <c r="AB46" s="22"/>
      <c r="AC46" s="22"/>
      <c r="AD46" s="160">
        <f>+Z46</f>
        <v>3.5999999999999997E-2</v>
      </c>
      <c r="AE46" s="22"/>
      <c r="AF46" s="22"/>
      <c r="AG46" s="22"/>
      <c r="AH46" s="22"/>
      <c r="AI46" s="22"/>
    </row>
    <row r="48" spans="3:35" ht="15.75" customHeight="1">
      <c r="C48" s="65" t="s">
        <v>72</v>
      </c>
      <c r="U48" s="65" t="s">
        <v>72</v>
      </c>
    </row>
    <row r="50" spans="2:21" ht="15.75" customHeight="1">
      <c r="B50" s="23"/>
      <c r="C50" s="17" t="s">
        <v>73</v>
      </c>
      <c r="T50" s="23"/>
      <c r="U50" s="17" t="s">
        <v>73</v>
      </c>
    </row>
    <row r="51" spans="2:21" ht="15.75" customHeight="1">
      <c r="C51" s="17" t="s">
        <v>74</v>
      </c>
      <c r="U51" s="17" t="s">
        <v>74</v>
      </c>
    </row>
    <row r="53" spans="2:21" ht="15.75" customHeight="1">
      <c r="C53" s="17" t="s">
        <v>75</v>
      </c>
      <c r="U53" s="17" t="s">
        <v>75</v>
      </c>
    </row>
    <row r="54" spans="2:21" ht="15.75" customHeight="1">
      <c r="C54" s="17" t="s">
        <v>76</v>
      </c>
      <c r="U54" s="17" t="s">
        <v>76</v>
      </c>
    </row>
    <row r="56" spans="2:21" ht="15.75" customHeight="1">
      <c r="C56" s="17" t="s">
        <v>77</v>
      </c>
      <c r="U56" s="17" t="s">
        <v>77</v>
      </c>
    </row>
    <row r="57" spans="2:21" ht="15.75" customHeight="1">
      <c r="C57" s="17" t="s">
        <v>78</v>
      </c>
      <c r="U57" s="17" t="s">
        <v>78</v>
      </c>
    </row>
    <row r="58" spans="2:21" ht="15.75" customHeight="1">
      <c r="C58" s="17" t="s">
        <v>79</v>
      </c>
      <c r="U58" s="17" t="s">
        <v>79</v>
      </c>
    </row>
    <row r="59" spans="2:21" ht="15.75" customHeight="1">
      <c r="C59" s="17" t="s">
        <v>80</v>
      </c>
      <c r="U59" s="17" t="s">
        <v>80</v>
      </c>
    </row>
    <row r="60" spans="2:21" ht="15.75" customHeight="1">
      <c r="C60" s="17" t="s">
        <v>81</v>
      </c>
      <c r="U60" s="17" t="s">
        <v>81</v>
      </c>
    </row>
  </sheetData>
  <sheetProtection selectLockedCells="1"/>
  <mergeCells count="24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X19:X20"/>
    <mergeCell ref="AH19:AH20"/>
    <mergeCell ref="AI19:AI20"/>
    <mergeCell ref="V11:AI11"/>
    <mergeCell ref="X14:AI14"/>
    <mergeCell ref="Z18:AB18"/>
    <mergeCell ref="AD18:AF18"/>
    <mergeCell ref="AH18:AI18"/>
  </mergeCells>
  <dataValidations disablePrompts="1" count="3">
    <dataValidation type="list" allowBlank="1" showInputMessage="1" showErrorMessage="1" prompt="Select Charge Unit - monthly, per kWh, per kW" sqref="F30:F31 X30:X31 X21:X28 F21:F28 X33:X39 F33:F39">
      <formula1>"Monthly, per kWh, per kW"</formula1>
    </dataValidation>
    <dataValidation allowBlank="1" showInputMessage="1" showErrorMessage="1" promptTitle="Date Format" prompt="E.g:  &quot;August 1, 2011&quot;" sqref="P7"/>
    <dataValidation type="list" allowBlank="1" showInputMessage="1" showErrorMessage="1" sqref="G30:G31 Y30:Y31 Y21:Y28 G21:G28 Y33:Y39 G33:G39">
      <formula1>$B$14:$B$19</formula1>
    </dataValidation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52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O258"/>
  <sheetViews>
    <sheetView topLeftCell="A155" zoomScaleNormal="100" workbookViewId="0">
      <selection activeCell="A216" sqref="A216"/>
    </sheetView>
  </sheetViews>
  <sheetFormatPr defaultRowHeight="12.75"/>
  <cols>
    <col min="1" max="1" width="93.42578125" style="3" customWidth="1"/>
    <col min="2" max="2" width="9.140625" style="3"/>
    <col min="3" max="3" width="11.7109375" style="3" hidden="1" customWidth="1"/>
    <col min="4" max="4" width="11" style="3" hidden="1" customWidth="1"/>
    <col min="5" max="5" width="11.28515625" style="3" hidden="1" customWidth="1"/>
    <col min="6" max="6" width="0" style="3" hidden="1" customWidth="1"/>
    <col min="7" max="7" width="15.42578125" style="3" hidden="1" customWidth="1"/>
    <col min="8" max="9" width="15.7109375" style="3" hidden="1" customWidth="1"/>
    <col min="10" max="10" width="15.7109375" style="3" customWidth="1"/>
    <col min="11" max="11" width="15.5703125" style="3" customWidth="1"/>
    <col min="12" max="12" width="15.5703125" style="3" hidden="1" customWidth="1"/>
    <col min="13" max="13" width="15.5703125" style="3" customWidth="1"/>
    <col min="14" max="14" width="0" style="3" hidden="1" customWidth="1"/>
    <col min="15" max="15" width="18" style="3" hidden="1" customWidth="1"/>
    <col min="16" max="16" width="12.7109375" style="3" hidden="1" customWidth="1"/>
    <col min="17" max="16384" width="9.140625" style="3"/>
  </cols>
  <sheetData>
    <row r="1" spans="1:17" s="161" customFormat="1" ht="50.25" customHeight="1">
      <c r="A1" s="180"/>
      <c r="B1" s="181"/>
      <c r="E1" s="181"/>
      <c r="F1" s="181"/>
      <c r="G1" s="182" t="s">
        <v>87</v>
      </c>
      <c r="H1" s="182" t="s">
        <v>96</v>
      </c>
      <c r="I1" s="182" t="s">
        <v>96</v>
      </c>
      <c r="J1" s="183" t="s">
        <v>96</v>
      </c>
      <c r="K1" s="183" t="s">
        <v>96</v>
      </c>
      <c r="L1" s="182" t="s">
        <v>105</v>
      </c>
      <c r="M1" s="183" t="s">
        <v>142</v>
      </c>
      <c r="O1" s="230" t="s">
        <v>142</v>
      </c>
    </row>
    <row r="2" spans="1:17" ht="30" customHeight="1" thickBot="1">
      <c r="C2" s="184" t="s">
        <v>2</v>
      </c>
      <c r="D2" s="184" t="s">
        <v>3</v>
      </c>
      <c r="E2" s="184" t="s">
        <v>4</v>
      </c>
      <c r="G2" s="185" t="s">
        <v>5</v>
      </c>
      <c r="H2" s="185" t="s">
        <v>94</v>
      </c>
      <c r="I2" s="185" t="s">
        <v>104</v>
      </c>
      <c r="J2" s="186" t="s">
        <v>91</v>
      </c>
      <c r="K2" s="187" t="s">
        <v>141</v>
      </c>
      <c r="L2" s="185" t="s">
        <v>91</v>
      </c>
      <c r="M2" s="186" t="s">
        <v>143</v>
      </c>
      <c r="O2" s="231" t="s">
        <v>143</v>
      </c>
    </row>
    <row r="3" spans="1:17" ht="15.75">
      <c r="A3" s="188" t="s">
        <v>0</v>
      </c>
      <c r="M3" s="189" t="s">
        <v>132</v>
      </c>
      <c r="N3" s="189"/>
      <c r="O3" s="254"/>
      <c r="P3" s="254"/>
    </row>
    <row r="4" spans="1:17">
      <c r="A4" s="4" t="s">
        <v>6</v>
      </c>
      <c r="B4" s="3" t="s">
        <v>7</v>
      </c>
      <c r="C4" s="3">
        <v>11.77</v>
      </c>
      <c r="D4" s="3">
        <v>11.77</v>
      </c>
      <c r="E4" s="3">
        <v>11.77</v>
      </c>
      <c r="G4" s="6">
        <v>11.87</v>
      </c>
      <c r="H4" s="66">
        <v>12.83</v>
      </c>
      <c r="I4" s="66">
        <v>12.83</v>
      </c>
      <c r="J4" s="6">
        <v>13.03</v>
      </c>
      <c r="K4" s="6">
        <f>J4</f>
        <v>13.03</v>
      </c>
      <c r="L4" s="6">
        <v>12.96</v>
      </c>
      <c r="M4" s="6">
        <f>O4</f>
        <v>13.23</v>
      </c>
      <c r="N4" s="190">
        <f>(M4-K4)/K4</f>
        <v>1.5349194167306299E-2</v>
      </c>
      <c r="O4" s="3">
        <v>13.23</v>
      </c>
      <c r="P4" s="166">
        <f>M4-O4</f>
        <v>0</v>
      </c>
      <c r="Q4" s="6"/>
    </row>
    <row r="5" spans="1:17">
      <c r="A5" s="4" t="s">
        <v>89</v>
      </c>
      <c r="B5" s="3" t="s">
        <v>7</v>
      </c>
      <c r="G5" s="6">
        <v>0</v>
      </c>
      <c r="H5" s="66">
        <v>1.73</v>
      </c>
      <c r="I5" s="66">
        <v>1.73</v>
      </c>
      <c r="J5" s="6"/>
      <c r="K5" s="6"/>
      <c r="L5" s="6"/>
      <c r="M5" s="6"/>
      <c r="P5" s="166"/>
      <c r="Q5" s="7"/>
    </row>
    <row r="6" spans="1:17">
      <c r="A6" s="4" t="s">
        <v>90</v>
      </c>
      <c r="B6" s="3" t="s">
        <v>7</v>
      </c>
      <c r="G6" s="6">
        <v>0</v>
      </c>
      <c r="H6" s="66">
        <v>-0.77</v>
      </c>
      <c r="I6" s="66">
        <v>-0.77</v>
      </c>
      <c r="J6" s="6"/>
      <c r="K6" s="6"/>
      <c r="L6" s="6"/>
      <c r="M6" s="6"/>
      <c r="P6" s="166"/>
    </row>
    <row r="7" spans="1:17">
      <c r="A7" s="4" t="s">
        <v>102</v>
      </c>
      <c r="B7" s="3" t="s">
        <v>7</v>
      </c>
      <c r="C7" s="3">
        <v>0.19</v>
      </c>
      <c r="D7" s="3">
        <v>0.19</v>
      </c>
      <c r="E7" s="3">
        <v>0.19</v>
      </c>
      <c r="G7" s="6">
        <v>0</v>
      </c>
      <c r="H7" s="6"/>
      <c r="I7" s="6">
        <v>0.79</v>
      </c>
      <c r="J7" s="6">
        <v>0.79</v>
      </c>
      <c r="K7" s="6">
        <v>0.79</v>
      </c>
      <c r="L7" s="6">
        <v>0.79</v>
      </c>
      <c r="M7" s="6">
        <f>O7</f>
        <v>0.79</v>
      </c>
      <c r="O7" s="3">
        <v>0.79</v>
      </c>
      <c r="P7" s="166">
        <f>M7-O7</f>
        <v>0</v>
      </c>
    </row>
    <row r="8" spans="1:17">
      <c r="A8" s="4" t="s">
        <v>162</v>
      </c>
      <c r="B8" s="3" t="s">
        <v>7</v>
      </c>
      <c r="C8" s="3">
        <v>2.12</v>
      </c>
      <c r="D8" s="3">
        <v>2.12</v>
      </c>
      <c r="E8" s="3">
        <v>2.12</v>
      </c>
      <c r="G8" s="191">
        <v>0</v>
      </c>
      <c r="H8" s="6"/>
      <c r="I8" s="6"/>
      <c r="J8" s="6"/>
      <c r="K8" s="6"/>
      <c r="L8" s="6"/>
      <c r="M8" s="6">
        <f>O8</f>
        <v>0.02</v>
      </c>
      <c r="O8" s="3">
        <v>0.02</v>
      </c>
      <c r="P8" s="166"/>
    </row>
    <row r="9" spans="1:17" ht="13.5" thickBot="1">
      <c r="C9" s="192">
        <f>SUM(C4:C8)</f>
        <v>14.079999999999998</v>
      </c>
      <c r="D9" s="192">
        <f>SUM(D4:D8)</f>
        <v>14.079999999999998</v>
      </c>
      <c r="E9" s="192">
        <f>SUM(E4:E8)</f>
        <v>14.079999999999998</v>
      </c>
      <c r="G9" s="193">
        <f>SUM(G4:G8)</f>
        <v>11.87</v>
      </c>
      <c r="H9" s="193">
        <f>ROUND(SUM(H4:H8),2)</f>
        <v>13.79</v>
      </c>
      <c r="I9" s="193">
        <v>14.580000000000002</v>
      </c>
      <c r="J9" s="221">
        <v>13.82</v>
      </c>
      <c r="K9" s="221">
        <f>SUM(K4:K8)</f>
        <v>13.82</v>
      </c>
      <c r="L9" s="221">
        <v>13.75</v>
      </c>
      <c r="M9" s="221">
        <f>SUM(M4:M8)</f>
        <v>14.04</v>
      </c>
      <c r="N9" s="169"/>
      <c r="O9" s="221">
        <f>SUM(O4:O8)</f>
        <v>14.04</v>
      </c>
      <c r="P9" s="166">
        <f>M9-O9</f>
        <v>0</v>
      </c>
    </row>
    <row r="10" spans="1:17" ht="13.5" thickTop="1">
      <c r="P10" s="166"/>
    </row>
    <row r="11" spans="1:17">
      <c r="A11" s="3" t="s">
        <v>11</v>
      </c>
      <c r="B11" s="3" t="s">
        <v>12</v>
      </c>
      <c r="C11" s="194">
        <v>1.18E-2</v>
      </c>
      <c r="D11" s="194">
        <v>1.18E-2</v>
      </c>
      <c r="E11" s="194">
        <v>1.18E-2</v>
      </c>
      <c r="G11" s="195">
        <v>1.1900000000000001E-2</v>
      </c>
      <c r="H11" s="196">
        <v>1.29E-2</v>
      </c>
      <c r="I11" s="196">
        <v>1.29E-2</v>
      </c>
      <c r="J11" s="195">
        <v>1.3100000000000001E-2</v>
      </c>
      <c r="K11" s="195">
        <f>J11</f>
        <v>1.3100000000000001E-2</v>
      </c>
      <c r="L11" s="195">
        <v>1.2999999999999999E-2</v>
      </c>
      <c r="M11" s="195">
        <f>O11</f>
        <v>1.3299999999999999E-2</v>
      </c>
      <c r="N11" s="190">
        <f>(M11-K11)/K11</f>
        <v>1.5267175572518991E-2</v>
      </c>
      <c r="O11" s="3">
        <v>1.3299999999999999E-2</v>
      </c>
      <c r="P11" s="166">
        <f>M11-O11</f>
        <v>0</v>
      </c>
    </row>
    <row r="12" spans="1:17">
      <c r="N12" s="190"/>
      <c r="P12" s="166"/>
    </row>
    <row r="13" spans="1:17">
      <c r="A13" s="3" t="s">
        <v>13</v>
      </c>
      <c r="B13" s="3" t="s">
        <v>12</v>
      </c>
      <c r="C13" s="7">
        <v>-1.8E-3</v>
      </c>
      <c r="D13" s="7">
        <f>+C13</f>
        <v>-1.8E-3</v>
      </c>
      <c r="E13" s="7">
        <v>0</v>
      </c>
      <c r="G13" s="7">
        <v>0</v>
      </c>
      <c r="H13" s="7"/>
      <c r="I13" s="7"/>
      <c r="J13" s="7"/>
      <c r="K13" s="7"/>
      <c r="L13" s="7"/>
      <c r="M13" s="7"/>
      <c r="O13" s="7"/>
      <c r="P13" s="166"/>
    </row>
    <row r="14" spans="1:17">
      <c r="A14" s="197" t="s">
        <v>106</v>
      </c>
      <c r="B14" s="3" t="s">
        <v>12</v>
      </c>
      <c r="C14" s="7">
        <v>0</v>
      </c>
      <c r="D14" s="7">
        <v>0</v>
      </c>
      <c r="E14" s="7">
        <v>-1.1000000000000001E-3</v>
      </c>
      <c r="G14" s="7">
        <v>-1.1000000000000001E-3</v>
      </c>
      <c r="H14" s="198">
        <f>+G14</f>
        <v>-1.1000000000000001E-3</v>
      </c>
      <c r="I14" s="198">
        <v>-1.1000000000000001E-3</v>
      </c>
      <c r="J14" s="7">
        <v>-1.1000000000000001E-3</v>
      </c>
      <c r="K14" s="7"/>
      <c r="L14" s="7">
        <v>-1.1000000000000001E-3</v>
      </c>
      <c r="M14" s="6">
        <f>O14</f>
        <v>0</v>
      </c>
      <c r="O14" s="7">
        <v>0</v>
      </c>
      <c r="P14" s="166">
        <f>M14-O14</f>
        <v>0</v>
      </c>
    </row>
    <row r="15" spans="1:17">
      <c r="A15" s="4" t="s">
        <v>15</v>
      </c>
      <c r="B15" s="3" t="s">
        <v>12</v>
      </c>
      <c r="C15" s="7">
        <v>0</v>
      </c>
      <c r="D15" s="7">
        <v>0</v>
      </c>
      <c r="E15" s="7">
        <v>0</v>
      </c>
      <c r="G15" s="7">
        <v>-4.0000000000000002E-4</v>
      </c>
      <c r="H15" s="71">
        <f>+G15</f>
        <v>-4.0000000000000002E-4</v>
      </c>
      <c r="I15" s="71"/>
      <c r="J15" s="95"/>
      <c r="K15" s="95"/>
      <c r="L15" s="95"/>
      <c r="M15" s="95"/>
      <c r="O15" s="7"/>
      <c r="P15" s="166"/>
    </row>
    <row r="16" spans="1:17">
      <c r="A16" s="4" t="s">
        <v>88</v>
      </c>
      <c r="B16" s="3" t="s">
        <v>12</v>
      </c>
      <c r="C16" s="7"/>
      <c r="D16" s="7"/>
      <c r="E16" s="7"/>
      <c r="G16" s="7"/>
      <c r="H16" s="71">
        <v>-1E-4</v>
      </c>
      <c r="I16" s="71">
        <v>-1E-4</v>
      </c>
      <c r="J16" s="8"/>
      <c r="K16" s="8"/>
      <c r="L16" s="8"/>
      <c r="M16" s="8"/>
      <c r="N16" s="8"/>
      <c r="P16" s="166"/>
    </row>
    <row r="17" spans="1:16">
      <c r="A17" s="4" t="s">
        <v>109</v>
      </c>
      <c r="B17" s="3" t="s">
        <v>12</v>
      </c>
      <c r="C17" s="7"/>
      <c r="D17" s="7"/>
      <c r="E17" s="7"/>
      <c r="G17" s="7"/>
      <c r="H17" s="71"/>
      <c r="I17" s="71"/>
      <c r="J17" s="8">
        <v>-1.1000000000000001E-3</v>
      </c>
      <c r="K17" s="8">
        <f>J17</f>
        <v>-1.1000000000000001E-3</v>
      </c>
      <c r="L17" s="8">
        <v>-1.1000000000000001E-3</v>
      </c>
      <c r="M17" s="6">
        <f>O17</f>
        <v>0</v>
      </c>
      <c r="N17" s="8"/>
      <c r="O17" s="3">
        <v>0</v>
      </c>
      <c r="P17" s="166">
        <f>M17-O17</f>
        <v>0</v>
      </c>
    </row>
    <row r="18" spans="1:16">
      <c r="A18" s="4" t="s">
        <v>93</v>
      </c>
      <c r="B18" s="3" t="s">
        <v>12</v>
      </c>
      <c r="C18" s="7"/>
      <c r="D18" s="7"/>
      <c r="E18" s="7"/>
      <c r="G18" s="7"/>
      <c r="H18" s="71">
        <v>2.9999999999999997E-4</v>
      </c>
      <c r="I18" s="71">
        <v>2.9999999999999997E-4</v>
      </c>
      <c r="J18" s="8"/>
      <c r="K18" s="8"/>
      <c r="L18" s="8"/>
      <c r="M18" s="8"/>
      <c r="N18" s="8"/>
      <c r="P18" s="166"/>
    </row>
    <row r="19" spans="1:16" ht="25.5">
      <c r="A19" s="199" t="s">
        <v>107</v>
      </c>
      <c r="B19" s="3" t="s">
        <v>12</v>
      </c>
      <c r="C19" s="7">
        <v>2.9999999999999997E-4</v>
      </c>
      <c r="D19" s="7">
        <v>2.9999999999999997E-4</v>
      </c>
      <c r="E19" s="7">
        <v>2.9999999999999997E-4</v>
      </c>
      <c r="G19" s="11">
        <v>2.9999999999999997E-4</v>
      </c>
      <c r="H19" s="71">
        <f>+G19</f>
        <v>2.9999999999999997E-4</v>
      </c>
      <c r="I19" s="71">
        <v>5.0000000000000001E-4</v>
      </c>
      <c r="J19" s="8">
        <v>5.0000000000000001E-4</v>
      </c>
      <c r="K19" s="8">
        <v>5.0000000000000001E-4</v>
      </c>
      <c r="L19" s="8">
        <v>5.0000000000000001E-4</v>
      </c>
      <c r="M19" s="6">
        <f>O19</f>
        <v>0</v>
      </c>
      <c r="O19" s="3">
        <v>0</v>
      </c>
      <c r="P19" s="166">
        <f>M19-O19</f>
        <v>0</v>
      </c>
    </row>
    <row r="20" spans="1:16">
      <c r="A20" s="4" t="s">
        <v>17</v>
      </c>
      <c r="B20" s="3" t="s">
        <v>12</v>
      </c>
      <c r="C20" s="7">
        <v>-2.9999999999999997E-4</v>
      </c>
      <c r="D20" s="7">
        <v>-2.9999999999999997E-4</v>
      </c>
      <c r="E20" s="7">
        <v>-2.9999999999999997E-4</v>
      </c>
      <c r="G20" s="7">
        <v>-4.0000000000000002E-4</v>
      </c>
      <c r="H20" s="8"/>
      <c r="I20" s="8"/>
      <c r="J20" s="8"/>
      <c r="K20" s="8"/>
      <c r="L20" s="8"/>
      <c r="M20" s="8"/>
      <c r="P20" s="166"/>
    </row>
    <row r="21" spans="1:16">
      <c r="A21" s="197" t="s">
        <v>18</v>
      </c>
      <c r="B21" s="3" t="s">
        <v>12</v>
      </c>
      <c r="C21" s="7"/>
      <c r="D21" s="7"/>
      <c r="E21" s="7"/>
      <c r="G21" s="7"/>
      <c r="H21" s="8">
        <v>5.0000000000000001E-4</v>
      </c>
      <c r="I21" s="8">
        <v>5.0000000000000001E-4</v>
      </c>
      <c r="J21" s="8"/>
      <c r="K21" s="8"/>
      <c r="L21" s="8"/>
      <c r="M21" s="8"/>
      <c r="P21" s="166"/>
    </row>
    <row r="22" spans="1:16">
      <c r="A22" s="197" t="s">
        <v>19</v>
      </c>
      <c r="B22" s="3" t="s">
        <v>12</v>
      </c>
      <c r="C22" s="7">
        <v>0</v>
      </c>
      <c r="D22" s="7">
        <v>0</v>
      </c>
      <c r="E22" s="7">
        <v>-2.2000000000000001E-3</v>
      </c>
      <c r="G22" s="7">
        <f>+E22</f>
        <v>-2.2000000000000001E-3</v>
      </c>
      <c r="H22" s="8">
        <f>+G22</f>
        <v>-2.2000000000000001E-3</v>
      </c>
      <c r="I22" s="8">
        <v>-2.2000000000000001E-3</v>
      </c>
      <c r="J22" s="8">
        <v>-2.2000000000000001E-3</v>
      </c>
      <c r="K22" s="8"/>
      <c r="L22" s="8">
        <v>-2.2000000000000001E-3</v>
      </c>
      <c r="M22" s="6">
        <f>O22</f>
        <v>0</v>
      </c>
      <c r="O22" s="3">
        <v>0</v>
      </c>
      <c r="P22" s="166">
        <f>M22-O22</f>
        <v>0</v>
      </c>
    </row>
    <row r="23" spans="1:16">
      <c r="A23" s="197" t="s">
        <v>108</v>
      </c>
      <c r="B23" s="3" t="s">
        <v>12</v>
      </c>
      <c r="C23" s="7"/>
      <c r="D23" s="7"/>
      <c r="E23" s="7"/>
      <c r="G23" s="7"/>
      <c r="H23" s="8"/>
      <c r="I23" s="8"/>
      <c r="J23" s="8">
        <v>-2E-3</v>
      </c>
      <c r="K23" s="8">
        <f>J23</f>
        <v>-2E-3</v>
      </c>
      <c r="L23" s="8">
        <v>-2E-3</v>
      </c>
      <c r="M23" s="6">
        <f>O23</f>
        <v>0</v>
      </c>
      <c r="O23" s="3">
        <v>0</v>
      </c>
      <c r="P23" s="166">
        <f>M23-O23</f>
        <v>0</v>
      </c>
    </row>
    <row r="24" spans="1:16" ht="13.5" thickBot="1">
      <c r="C24" s="200">
        <f>SUM(C13:C22)</f>
        <v>-1.8E-3</v>
      </c>
      <c r="D24" s="200">
        <f>SUM(D13:D22)</f>
        <v>-1.8E-3</v>
      </c>
      <c r="E24" s="200">
        <f>SUM(E13:E22)</f>
        <v>-3.3E-3</v>
      </c>
      <c r="G24" s="201">
        <f>SUM(G13:G23)</f>
        <v>-3.8000000000000004E-3</v>
      </c>
      <c r="H24" s="201">
        <f>SUM(H13:H23)</f>
        <v>-2.7000000000000001E-3</v>
      </c>
      <c r="I24" s="201">
        <v>-2.1000000000000003E-3</v>
      </c>
      <c r="J24" s="222">
        <f>SUM(J13:J23)</f>
        <v>-5.9000000000000007E-3</v>
      </c>
      <c r="K24" s="222">
        <f>SUM(K13:K23)</f>
        <v>-2.5999999999999999E-3</v>
      </c>
      <c r="L24" s="222">
        <v>-5.9000000000000007E-3</v>
      </c>
      <c r="M24" s="222">
        <f>SUM(M13:M23)</f>
        <v>0</v>
      </c>
      <c r="N24" s="221"/>
      <c r="O24" s="223">
        <f>SUM(O14:O23)</f>
        <v>0</v>
      </c>
      <c r="P24" s="166">
        <f>M24-O24</f>
        <v>0</v>
      </c>
    </row>
    <row r="25" spans="1:16" ht="13.5" thickTop="1">
      <c r="H25" s="103"/>
      <c r="I25" s="103"/>
      <c r="J25" s="103"/>
      <c r="K25" s="103"/>
      <c r="L25" s="103"/>
      <c r="M25" s="103"/>
    </row>
    <row r="26" spans="1:16">
      <c r="A26" s="4" t="s">
        <v>20</v>
      </c>
      <c r="B26" s="3" t="s">
        <v>12</v>
      </c>
      <c r="C26" s="194">
        <v>0</v>
      </c>
      <c r="D26" s="194">
        <v>0</v>
      </c>
      <c r="E26" s="194">
        <v>0</v>
      </c>
      <c r="G26" s="194">
        <v>0</v>
      </c>
      <c r="H26" s="202">
        <v>2.0000000000000001E-4</v>
      </c>
      <c r="I26" s="202">
        <v>2.0000000000000001E-4</v>
      </c>
      <c r="J26" s="10">
        <v>2.0000000000000001E-4</v>
      </c>
      <c r="K26" s="10">
        <f>J26</f>
        <v>2.0000000000000001E-4</v>
      </c>
      <c r="L26" s="10">
        <v>2.0000000000000001E-4</v>
      </c>
      <c r="M26" s="7">
        <f>O26</f>
        <v>2.0000000000000001E-4</v>
      </c>
      <c r="N26" s="7"/>
      <c r="O26" s="3">
        <v>2.0000000000000001E-4</v>
      </c>
      <c r="P26" s="166">
        <f>M26-O26</f>
        <v>0</v>
      </c>
    </row>
    <row r="27" spans="1:16">
      <c r="G27" s="203"/>
      <c r="H27" s="103"/>
      <c r="I27" s="103"/>
      <c r="J27" s="103"/>
      <c r="K27" s="103"/>
      <c r="L27" s="103"/>
      <c r="M27" s="103"/>
    </row>
    <row r="28" spans="1:16">
      <c r="A28" s="3" t="s">
        <v>21</v>
      </c>
      <c r="B28" s="3" t="s">
        <v>12</v>
      </c>
      <c r="C28" s="7">
        <v>6.6E-3</v>
      </c>
      <c r="D28" s="7">
        <v>6.6E-3</v>
      </c>
      <c r="E28" s="7">
        <v>6.6E-3</v>
      </c>
      <c r="G28" s="7">
        <v>7.3000000000000001E-3</v>
      </c>
      <c r="H28" s="71">
        <f>+G28</f>
        <v>7.3000000000000001E-3</v>
      </c>
      <c r="I28" s="71">
        <v>7.3000000000000001E-3</v>
      </c>
      <c r="J28" s="8">
        <v>7.6E-3</v>
      </c>
      <c r="K28" s="8">
        <f>J28</f>
        <v>7.6E-3</v>
      </c>
      <c r="L28" s="8">
        <v>7.6E-3</v>
      </c>
      <c r="M28" s="7">
        <f>O28</f>
        <v>8.2000000000000007E-3</v>
      </c>
      <c r="N28" s="190">
        <f>(M28-K28)/K28</f>
        <v>7.8947368421052724E-2</v>
      </c>
      <c r="O28" s="3">
        <v>8.2000000000000007E-3</v>
      </c>
      <c r="P28" s="166">
        <f>M28-O28</f>
        <v>0</v>
      </c>
    </row>
    <row r="29" spans="1:16">
      <c r="A29" s="3" t="s">
        <v>22</v>
      </c>
      <c r="B29" s="3" t="s">
        <v>12</v>
      </c>
      <c r="C29" s="7">
        <v>5.4000000000000003E-3</v>
      </c>
      <c r="D29" s="7">
        <v>5.4000000000000003E-3</v>
      </c>
      <c r="E29" s="7">
        <v>5.4000000000000003E-3</v>
      </c>
      <c r="G29" s="7">
        <v>5.7000000000000002E-3</v>
      </c>
      <c r="H29" s="71">
        <f>+G29</f>
        <v>5.7000000000000002E-3</v>
      </c>
      <c r="I29" s="71">
        <v>5.7000000000000002E-3</v>
      </c>
      <c r="J29" s="8">
        <v>5.7999999999999996E-3</v>
      </c>
      <c r="K29" s="8">
        <f>J29</f>
        <v>5.7999999999999996E-3</v>
      </c>
      <c r="L29" s="8">
        <v>5.7999999999999996E-3</v>
      </c>
      <c r="M29" s="7">
        <f>O29</f>
        <v>6.1999999999999998E-3</v>
      </c>
      <c r="N29" s="190">
        <f>(M29-K29)/K29</f>
        <v>6.8965517241379351E-2</v>
      </c>
      <c r="O29" s="3">
        <v>6.1999999999999998E-3</v>
      </c>
      <c r="P29" s="166">
        <f>M29-O29</f>
        <v>0</v>
      </c>
    </row>
    <row r="30" spans="1:16" ht="13.5" thickBot="1">
      <c r="C30" s="192">
        <f>SUM(C28:C29)</f>
        <v>1.2E-2</v>
      </c>
      <c r="D30" s="200">
        <f>SUM(D28:D29)</f>
        <v>1.2E-2</v>
      </c>
      <c r="E30" s="200">
        <f>SUM(E28:E29)</f>
        <v>1.2E-2</v>
      </c>
      <c r="G30" s="200">
        <f>SUM(G28:G29)</f>
        <v>1.3000000000000001E-2</v>
      </c>
      <c r="H30" s="201">
        <f>SUM(H28:H29)</f>
        <v>1.3000000000000001E-2</v>
      </c>
      <c r="I30" s="201">
        <v>1.3000000000000001E-2</v>
      </c>
      <c r="J30" s="222">
        <v>1.3399999999999999E-2</v>
      </c>
      <c r="K30" s="222">
        <f>SUM(K28:K29)</f>
        <v>1.3399999999999999E-2</v>
      </c>
      <c r="L30" s="222">
        <v>1.3399999999999999E-2</v>
      </c>
      <c r="M30" s="222">
        <f>SUM(M28:M29)</f>
        <v>1.44E-2</v>
      </c>
      <c r="N30" s="227">
        <f>(M30-K30)/K30</f>
        <v>7.4626865671641868E-2</v>
      </c>
      <c r="O30" s="221">
        <f>SUM(O28:O29)</f>
        <v>1.44E-2</v>
      </c>
      <c r="P30" s="166">
        <f>M30-O30</f>
        <v>0</v>
      </c>
    </row>
    <row r="31" spans="1:16" ht="13.5" thickTop="1">
      <c r="G31" s="203"/>
      <c r="H31" s="103"/>
      <c r="I31" s="103"/>
      <c r="J31" s="103"/>
      <c r="K31" s="103"/>
      <c r="L31" s="103"/>
      <c r="M31" s="103"/>
    </row>
    <row r="32" spans="1:16">
      <c r="A32" s="3" t="s">
        <v>23</v>
      </c>
      <c r="B32" s="3" t="s">
        <v>12</v>
      </c>
      <c r="C32" s="3">
        <v>5.1999999999999998E-3</v>
      </c>
      <c r="D32" s="3">
        <f>+C32</f>
        <v>5.1999999999999998E-3</v>
      </c>
      <c r="E32" s="3">
        <f>+D32</f>
        <v>5.1999999999999998E-3</v>
      </c>
      <c r="G32" s="3">
        <f>+$E$32</f>
        <v>5.1999999999999998E-3</v>
      </c>
      <c r="H32" s="103">
        <f>+$E$32</f>
        <v>5.1999999999999998E-3</v>
      </c>
      <c r="I32" s="103">
        <v>4.4000000000000003E-3</v>
      </c>
      <c r="J32" s="103">
        <v>4.4000000000000003E-3</v>
      </c>
      <c r="K32" s="103">
        <f>J32</f>
        <v>4.4000000000000003E-3</v>
      </c>
      <c r="L32" s="103">
        <v>4.4000000000000003E-3</v>
      </c>
      <c r="M32" s="7">
        <f>O32</f>
        <v>4.4000000000000003E-3</v>
      </c>
      <c r="O32" s="3">
        <v>4.4000000000000003E-3</v>
      </c>
      <c r="P32" s="166">
        <f>M32-O32</f>
        <v>0</v>
      </c>
    </row>
    <row r="33" spans="1:16">
      <c r="A33" s="3" t="s">
        <v>24</v>
      </c>
      <c r="B33" s="3" t="s">
        <v>12</v>
      </c>
      <c r="C33" s="3">
        <v>1.2999999999999999E-3</v>
      </c>
      <c r="D33" s="3">
        <f>+C33</f>
        <v>1.2999999999999999E-3</v>
      </c>
      <c r="E33" s="3">
        <f>+D33</f>
        <v>1.2999999999999999E-3</v>
      </c>
      <c r="G33" s="3">
        <v>1.1000000000000001E-3</v>
      </c>
      <c r="H33" s="103">
        <f>+G33</f>
        <v>1.1000000000000001E-3</v>
      </c>
      <c r="I33" s="103">
        <v>1.1999999999999999E-3</v>
      </c>
      <c r="J33" s="103">
        <v>1.1999999999999999E-3</v>
      </c>
      <c r="K33" s="103">
        <v>1.2999999999999999E-3</v>
      </c>
      <c r="L33" s="103">
        <v>1.1999999999999999E-3</v>
      </c>
      <c r="M33" s="7">
        <f>O33</f>
        <v>1.2999999999999999E-3</v>
      </c>
      <c r="O33" s="3">
        <v>1.2999999999999999E-3</v>
      </c>
      <c r="P33" s="166">
        <f>M33-O33</f>
        <v>0</v>
      </c>
    </row>
    <row r="34" spans="1:16" ht="13.5" thickBot="1">
      <c r="C34" s="192">
        <f>SUM(C32:C33)</f>
        <v>6.4999999999999997E-3</v>
      </c>
      <c r="D34" s="192">
        <f>SUM(D32:D33)</f>
        <v>6.4999999999999997E-3</v>
      </c>
      <c r="E34" s="192">
        <f>SUM(E32:E33)</f>
        <v>6.4999999999999997E-3</v>
      </c>
      <c r="G34" s="192">
        <f>SUM(G32:G33)</f>
        <v>6.3E-3</v>
      </c>
      <c r="H34" s="204">
        <f>SUM(H32:H33)</f>
        <v>6.3E-3</v>
      </c>
      <c r="I34" s="204">
        <v>5.5999999999999999E-3</v>
      </c>
      <c r="J34" s="226">
        <v>5.5999999999999999E-3</v>
      </c>
      <c r="K34" s="226">
        <f>SUM(K32:K33)</f>
        <v>5.7000000000000002E-3</v>
      </c>
      <c r="L34" s="226">
        <v>5.5999999999999999E-3</v>
      </c>
      <c r="M34" s="226">
        <f>SUM(M32:M33)</f>
        <v>5.7000000000000002E-3</v>
      </c>
      <c r="N34" s="221"/>
      <c r="O34" s="221">
        <v>5.7000000000000002E-3</v>
      </c>
      <c r="P34" s="166">
        <f>M34-O34</f>
        <v>0</v>
      </c>
    </row>
    <row r="35" spans="1:16" ht="13.5" thickTop="1">
      <c r="G35" s="203"/>
      <c r="H35" s="103"/>
      <c r="I35" s="103"/>
      <c r="J35" s="103"/>
      <c r="K35" s="103"/>
      <c r="L35" s="103"/>
      <c r="M35" s="103"/>
    </row>
    <row r="36" spans="1:16">
      <c r="A36" s="3" t="s">
        <v>25</v>
      </c>
      <c r="B36" s="3" t="s">
        <v>7</v>
      </c>
      <c r="C36" s="3">
        <v>0.25</v>
      </c>
      <c r="D36" s="3">
        <v>0.25</v>
      </c>
      <c r="E36" s="3">
        <v>0.25</v>
      </c>
      <c r="G36" s="3">
        <v>0.25</v>
      </c>
      <c r="H36" s="103">
        <v>0.25</v>
      </c>
      <c r="I36" s="103">
        <v>0.25</v>
      </c>
      <c r="J36" s="103">
        <v>0.25</v>
      </c>
      <c r="K36" s="103">
        <v>0.25</v>
      </c>
      <c r="L36" s="103">
        <v>0.25</v>
      </c>
      <c r="M36" s="103">
        <v>0.25</v>
      </c>
      <c r="O36" s="3">
        <v>0.25</v>
      </c>
      <c r="P36" s="166">
        <f>M36-O36</f>
        <v>0</v>
      </c>
    </row>
    <row r="37" spans="1:16" ht="15.75">
      <c r="A37" s="188" t="s">
        <v>144</v>
      </c>
      <c r="H37" s="103"/>
      <c r="I37" s="103"/>
      <c r="J37" s="103"/>
      <c r="K37" s="103"/>
      <c r="L37" s="103"/>
      <c r="M37" s="103"/>
    </row>
    <row r="38" spans="1:16">
      <c r="A38" s="4" t="s">
        <v>6</v>
      </c>
      <c r="B38" s="3" t="s">
        <v>7</v>
      </c>
      <c r="C38" s="3">
        <v>39.58</v>
      </c>
      <c r="D38" s="3">
        <v>39.58</v>
      </c>
      <c r="E38" s="3">
        <v>39.58</v>
      </c>
      <c r="G38" s="6">
        <v>39.93</v>
      </c>
      <c r="H38" s="9">
        <v>39.49</v>
      </c>
      <c r="I38" s="9">
        <v>39.49</v>
      </c>
      <c r="J38" s="9">
        <v>40.1</v>
      </c>
      <c r="K38" s="9">
        <f>J38</f>
        <v>40.1</v>
      </c>
      <c r="L38" s="9">
        <v>39.880000000000003</v>
      </c>
      <c r="M38" s="9">
        <f>O38</f>
        <v>40.72</v>
      </c>
      <c r="N38" s="190">
        <f>(M38-K38)/K38</f>
        <v>1.5461346633416395E-2</v>
      </c>
      <c r="O38" s="3">
        <v>40.72</v>
      </c>
      <c r="P38" s="166">
        <f>M38-O38</f>
        <v>0</v>
      </c>
    </row>
    <row r="39" spans="1:16">
      <c r="A39" s="4" t="s">
        <v>89</v>
      </c>
      <c r="B39" s="3" t="s">
        <v>7</v>
      </c>
      <c r="G39" s="6">
        <v>0</v>
      </c>
      <c r="H39" s="9">
        <v>16.670000000000002</v>
      </c>
      <c r="I39" s="9">
        <v>16.670000000000002</v>
      </c>
      <c r="J39" s="9"/>
      <c r="K39" s="9"/>
      <c r="L39" s="9"/>
      <c r="M39" s="9"/>
    </row>
    <row r="40" spans="1:16">
      <c r="A40" s="4" t="str">
        <f>+A6</f>
        <v>Smart Meter Disposition Rate Rider - effective until December 31, 2013</v>
      </c>
      <c r="B40" s="3" t="s">
        <v>7</v>
      </c>
      <c r="G40" s="6">
        <v>0</v>
      </c>
      <c r="H40" s="9">
        <v>15.45</v>
      </c>
      <c r="I40" s="9">
        <v>15.45</v>
      </c>
      <c r="J40" s="9"/>
      <c r="K40" s="9"/>
      <c r="L40" s="9"/>
      <c r="M40" s="9"/>
    </row>
    <row r="41" spans="1:16">
      <c r="A41" s="4" t="s">
        <v>102</v>
      </c>
      <c r="B41" s="3" t="s">
        <v>7</v>
      </c>
      <c r="C41" s="3">
        <v>0.67</v>
      </c>
      <c r="D41" s="3">
        <v>0.67</v>
      </c>
      <c r="E41" s="3">
        <v>0.67</v>
      </c>
      <c r="G41" s="6">
        <v>0</v>
      </c>
      <c r="H41" s="9"/>
      <c r="I41" s="9">
        <v>0.79</v>
      </c>
      <c r="J41" s="9">
        <v>0.79</v>
      </c>
      <c r="K41" s="9">
        <v>0.79</v>
      </c>
      <c r="L41" s="9">
        <v>0.79</v>
      </c>
      <c r="M41" s="9">
        <f>O41</f>
        <v>0.79</v>
      </c>
      <c r="O41" s="3">
        <v>0.79</v>
      </c>
      <c r="P41" s="166">
        <f>M41-O41</f>
        <v>0</v>
      </c>
    </row>
    <row r="42" spans="1:16">
      <c r="A42" s="4" t="s">
        <v>162</v>
      </c>
      <c r="B42" s="3" t="s">
        <v>7</v>
      </c>
      <c r="C42" s="3">
        <v>2.12</v>
      </c>
      <c r="D42" s="3">
        <v>2.12</v>
      </c>
      <c r="E42" s="3">
        <v>2.12</v>
      </c>
      <c r="G42" s="191">
        <v>0</v>
      </c>
      <c r="H42" s="6"/>
      <c r="I42" s="6"/>
      <c r="J42" s="6"/>
      <c r="K42" s="6"/>
      <c r="L42" s="6"/>
      <c r="M42" s="6">
        <f>O42</f>
        <v>0.02</v>
      </c>
      <c r="O42" s="3">
        <v>0.02</v>
      </c>
      <c r="P42" s="166"/>
    </row>
    <row r="43" spans="1:16" ht="13.5" thickBot="1">
      <c r="C43" s="192">
        <f>SUM(C38:C42)</f>
        <v>42.37</v>
      </c>
      <c r="D43" s="205">
        <f>SUM(D38:D42)</f>
        <v>42.37</v>
      </c>
      <c r="E43" s="205">
        <f>SUM(E38:E42)</f>
        <v>42.37</v>
      </c>
      <c r="G43" s="205">
        <f>SUM(G38:G42)</f>
        <v>39.93</v>
      </c>
      <c r="H43" s="206">
        <f>ROUND(SUM(H38:H42),2)</f>
        <v>71.61</v>
      </c>
      <c r="I43" s="206">
        <v>72.400000000000006</v>
      </c>
      <c r="J43" s="224">
        <v>40.89</v>
      </c>
      <c r="K43" s="224">
        <f>SUM(K38:K42)</f>
        <v>40.89</v>
      </c>
      <c r="L43" s="224">
        <v>40.67</v>
      </c>
      <c r="M43" s="224">
        <f>SUM(M38:M42)</f>
        <v>41.53</v>
      </c>
      <c r="N43" s="221"/>
      <c r="O43" s="224">
        <f>SUM(O38:O42)</f>
        <v>41.53</v>
      </c>
      <c r="P43" s="166">
        <f>M43-O43</f>
        <v>0</v>
      </c>
    </row>
    <row r="44" spans="1:16" ht="13.5" thickTop="1">
      <c r="H44" s="10"/>
      <c r="I44" s="10"/>
      <c r="J44" s="10"/>
      <c r="K44" s="10"/>
      <c r="L44" s="10"/>
      <c r="M44" s="10"/>
    </row>
    <row r="45" spans="1:16">
      <c r="A45" s="3" t="s">
        <v>11</v>
      </c>
      <c r="B45" s="3" t="s">
        <v>12</v>
      </c>
      <c r="C45" s="194">
        <v>1.15E-2</v>
      </c>
      <c r="D45" s="194">
        <v>1.15E-2</v>
      </c>
      <c r="E45" s="194">
        <v>1.15E-2</v>
      </c>
      <c r="G45" s="195">
        <v>1.1599999999999999E-2</v>
      </c>
      <c r="H45" s="207">
        <v>1.15E-2</v>
      </c>
      <c r="I45" s="207">
        <v>1.15E-2</v>
      </c>
      <c r="J45" s="207">
        <v>1.17E-2</v>
      </c>
      <c r="K45" s="207">
        <f>J45</f>
        <v>1.17E-2</v>
      </c>
      <c r="L45" s="207">
        <v>1.1599999999999999E-2</v>
      </c>
      <c r="M45" s="8">
        <f>O45</f>
        <v>1.1900000000000001E-2</v>
      </c>
      <c r="N45" s="190">
        <f>(M45-K45)/K45</f>
        <v>1.7094017094017137E-2</v>
      </c>
      <c r="O45" s="3">
        <v>1.1900000000000001E-2</v>
      </c>
      <c r="P45" s="166">
        <f>M45-O45</f>
        <v>0</v>
      </c>
    </row>
    <row r="46" spans="1:16">
      <c r="H46" s="10"/>
      <c r="I46" s="10"/>
      <c r="J46" s="10"/>
      <c r="K46" s="10"/>
      <c r="L46" s="10"/>
      <c r="M46" s="10"/>
      <c r="N46" s="190"/>
    </row>
    <row r="47" spans="1:16">
      <c r="A47" s="3" t="s">
        <v>13</v>
      </c>
      <c r="B47" s="3" t="s">
        <v>12</v>
      </c>
      <c r="C47" s="7">
        <v>-1.8E-3</v>
      </c>
      <c r="D47" s="7">
        <f>+C47</f>
        <v>-1.8E-3</v>
      </c>
      <c r="E47" s="7">
        <v>0</v>
      </c>
      <c r="G47" s="7">
        <v>0</v>
      </c>
      <c r="H47" s="8"/>
      <c r="I47" s="8"/>
      <c r="J47" s="8"/>
      <c r="K47" s="8"/>
      <c r="L47" s="8"/>
      <c r="M47" s="8"/>
    </row>
    <row r="48" spans="1:16">
      <c r="A48" s="197" t="s">
        <v>14</v>
      </c>
      <c r="B48" s="3" t="s">
        <v>12</v>
      </c>
      <c r="C48" s="7">
        <v>0</v>
      </c>
      <c r="D48" s="7">
        <v>0</v>
      </c>
      <c r="E48" s="7">
        <v>-1.1000000000000001E-3</v>
      </c>
      <c r="G48" s="7">
        <f>+E48</f>
        <v>-1.1000000000000001E-3</v>
      </c>
      <c r="H48" s="8">
        <f>+G48</f>
        <v>-1.1000000000000001E-3</v>
      </c>
      <c r="I48" s="8">
        <v>-1.1000000000000001E-3</v>
      </c>
      <c r="J48" s="8">
        <v>-1.1000000000000001E-3</v>
      </c>
      <c r="K48" s="8"/>
      <c r="L48" s="8">
        <v>-1.1000000000000001E-3</v>
      </c>
      <c r="M48" s="8">
        <f>O48</f>
        <v>0</v>
      </c>
      <c r="O48" s="3">
        <v>0</v>
      </c>
      <c r="P48" s="166">
        <f>M48-O48</f>
        <v>0</v>
      </c>
    </row>
    <row r="49" spans="1:16">
      <c r="A49" s="4" t="s">
        <v>15</v>
      </c>
      <c r="B49" s="3" t="s">
        <v>12</v>
      </c>
      <c r="C49" s="7">
        <v>0</v>
      </c>
      <c r="D49" s="7">
        <v>0</v>
      </c>
      <c r="E49" s="7">
        <v>0</v>
      </c>
      <c r="G49" s="7">
        <v>-4.0000000000000002E-4</v>
      </c>
      <c r="H49" s="8">
        <f>+G49</f>
        <v>-4.0000000000000002E-4</v>
      </c>
      <c r="I49" s="8"/>
      <c r="J49" s="95"/>
      <c r="K49" s="95"/>
      <c r="L49" s="95"/>
      <c r="M49" s="95"/>
    </row>
    <row r="50" spans="1:16">
      <c r="A50" s="4" t="s">
        <v>88</v>
      </c>
      <c r="B50" s="3" t="s">
        <v>12</v>
      </c>
      <c r="C50" s="7"/>
      <c r="D50" s="7"/>
      <c r="E50" s="7"/>
      <c r="G50" s="7"/>
      <c r="H50" s="8">
        <v>-4.0000000000000002E-4</v>
      </c>
      <c r="I50" s="8">
        <v>-4.0000000000000002E-4</v>
      </c>
      <c r="J50" s="8"/>
      <c r="K50" s="8"/>
      <c r="L50" s="8"/>
      <c r="M50" s="8"/>
    </row>
    <row r="51" spans="1:16">
      <c r="A51" s="4" t="s">
        <v>109</v>
      </c>
      <c r="B51" s="3" t="s">
        <v>12</v>
      </c>
      <c r="C51" s="7"/>
      <c r="D51" s="7"/>
      <c r="E51" s="7"/>
      <c r="G51" s="7"/>
      <c r="H51" s="8"/>
      <c r="I51" s="8"/>
      <c r="J51" s="8">
        <v>-1.1999999999999999E-3</v>
      </c>
      <c r="K51" s="8">
        <f>J51</f>
        <v>-1.1999999999999999E-3</v>
      </c>
      <c r="L51" s="8">
        <v>-1.1999999999999999E-3</v>
      </c>
      <c r="M51" s="8">
        <f>O51</f>
        <v>0</v>
      </c>
      <c r="O51" s="3">
        <v>0</v>
      </c>
      <c r="P51" s="166">
        <f>M51-O51</f>
        <v>0</v>
      </c>
    </row>
    <row r="52" spans="1:16">
      <c r="A52" s="4" t="s">
        <v>93</v>
      </c>
      <c r="B52" s="3" t="s">
        <v>12</v>
      </c>
      <c r="C52" s="7"/>
      <c r="D52" s="7"/>
      <c r="E52" s="7"/>
      <c r="G52" s="7"/>
      <c r="H52" s="8">
        <v>0</v>
      </c>
      <c r="I52" s="8">
        <v>0</v>
      </c>
      <c r="J52" s="8"/>
      <c r="K52" s="8"/>
      <c r="L52" s="8"/>
      <c r="M52" s="8"/>
      <c r="N52" s="8"/>
    </row>
    <row r="53" spans="1:16" ht="25.5">
      <c r="A53" s="199" t="s">
        <v>16</v>
      </c>
      <c r="B53" s="3" t="s">
        <v>12</v>
      </c>
      <c r="C53" s="7">
        <v>2.0000000000000001E-4</v>
      </c>
      <c r="D53" s="7">
        <v>2.0000000000000001E-4</v>
      </c>
      <c r="E53" s="7">
        <v>2.0000000000000001E-4</v>
      </c>
      <c r="G53" s="11">
        <v>2.0000000000000001E-4</v>
      </c>
      <c r="H53" s="8">
        <v>2.0000000000000001E-4</v>
      </c>
      <c r="I53" s="8">
        <v>2.9999999999999997E-4</v>
      </c>
      <c r="J53" s="8">
        <v>2.9999999999999997E-4</v>
      </c>
      <c r="K53" s="8">
        <v>2.9999999999999997E-4</v>
      </c>
      <c r="L53" s="8">
        <v>2.9999999999999997E-4</v>
      </c>
      <c r="M53" s="8">
        <f>O53</f>
        <v>0</v>
      </c>
      <c r="O53" s="3">
        <v>0</v>
      </c>
      <c r="P53" s="166">
        <f>M53-O53</f>
        <v>0</v>
      </c>
    </row>
    <row r="54" spans="1:16">
      <c r="A54" s="4" t="s">
        <v>17</v>
      </c>
      <c r="B54" s="3" t="s">
        <v>12</v>
      </c>
      <c r="C54" s="7">
        <v>-2.9999999999999997E-4</v>
      </c>
      <c r="D54" s="7">
        <v>-2.9999999999999997E-4</v>
      </c>
      <c r="E54" s="7">
        <v>-2.9999999999999997E-4</v>
      </c>
      <c r="G54" s="7">
        <v>-2.9999999999999997E-4</v>
      </c>
      <c r="H54" s="8"/>
      <c r="I54" s="8"/>
      <c r="J54" s="8"/>
      <c r="K54" s="8"/>
      <c r="L54" s="8"/>
      <c r="M54" s="8"/>
    </row>
    <row r="55" spans="1:16">
      <c r="A55" s="197" t="s">
        <v>18</v>
      </c>
      <c r="B55" s="3" t="s">
        <v>12</v>
      </c>
      <c r="C55" s="7"/>
      <c r="D55" s="7"/>
      <c r="E55" s="7"/>
      <c r="G55" s="7"/>
      <c r="H55" s="8">
        <v>5.9999999999999995E-4</v>
      </c>
      <c r="I55" s="8">
        <v>5.9999999999999995E-4</v>
      </c>
      <c r="J55" s="8"/>
      <c r="K55" s="8"/>
      <c r="L55" s="8"/>
      <c r="M55" s="8"/>
    </row>
    <row r="56" spans="1:16">
      <c r="A56" s="4" t="str">
        <f>+A22</f>
        <v>Rate Rider for Global Adjustment Sub-Account Disposition - effective until Jan 31, 2014 NON-RPP</v>
      </c>
      <c r="B56" s="3" t="s">
        <v>12</v>
      </c>
      <c r="C56" s="7">
        <v>0</v>
      </c>
      <c r="D56" s="7">
        <v>0</v>
      </c>
      <c r="E56" s="7">
        <v>-2.2000000000000001E-3</v>
      </c>
      <c r="G56" s="7">
        <f>+E56</f>
        <v>-2.2000000000000001E-3</v>
      </c>
      <c r="H56" s="8">
        <f>+G56</f>
        <v>-2.2000000000000001E-3</v>
      </c>
      <c r="I56" s="8">
        <v>-2.2000000000000001E-3</v>
      </c>
      <c r="J56" s="8">
        <v>-2.2000000000000001E-3</v>
      </c>
      <c r="K56" s="8"/>
      <c r="L56" s="8">
        <v>-2.2000000000000001E-3</v>
      </c>
      <c r="M56" s="8">
        <f>O56</f>
        <v>0</v>
      </c>
      <c r="O56" s="3">
        <v>0</v>
      </c>
      <c r="P56" s="166">
        <f>M56-O56</f>
        <v>0</v>
      </c>
    </row>
    <row r="57" spans="1:16">
      <c r="A57" s="197" t="s">
        <v>108</v>
      </c>
      <c r="B57" s="3" t="s">
        <v>12</v>
      </c>
      <c r="C57" s="7"/>
      <c r="D57" s="7"/>
      <c r="E57" s="7"/>
      <c r="G57" s="7"/>
      <c r="H57" s="8"/>
      <c r="I57" s="8"/>
      <c r="J57" s="8">
        <v>-2.1000000000000003E-3</v>
      </c>
      <c r="K57" s="8">
        <f>J57</f>
        <v>-2.1000000000000003E-3</v>
      </c>
      <c r="L57" s="8">
        <v>-2.1000000000000003E-3</v>
      </c>
      <c r="M57" s="8">
        <f>O57</f>
        <v>0</v>
      </c>
      <c r="O57" s="3">
        <v>0</v>
      </c>
      <c r="P57" s="166">
        <f>M57-O57</f>
        <v>0</v>
      </c>
    </row>
    <row r="58" spans="1:16" ht="13.5" thickBot="1">
      <c r="C58" s="200">
        <f>SUM(C47:C56)</f>
        <v>-1.8999999999999998E-3</v>
      </c>
      <c r="D58" s="200">
        <f>SUM(D47:D56)</f>
        <v>-1.8999999999999998E-3</v>
      </c>
      <c r="E58" s="200">
        <f>SUM(E47:E56)</f>
        <v>-3.4000000000000002E-3</v>
      </c>
      <c r="G58" s="201">
        <f t="shared" ref="G58:H58" si="0">SUM(G47:G57)</f>
        <v>-3.8E-3</v>
      </c>
      <c r="H58" s="201">
        <f t="shared" si="0"/>
        <v>-3.3E-3</v>
      </c>
      <c r="I58" s="201">
        <v>-2.8000000000000004E-3</v>
      </c>
      <c r="J58" s="222">
        <v>-6.3000000000000009E-3</v>
      </c>
      <c r="K58" s="222">
        <f>SUM(K47:K57)</f>
        <v>-3.0000000000000001E-3</v>
      </c>
      <c r="L58" s="222">
        <v>-6.3000000000000009E-3</v>
      </c>
      <c r="M58" s="222">
        <f>SUM(M47:M57)</f>
        <v>0</v>
      </c>
      <c r="N58" s="221"/>
      <c r="O58" s="221">
        <v>0</v>
      </c>
      <c r="P58" s="166">
        <f>M58-O58</f>
        <v>0</v>
      </c>
    </row>
    <row r="59" spans="1:16" ht="13.5" thickTop="1">
      <c r="H59" s="10"/>
      <c r="I59" s="10"/>
      <c r="J59" s="10"/>
      <c r="K59" s="10"/>
      <c r="L59" s="10"/>
      <c r="M59" s="10"/>
    </row>
    <row r="60" spans="1:16">
      <c r="A60" s="4" t="s">
        <v>29</v>
      </c>
      <c r="B60" s="3" t="s">
        <v>12</v>
      </c>
      <c r="C60" s="194">
        <v>0</v>
      </c>
      <c r="D60" s="194">
        <v>0</v>
      </c>
      <c r="E60" s="194">
        <v>0</v>
      </c>
      <c r="G60" s="194">
        <v>0</v>
      </c>
      <c r="H60" s="10">
        <v>2.0000000000000001E-4</v>
      </c>
      <c r="I60" s="10">
        <v>2.0000000000000001E-4</v>
      </c>
      <c r="J60" s="10">
        <v>2.0000000000000001E-4</v>
      </c>
      <c r="K60" s="10">
        <f>+H60</f>
        <v>2.0000000000000001E-4</v>
      </c>
      <c r="L60" s="10">
        <v>2.0000000000000001E-4</v>
      </c>
      <c r="M60" s="8">
        <f>O60</f>
        <v>2.0000000000000001E-4</v>
      </c>
      <c r="O60" s="3">
        <v>2.0000000000000001E-4</v>
      </c>
      <c r="P60" s="166">
        <f>M60-O60</f>
        <v>0</v>
      </c>
    </row>
    <row r="61" spans="1:16">
      <c r="G61" s="203"/>
      <c r="H61" s="10"/>
      <c r="I61" s="10"/>
      <c r="J61" s="10"/>
      <c r="K61" s="10"/>
      <c r="L61" s="10"/>
      <c r="M61" s="10"/>
    </row>
    <row r="62" spans="1:16">
      <c r="A62" s="3" t="s">
        <v>21</v>
      </c>
      <c r="B62" s="3" t="s">
        <v>12</v>
      </c>
      <c r="C62" s="7">
        <v>6.1000000000000004E-3</v>
      </c>
      <c r="D62" s="7">
        <v>6.1000000000000004E-3</v>
      </c>
      <c r="E62" s="7">
        <v>6.1000000000000004E-3</v>
      </c>
      <c r="G62" s="7">
        <v>6.7999999999999996E-3</v>
      </c>
      <c r="H62" s="8">
        <f>+G62</f>
        <v>6.7999999999999996E-3</v>
      </c>
      <c r="I62" s="8">
        <v>6.7999999999999996E-3</v>
      </c>
      <c r="J62" s="8">
        <v>7.1000000000000004E-3</v>
      </c>
      <c r="K62" s="8">
        <f>J62</f>
        <v>7.1000000000000004E-3</v>
      </c>
      <c r="L62" s="8">
        <v>7.1000000000000004E-3</v>
      </c>
      <c r="M62" s="8">
        <f>O62</f>
        <v>7.6E-3</v>
      </c>
      <c r="N62" s="190">
        <f>(M62-K62)/K62</f>
        <v>7.042253521126754E-2</v>
      </c>
      <c r="O62" s="3">
        <v>7.6E-3</v>
      </c>
      <c r="P62" s="166">
        <f>M62-O62</f>
        <v>0</v>
      </c>
    </row>
    <row r="63" spans="1:16">
      <c r="A63" s="3" t="s">
        <v>22</v>
      </c>
      <c r="B63" s="3" t="s">
        <v>12</v>
      </c>
      <c r="C63" s="7">
        <v>5.0000000000000001E-3</v>
      </c>
      <c r="D63" s="7">
        <v>5.0000000000000001E-3</v>
      </c>
      <c r="E63" s="7">
        <v>5.0000000000000001E-3</v>
      </c>
      <c r="G63" s="7">
        <v>5.1999999999999998E-3</v>
      </c>
      <c r="H63" s="8">
        <f>+G63</f>
        <v>5.1999999999999998E-3</v>
      </c>
      <c r="I63" s="8">
        <v>5.1999999999999998E-3</v>
      </c>
      <c r="J63" s="8">
        <v>5.1999999999999998E-3</v>
      </c>
      <c r="K63" s="8">
        <f>J63</f>
        <v>5.1999999999999998E-3</v>
      </c>
      <c r="L63" s="8">
        <v>5.1999999999999998E-3</v>
      </c>
      <c r="M63" s="8">
        <f>O63</f>
        <v>5.5999999999999999E-3</v>
      </c>
      <c r="N63" s="190">
        <f>(M63-K63)/K63</f>
        <v>7.6923076923076955E-2</v>
      </c>
      <c r="O63" s="3">
        <v>5.5999999999999999E-3</v>
      </c>
      <c r="P63" s="166">
        <f>M63-O63</f>
        <v>0</v>
      </c>
    </row>
    <row r="64" spans="1:16" ht="13.5" thickBot="1">
      <c r="C64" s="192">
        <f>SUM(C62:C63)</f>
        <v>1.11E-2</v>
      </c>
      <c r="D64" s="200">
        <f>SUM(D62:D63)</f>
        <v>1.11E-2</v>
      </c>
      <c r="E64" s="200">
        <f>SUM(E62:E63)</f>
        <v>1.11E-2</v>
      </c>
      <c r="G64" s="200">
        <f>SUM(G62:G63)</f>
        <v>1.2E-2</v>
      </c>
      <c r="H64" s="201">
        <f>SUM(H62:H63)</f>
        <v>1.2E-2</v>
      </c>
      <c r="I64" s="201">
        <v>1.2E-2</v>
      </c>
      <c r="J64" s="222">
        <v>1.23E-2</v>
      </c>
      <c r="K64" s="222">
        <f>SUM(K62:K63)</f>
        <v>1.23E-2</v>
      </c>
      <c r="L64" s="222">
        <v>1.23E-2</v>
      </c>
      <c r="M64" s="222">
        <f>SUM(M62:M63)</f>
        <v>1.32E-2</v>
      </c>
      <c r="N64" s="225">
        <f>AVERAGE(N62:N63)</f>
        <v>7.3672806067172247E-2</v>
      </c>
      <c r="O64" s="222">
        <f>SUM(O62:O63)</f>
        <v>1.32E-2</v>
      </c>
      <c r="P64" s="166">
        <f>M64-O64</f>
        <v>0</v>
      </c>
    </row>
    <row r="65" spans="1:16" ht="13.5" thickTop="1">
      <c r="G65" s="203"/>
      <c r="H65" s="10"/>
      <c r="I65" s="10"/>
      <c r="J65" s="10"/>
      <c r="K65" s="10"/>
      <c r="L65" s="10"/>
      <c r="M65" s="10"/>
    </row>
    <row r="66" spans="1:16">
      <c r="A66" s="3" t="s">
        <v>23</v>
      </c>
      <c r="B66" s="3" t="s">
        <v>12</v>
      </c>
      <c r="C66" s="3">
        <v>5.1999999999999998E-3</v>
      </c>
      <c r="D66" s="3">
        <f>+C66</f>
        <v>5.1999999999999998E-3</v>
      </c>
      <c r="E66" s="3">
        <f>+D66</f>
        <v>5.1999999999999998E-3</v>
      </c>
      <c r="G66" s="3">
        <v>5.1999999999999998E-3</v>
      </c>
      <c r="H66" s="103">
        <v>5.1999999999999998E-3</v>
      </c>
      <c r="I66" s="103">
        <v>4.4000000000000003E-3</v>
      </c>
      <c r="J66" s="103">
        <v>4.4000000000000003E-3</v>
      </c>
      <c r="K66" s="103">
        <v>4.4000000000000003E-3</v>
      </c>
      <c r="L66" s="103">
        <v>4.4000000000000003E-3</v>
      </c>
      <c r="M66" s="8">
        <f>O66</f>
        <v>4.4000000000000003E-3</v>
      </c>
      <c r="O66" s="3">
        <v>4.4000000000000003E-3</v>
      </c>
      <c r="P66" s="166">
        <f>M66-O66</f>
        <v>0</v>
      </c>
    </row>
    <row r="67" spans="1:16">
      <c r="A67" s="3" t="s">
        <v>24</v>
      </c>
      <c r="B67" s="3" t="s">
        <v>12</v>
      </c>
      <c r="C67" s="3">
        <v>1.2999999999999999E-3</v>
      </c>
      <c r="D67" s="3">
        <f>+C67</f>
        <v>1.2999999999999999E-3</v>
      </c>
      <c r="E67" s="3">
        <f>+D67</f>
        <v>1.2999999999999999E-3</v>
      </c>
      <c r="G67" s="3">
        <v>1.1000000000000001E-3</v>
      </c>
      <c r="H67" s="103">
        <f>+G67</f>
        <v>1.1000000000000001E-3</v>
      </c>
      <c r="I67" s="103">
        <v>1.1999999999999999E-3</v>
      </c>
      <c r="J67" s="103">
        <v>1.1999999999999999E-3</v>
      </c>
      <c r="K67" s="103">
        <v>1.2999999999999999E-3</v>
      </c>
      <c r="L67" s="103">
        <v>1.1999999999999999E-3</v>
      </c>
      <c r="M67" s="8">
        <f>O67</f>
        <v>1.2999999999999999E-3</v>
      </c>
      <c r="O67" s="3">
        <v>1.2999999999999999E-3</v>
      </c>
      <c r="P67" s="166">
        <f>M67-O67</f>
        <v>0</v>
      </c>
    </row>
    <row r="68" spans="1:16" ht="13.5" thickBot="1">
      <c r="C68" s="192">
        <f>SUM(C66:C67)</f>
        <v>6.4999999999999997E-3</v>
      </c>
      <c r="D68" s="192">
        <f>SUM(D66:D67)</f>
        <v>6.4999999999999997E-3</v>
      </c>
      <c r="E68" s="192">
        <f>SUM(E66:E67)</f>
        <v>6.4999999999999997E-3</v>
      </c>
      <c r="G68" s="192">
        <f>SUM(G66:G67)</f>
        <v>6.3E-3</v>
      </c>
      <c r="H68" s="204">
        <f>SUM(H66:H67)</f>
        <v>6.3E-3</v>
      </c>
      <c r="I68" s="204">
        <v>5.5999999999999999E-3</v>
      </c>
      <c r="J68" s="226">
        <v>5.5999999999999999E-3</v>
      </c>
      <c r="K68" s="226">
        <f>SUM(K66:K67)</f>
        <v>5.7000000000000002E-3</v>
      </c>
      <c r="L68" s="226">
        <v>5.5999999999999999E-3</v>
      </c>
      <c r="M68" s="226">
        <f>SUM(M66:M67)</f>
        <v>5.7000000000000002E-3</v>
      </c>
      <c r="N68" s="221"/>
      <c r="O68" s="226">
        <f>SUM(O66:O67)</f>
        <v>5.7000000000000002E-3</v>
      </c>
      <c r="P68" s="166">
        <f>M68-O68</f>
        <v>0</v>
      </c>
    </row>
    <row r="69" spans="1:16" ht="13.5" thickTop="1">
      <c r="G69" s="203"/>
      <c r="H69" s="10"/>
      <c r="I69" s="10"/>
      <c r="J69" s="10"/>
      <c r="K69" s="10"/>
      <c r="L69" s="10"/>
      <c r="M69" s="10"/>
    </row>
    <row r="70" spans="1:16" ht="13.5" thickBot="1">
      <c r="A70" s="3" t="s">
        <v>25</v>
      </c>
      <c r="B70" s="3" t="s">
        <v>7</v>
      </c>
      <c r="C70" s="3">
        <v>0.25</v>
      </c>
      <c r="D70" s="3">
        <v>0.25</v>
      </c>
      <c r="E70" s="3">
        <v>0.25</v>
      </c>
      <c r="G70" s="3">
        <v>0.25</v>
      </c>
      <c r="H70" s="103">
        <v>0.25</v>
      </c>
      <c r="I70" s="103">
        <v>0.25</v>
      </c>
      <c r="J70" s="103">
        <v>0.25</v>
      </c>
      <c r="K70" s="103">
        <v>0.25</v>
      </c>
      <c r="L70" s="103">
        <v>0.25</v>
      </c>
      <c r="M70" s="103">
        <v>0.25</v>
      </c>
      <c r="O70" s="3">
        <v>0.25</v>
      </c>
      <c r="P70" s="166">
        <f>M70-O70</f>
        <v>0</v>
      </c>
    </row>
    <row r="71" spans="1:16" ht="13.5" thickBot="1">
      <c r="A71" s="257" t="s">
        <v>30</v>
      </c>
      <c r="B71" s="258"/>
      <c r="C71" s="258"/>
      <c r="D71" s="259"/>
      <c r="H71" s="257"/>
      <c r="I71" s="258"/>
      <c r="J71" s="258"/>
      <c r="K71" s="259"/>
      <c r="L71" s="176"/>
      <c r="M71" s="176"/>
    </row>
    <row r="72" spans="1:16">
      <c r="H72" s="103"/>
      <c r="I72" s="103"/>
      <c r="J72" s="103"/>
      <c r="K72" s="103"/>
      <c r="L72" s="103"/>
      <c r="M72" s="103"/>
    </row>
    <row r="73" spans="1:16">
      <c r="A73" s="4" t="s">
        <v>6</v>
      </c>
      <c r="B73" s="3" t="s">
        <v>7</v>
      </c>
      <c r="C73" s="6">
        <v>10.6</v>
      </c>
      <c r="D73" s="6">
        <v>10.6</v>
      </c>
      <c r="E73" s="6">
        <v>10.6</v>
      </c>
      <c r="G73" s="6">
        <v>10.69</v>
      </c>
      <c r="H73" s="9">
        <v>8.15</v>
      </c>
      <c r="I73" s="9">
        <v>8.15</v>
      </c>
      <c r="J73" s="9">
        <v>8.2799999999999994</v>
      </c>
      <c r="K73" s="9">
        <f>J73</f>
        <v>8.2799999999999994</v>
      </c>
      <c r="L73" s="9">
        <v>8.23</v>
      </c>
      <c r="M73" s="9">
        <f>O73</f>
        <v>8.41</v>
      </c>
      <c r="N73" s="190">
        <f>(M73-K73)/K73</f>
        <v>1.5700483091787534E-2</v>
      </c>
      <c r="O73" s="3">
        <v>8.41</v>
      </c>
      <c r="P73" s="166">
        <f>M73-O73</f>
        <v>0</v>
      </c>
    </row>
    <row r="74" spans="1:16">
      <c r="A74" s="4" t="s">
        <v>8</v>
      </c>
      <c r="B74" s="3" t="s">
        <v>7</v>
      </c>
      <c r="C74" s="6"/>
      <c r="D74" s="6"/>
      <c r="E74" s="6"/>
      <c r="G74" s="6">
        <v>0</v>
      </c>
      <c r="H74" s="9"/>
      <c r="I74" s="9"/>
      <c r="J74" s="9"/>
      <c r="K74" s="9"/>
      <c r="L74" s="9"/>
      <c r="M74" s="9"/>
    </row>
    <row r="75" spans="1:16">
      <c r="A75" s="4" t="s">
        <v>9</v>
      </c>
      <c r="B75" s="3" t="s">
        <v>7</v>
      </c>
      <c r="C75" s="6"/>
      <c r="D75" s="6"/>
      <c r="E75" s="6"/>
      <c r="G75" s="6">
        <v>0</v>
      </c>
      <c r="H75" s="9"/>
      <c r="I75" s="9"/>
      <c r="J75" s="9"/>
      <c r="K75" s="9"/>
      <c r="L75" s="9"/>
      <c r="M75" s="9"/>
    </row>
    <row r="76" spans="1:16">
      <c r="A76" s="4" t="s">
        <v>10</v>
      </c>
      <c r="B76" s="3" t="s">
        <v>7</v>
      </c>
      <c r="C76" s="3">
        <v>0.13</v>
      </c>
      <c r="D76" s="3">
        <v>0.13</v>
      </c>
      <c r="E76" s="3">
        <v>0.13</v>
      </c>
      <c r="G76" s="6">
        <v>0</v>
      </c>
      <c r="H76" s="9"/>
      <c r="I76" s="9"/>
      <c r="J76" s="9"/>
      <c r="K76" s="9"/>
      <c r="L76" s="9"/>
      <c r="M76" s="9"/>
    </row>
    <row r="77" spans="1:16">
      <c r="A77" s="4" t="s">
        <v>162</v>
      </c>
      <c r="B77" s="3" t="s">
        <v>7</v>
      </c>
      <c r="C77" s="3">
        <v>2.12</v>
      </c>
      <c r="D77" s="3">
        <v>2.12</v>
      </c>
      <c r="E77" s="3">
        <v>2.12</v>
      </c>
      <c r="G77" s="191">
        <v>0</v>
      </c>
      <c r="H77" s="6"/>
      <c r="I77" s="6"/>
      <c r="J77" s="6"/>
      <c r="K77" s="6"/>
      <c r="L77" s="6"/>
      <c r="M77" s="6">
        <f>O77</f>
        <v>0.02</v>
      </c>
      <c r="O77" s="3">
        <v>0.02</v>
      </c>
      <c r="P77" s="166"/>
    </row>
    <row r="78" spans="1:16" ht="13.5" thickBot="1">
      <c r="C78" s="192">
        <f>SUM(C73:C77)</f>
        <v>12.850000000000001</v>
      </c>
      <c r="D78" s="192">
        <f>SUM(D73:D77)</f>
        <v>12.850000000000001</v>
      </c>
      <c r="E78" s="192">
        <f>SUM(E73:E77)</f>
        <v>12.850000000000001</v>
      </c>
      <c r="G78" s="193">
        <f>SUM(G73:G77)</f>
        <v>10.69</v>
      </c>
      <c r="H78" s="209">
        <f>ROUND(SUM(H73:H77),2)</f>
        <v>8.15</v>
      </c>
      <c r="I78" s="209">
        <v>8.15</v>
      </c>
      <c r="J78" s="228">
        <v>8.2799999999999994</v>
      </c>
      <c r="K78" s="228">
        <f>SUM(K73:K77)</f>
        <v>8.2799999999999994</v>
      </c>
      <c r="L78" s="228">
        <v>8.23</v>
      </c>
      <c r="M78" s="228">
        <f>O78</f>
        <v>8.41</v>
      </c>
      <c r="N78" s="221"/>
      <c r="O78" s="221">
        <v>8.41</v>
      </c>
      <c r="P78" s="166">
        <f>M78-O78</f>
        <v>0</v>
      </c>
    </row>
    <row r="79" spans="1:16" ht="13.5" thickTop="1">
      <c r="H79" s="10"/>
      <c r="I79" s="10"/>
      <c r="J79" s="10"/>
      <c r="K79" s="10"/>
      <c r="L79" s="10"/>
      <c r="M79" s="10"/>
    </row>
    <row r="80" spans="1:16">
      <c r="A80" s="3" t="s">
        <v>11</v>
      </c>
      <c r="B80" s="3" t="s">
        <v>12</v>
      </c>
      <c r="C80" s="194">
        <v>1.9300000000000001E-2</v>
      </c>
      <c r="D80" s="194">
        <v>1.9300000000000001E-2</v>
      </c>
      <c r="E80" s="194">
        <v>1.9300000000000001E-2</v>
      </c>
      <c r="G80" s="195">
        <v>1.95E-2</v>
      </c>
      <c r="H80" s="10">
        <v>1.49E-2</v>
      </c>
      <c r="I80" s="10">
        <v>1.49E-2</v>
      </c>
      <c r="J80" s="10">
        <v>1.5100000000000001E-2</v>
      </c>
      <c r="K80" s="10">
        <f>J80</f>
        <v>1.5100000000000001E-2</v>
      </c>
      <c r="L80" s="10">
        <v>1.4999999999999999E-2</v>
      </c>
      <c r="M80" s="10">
        <f>O80</f>
        <v>1.5299999999999999E-2</v>
      </c>
      <c r="N80" s="190">
        <f>(M80-K80)/K80</f>
        <v>1.3245033112582702E-2</v>
      </c>
      <c r="O80" s="3">
        <v>1.5299999999999999E-2</v>
      </c>
      <c r="P80" s="166">
        <f>M80-O80</f>
        <v>0</v>
      </c>
    </row>
    <row r="81" spans="1:249">
      <c r="H81" s="10"/>
      <c r="I81" s="10"/>
      <c r="J81" s="10"/>
      <c r="K81" s="10"/>
      <c r="L81" s="10"/>
      <c r="M81" s="10"/>
      <c r="N81" s="168"/>
    </row>
    <row r="82" spans="1:249">
      <c r="A82" s="3" t="s">
        <v>13</v>
      </c>
      <c r="B82" s="3" t="s">
        <v>12</v>
      </c>
      <c r="C82" s="7">
        <v>-1.8E-3</v>
      </c>
      <c r="D82" s="7">
        <f>+C82</f>
        <v>-1.8E-3</v>
      </c>
      <c r="E82" s="7">
        <v>0</v>
      </c>
      <c r="G82" s="7">
        <v>0</v>
      </c>
      <c r="H82" s="8"/>
      <c r="I82" s="8"/>
      <c r="J82" s="8"/>
      <c r="K82" s="8"/>
      <c r="L82" s="8"/>
      <c r="M82" s="8"/>
      <c r="IO82" s="7"/>
    </row>
    <row r="83" spans="1:249">
      <c r="A83" s="4" t="str">
        <f>+A48</f>
        <v>Distribution Volumetric Def Var Disp 2011 – effective until January 31, 2014</v>
      </c>
      <c r="B83" s="3" t="s">
        <v>12</v>
      </c>
      <c r="C83" s="7">
        <v>0</v>
      </c>
      <c r="D83" s="7">
        <v>0</v>
      </c>
      <c r="E83" s="7">
        <v>-1.1999999999999999E-3</v>
      </c>
      <c r="G83" s="7">
        <f>+E83</f>
        <v>-1.1999999999999999E-3</v>
      </c>
      <c r="H83" s="8">
        <f>+G83</f>
        <v>-1.1999999999999999E-3</v>
      </c>
      <c r="I83" s="8">
        <v>-1.1999999999999999E-3</v>
      </c>
      <c r="J83" s="8">
        <v>-1.1999999999999999E-3</v>
      </c>
      <c r="K83" s="8"/>
      <c r="L83" s="8">
        <v>-1.1999999999999999E-3</v>
      </c>
      <c r="M83" s="10">
        <f>O83</f>
        <v>0</v>
      </c>
      <c r="O83" s="3">
        <v>0</v>
      </c>
      <c r="P83" s="166">
        <f>M83-O83</f>
        <v>0</v>
      </c>
    </row>
    <row r="84" spans="1:249">
      <c r="A84" s="4" t="s">
        <v>15</v>
      </c>
      <c r="B84" s="3" t="s">
        <v>12</v>
      </c>
      <c r="C84" s="7">
        <v>0</v>
      </c>
      <c r="D84" s="7">
        <v>0</v>
      </c>
      <c r="E84" s="7">
        <v>0</v>
      </c>
      <c r="G84" s="7">
        <v>-8.9999999999999998E-4</v>
      </c>
      <c r="H84" s="8">
        <f>+G84</f>
        <v>-8.9999999999999998E-4</v>
      </c>
      <c r="I84" s="8">
        <v>0</v>
      </c>
      <c r="J84" s="8"/>
      <c r="K84" s="95"/>
      <c r="L84" s="95"/>
      <c r="M84" s="95"/>
    </row>
    <row r="85" spans="1:249">
      <c r="A85" s="4" t="s">
        <v>88</v>
      </c>
      <c r="B85" s="3" t="s">
        <v>12</v>
      </c>
      <c r="C85" s="7"/>
      <c r="D85" s="7"/>
      <c r="E85" s="7"/>
      <c r="G85" s="7"/>
      <c r="H85" s="8">
        <v>8.0000000000000004E-4</v>
      </c>
      <c r="I85" s="8">
        <v>8.0000000000000004E-4</v>
      </c>
      <c r="J85" s="8"/>
      <c r="K85" s="8"/>
      <c r="L85" s="8"/>
      <c r="M85" s="8"/>
    </row>
    <row r="86" spans="1:249">
      <c r="A86" s="4" t="s">
        <v>109</v>
      </c>
      <c r="B86" s="3" t="s">
        <v>12</v>
      </c>
      <c r="C86" s="7"/>
      <c r="D86" s="7"/>
      <c r="E86" s="7"/>
      <c r="G86" s="7"/>
      <c r="H86" s="8"/>
      <c r="I86" s="8"/>
      <c r="J86" s="8">
        <v>-1.1999999999999999E-3</v>
      </c>
      <c r="K86" s="8">
        <f>J86</f>
        <v>-1.1999999999999999E-3</v>
      </c>
      <c r="L86" s="8">
        <v>-1.1999999999999999E-3</v>
      </c>
      <c r="M86" s="10">
        <f>O86</f>
        <v>0</v>
      </c>
      <c r="O86" s="161">
        <v>0</v>
      </c>
      <c r="P86" s="166">
        <f>M86-O86</f>
        <v>0</v>
      </c>
    </row>
    <row r="87" spans="1:249">
      <c r="A87" s="4" t="s">
        <v>93</v>
      </c>
      <c r="B87" s="3" t="s">
        <v>12</v>
      </c>
      <c r="C87" s="7"/>
      <c r="D87" s="7"/>
      <c r="E87" s="7"/>
      <c r="G87" s="7"/>
      <c r="H87" s="8">
        <v>-1.1000000000000001E-3</v>
      </c>
      <c r="I87" s="8">
        <v>-1.1000000000000001E-3</v>
      </c>
      <c r="J87" s="8"/>
      <c r="K87" s="8"/>
      <c r="L87" s="8"/>
      <c r="M87" s="8"/>
      <c r="N87" s="8"/>
    </row>
    <row r="88" spans="1:249" s="161" customFormat="1" ht="15.75" customHeight="1">
      <c r="A88" s="210" t="s">
        <v>16</v>
      </c>
      <c r="B88" s="161" t="s">
        <v>12</v>
      </c>
      <c r="C88" s="211">
        <v>0</v>
      </c>
      <c r="D88" s="211">
        <v>0</v>
      </c>
      <c r="E88" s="211">
        <v>0</v>
      </c>
      <c r="G88" s="163">
        <v>0</v>
      </c>
      <c r="H88" s="164"/>
      <c r="I88" s="164"/>
      <c r="J88" s="164"/>
      <c r="K88" s="164"/>
      <c r="L88" s="164"/>
      <c r="M88" s="164"/>
      <c r="O88" s="3"/>
    </row>
    <row r="89" spans="1:249">
      <c r="A89" s="4" t="s">
        <v>17</v>
      </c>
      <c r="B89" s="3" t="s">
        <v>12</v>
      </c>
      <c r="C89" s="7">
        <v>-5.9999999999999995E-4</v>
      </c>
      <c r="D89" s="7">
        <v>-5.9999999999999995E-4</v>
      </c>
      <c r="E89" s="7">
        <v>-5.9999999999999995E-4</v>
      </c>
      <c r="G89" s="7">
        <v>-6.9999999999999999E-4</v>
      </c>
      <c r="H89" s="8"/>
      <c r="I89" s="8"/>
      <c r="J89" s="8"/>
      <c r="K89" s="8"/>
      <c r="L89" s="8"/>
      <c r="M89" s="8"/>
    </row>
    <row r="90" spans="1:249">
      <c r="A90" s="197" t="s">
        <v>18</v>
      </c>
      <c r="B90" s="3" t="s">
        <v>12</v>
      </c>
      <c r="C90" s="7"/>
      <c r="D90" s="7"/>
      <c r="E90" s="7"/>
      <c r="G90" s="7"/>
      <c r="H90" s="8">
        <v>4.0000000000000002E-4</v>
      </c>
      <c r="I90" s="8">
        <v>4.0000000000000002E-4</v>
      </c>
      <c r="J90" s="8"/>
      <c r="K90" s="8"/>
      <c r="L90" s="8"/>
      <c r="M90" s="8"/>
    </row>
    <row r="91" spans="1:249">
      <c r="A91" s="4" t="str">
        <f>+A56</f>
        <v>Rate Rider for Global Adjustment Sub-Account Disposition - effective until Jan 31, 2014 NON-RPP</v>
      </c>
      <c r="B91" s="3" t="s">
        <v>12</v>
      </c>
      <c r="C91" s="7">
        <v>0</v>
      </c>
      <c r="D91" s="7">
        <v>0</v>
      </c>
      <c r="E91" s="7">
        <f>+-0.0022</f>
        <v>-2.2000000000000001E-3</v>
      </c>
      <c r="G91" s="7">
        <f>+E91</f>
        <v>-2.2000000000000001E-3</v>
      </c>
      <c r="H91" s="8">
        <f>+G91</f>
        <v>-2.2000000000000001E-3</v>
      </c>
      <c r="I91" s="8">
        <v>-2.2000000000000001E-3</v>
      </c>
      <c r="J91" s="8">
        <v>-2.2000000000000001E-3</v>
      </c>
      <c r="K91" s="8"/>
      <c r="L91" s="8">
        <v>-2.2000000000000001E-3</v>
      </c>
      <c r="M91" s="10">
        <f>O91</f>
        <v>0</v>
      </c>
      <c r="O91" s="3">
        <v>0</v>
      </c>
      <c r="P91" s="166">
        <f>M91-O91</f>
        <v>0</v>
      </c>
    </row>
    <row r="92" spans="1:249">
      <c r="A92" s="197" t="s">
        <v>108</v>
      </c>
      <c r="B92" s="3" t="s">
        <v>12</v>
      </c>
      <c r="C92" s="7"/>
      <c r="D92" s="7"/>
      <c r="E92" s="7"/>
      <c r="G92" s="7"/>
      <c r="H92" s="8"/>
      <c r="I92" s="8"/>
      <c r="J92" s="8">
        <v>-1.2000000000000001E-3</v>
      </c>
      <c r="K92" s="8">
        <f>J92</f>
        <v>-1.2000000000000001E-3</v>
      </c>
      <c r="L92" s="8">
        <v>-1.2000000000000001E-3</v>
      </c>
      <c r="M92" s="10">
        <f>O92</f>
        <v>0</v>
      </c>
      <c r="O92" s="3">
        <v>0</v>
      </c>
      <c r="P92" s="166">
        <f>M92-O92</f>
        <v>0</v>
      </c>
    </row>
    <row r="93" spans="1:249" ht="13.5" thickBot="1">
      <c r="C93" s="200">
        <f>SUM(C82:C91)</f>
        <v>-2.3999999999999998E-3</v>
      </c>
      <c r="D93" s="200">
        <f>SUM(D82:D91)</f>
        <v>-2.3999999999999998E-3</v>
      </c>
      <c r="E93" s="200">
        <f>SUM(E82:E91)</f>
        <v>-4.0000000000000001E-3</v>
      </c>
      <c r="G93" s="201">
        <f t="shared" ref="G93:H93" si="1">SUM(G82:G92)</f>
        <v>-5.0000000000000001E-3</v>
      </c>
      <c r="H93" s="201">
        <f t="shared" si="1"/>
        <v>-4.2000000000000006E-3</v>
      </c>
      <c r="I93" s="201">
        <v>-3.3E-3</v>
      </c>
      <c r="J93" s="222">
        <v>-5.7999999999999996E-3</v>
      </c>
      <c r="K93" s="222">
        <f>SUM(K82:K92)</f>
        <v>-2.4000000000000002E-3</v>
      </c>
      <c r="L93" s="222">
        <v>-5.7999999999999996E-3</v>
      </c>
      <c r="M93" s="222">
        <f>SUM(M82:M92)</f>
        <v>0</v>
      </c>
      <c r="N93" s="221"/>
      <c r="O93" s="222">
        <f>SUM(O82:O92)</f>
        <v>0</v>
      </c>
      <c r="P93" s="166">
        <f>M93-O93</f>
        <v>0</v>
      </c>
    </row>
    <row r="94" spans="1:249" ht="13.5" thickTop="1">
      <c r="B94" s="4"/>
      <c r="H94" s="103"/>
      <c r="I94" s="103"/>
      <c r="J94" s="103"/>
      <c r="K94" s="103"/>
      <c r="L94" s="103"/>
      <c r="M94" s="103"/>
    </row>
    <row r="95" spans="1:249">
      <c r="A95" s="4" t="s">
        <v>29</v>
      </c>
      <c r="B95" s="3" t="s">
        <v>12</v>
      </c>
      <c r="C95" s="194">
        <v>0</v>
      </c>
      <c r="D95" s="194">
        <v>0</v>
      </c>
      <c r="E95" s="194">
        <v>0</v>
      </c>
      <c r="G95" s="194">
        <v>0</v>
      </c>
      <c r="H95" s="10">
        <v>2.0000000000000001E-4</v>
      </c>
      <c r="I95" s="10">
        <v>2.0000000000000001E-4</v>
      </c>
      <c r="J95" s="10">
        <v>2.0000000000000001E-4</v>
      </c>
      <c r="K95" s="10">
        <f>+H95</f>
        <v>2.0000000000000001E-4</v>
      </c>
      <c r="L95" s="10">
        <v>2.0000000000000001E-4</v>
      </c>
      <c r="M95" s="10">
        <f>O95</f>
        <v>2.0000000000000001E-4</v>
      </c>
      <c r="O95" s="3">
        <v>2.0000000000000001E-4</v>
      </c>
      <c r="P95" s="166">
        <f>M95-O95</f>
        <v>0</v>
      </c>
    </row>
    <row r="96" spans="1:249">
      <c r="H96" s="103"/>
      <c r="I96" s="103"/>
      <c r="J96" s="103"/>
      <c r="K96" s="103"/>
      <c r="L96" s="103"/>
      <c r="M96" s="103"/>
    </row>
    <row r="97" spans="1:19">
      <c r="A97" s="3" t="s">
        <v>21</v>
      </c>
      <c r="B97" s="3" t="s">
        <v>12</v>
      </c>
      <c r="C97" s="7">
        <v>6.1000000000000004E-3</v>
      </c>
      <c r="D97" s="7">
        <v>6.1000000000000004E-3</v>
      </c>
      <c r="E97" s="7">
        <v>6.1000000000000004E-3</v>
      </c>
      <c r="G97" s="7">
        <v>6.7999999999999996E-3</v>
      </c>
      <c r="H97" s="8">
        <f>+G97</f>
        <v>6.7999999999999996E-3</v>
      </c>
      <c r="I97" s="8">
        <v>6.7999999999999996E-3</v>
      </c>
      <c r="J97" s="8">
        <v>7.1000000000000004E-3</v>
      </c>
      <c r="K97" s="8">
        <f>J97</f>
        <v>7.1000000000000004E-3</v>
      </c>
      <c r="L97" s="8">
        <v>7.1000000000000004E-3</v>
      </c>
      <c r="M97" s="10">
        <f>O97</f>
        <v>7.6E-3</v>
      </c>
      <c r="N97" s="190">
        <f>(M97-K97)/K97</f>
        <v>7.042253521126754E-2</v>
      </c>
      <c r="O97" s="3">
        <v>7.6E-3</v>
      </c>
      <c r="P97" s="166">
        <f>M97-O97</f>
        <v>0</v>
      </c>
    </row>
    <row r="98" spans="1:19">
      <c r="A98" s="3" t="s">
        <v>22</v>
      </c>
      <c r="B98" s="3" t="s">
        <v>12</v>
      </c>
      <c r="C98" s="7">
        <v>5.0000000000000001E-3</v>
      </c>
      <c r="D98" s="7">
        <v>5.0000000000000001E-3</v>
      </c>
      <c r="E98" s="7">
        <v>5.0000000000000001E-3</v>
      </c>
      <c r="G98" s="7">
        <v>5.1999999999999998E-3</v>
      </c>
      <c r="H98" s="8">
        <f>+G98</f>
        <v>5.1999999999999998E-3</v>
      </c>
      <c r="I98" s="8">
        <v>5.1999999999999998E-3</v>
      </c>
      <c r="J98" s="8">
        <v>5.1999999999999998E-3</v>
      </c>
      <c r="K98" s="8">
        <f>J98</f>
        <v>5.1999999999999998E-3</v>
      </c>
      <c r="L98" s="8">
        <v>5.1999999999999998E-3</v>
      </c>
      <c r="M98" s="10">
        <f>O98</f>
        <v>5.5999999999999999E-3</v>
      </c>
      <c r="N98" s="190">
        <f>(M98-K98)/K98</f>
        <v>7.6923076923076955E-2</v>
      </c>
      <c r="O98" s="3">
        <v>5.5999999999999999E-3</v>
      </c>
      <c r="P98" s="166">
        <f>M98-O98</f>
        <v>0</v>
      </c>
    </row>
    <row r="99" spans="1:19" ht="13.5" thickBot="1">
      <c r="C99" s="192">
        <f>SUM(C97:C98)</f>
        <v>1.11E-2</v>
      </c>
      <c r="D99" s="200">
        <f>SUM(D97:D98)</f>
        <v>1.11E-2</v>
      </c>
      <c r="E99" s="200">
        <f>SUM(E97:E98)</f>
        <v>1.11E-2</v>
      </c>
      <c r="G99" s="200">
        <f>SUM(G97:G98)</f>
        <v>1.2E-2</v>
      </c>
      <c r="H99" s="201">
        <f>SUM(H97:H98)</f>
        <v>1.2E-2</v>
      </c>
      <c r="I99" s="201">
        <v>1.2E-2</v>
      </c>
      <c r="J99" s="222">
        <v>1.23E-2</v>
      </c>
      <c r="K99" s="222">
        <f>SUM(K97:K98)</f>
        <v>1.23E-2</v>
      </c>
      <c r="L99" s="222">
        <v>1.23E-2</v>
      </c>
      <c r="M99" s="222">
        <f>SUM(M97:M98)</f>
        <v>1.32E-2</v>
      </c>
      <c r="N99" s="227">
        <f>(M99-K99)/K99</f>
        <v>7.3170731707317055E-2</v>
      </c>
      <c r="O99" s="222">
        <f>SUM(O97:O98)</f>
        <v>1.32E-2</v>
      </c>
      <c r="P99" s="166">
        <f>M99-O99</f>
        <v>0</v>
      </c>
    </row>
    <row r="100" spans="1:19" ht="13.5" thickTop="1">
      <c r="H100" s="103"/>
      <c r="I100" s="103"/>
      <c r="J100" s="103"/>
      <c r="K100" s="103"/>
      <c r="L100" s="103"/>
      <c r="M100" s="103"/>
    </row>
    <row r="101" spans="1:19">
      <c r="A101" s="3" t="s">
        <v>23</v>
      </c>
      <c r="B101" s="3" t="s">
        <v>12</v>
      </c>
      <c r="C101" s="3">
        <v>5.1999999999999998E-3</v>
      </c>
      <c r="D101" s="3">
        <f>+C101</f>
        <v>5.1999999999999998E-3</v>
      </c>
      <c r="E101" s="3">
        <v>5.1999999999999998E-3</v>
      </c>
      <c r="G101" s="3">
        <v>5.1999999999999998E-3</v>
      </c>
      <c r="H101" s="103">
        <v>5.1999999999999998E-3</v>
      </c>
      <c r="I101" s="103">
        <v>4.4000000000000003E-3</v>
      </c>
      <c r="J101" s="103">
        <v>4.4000000000000003E-3</v>
      </c>
      <c r="K101" s="103">
        <v>4.4000000000000003E-3</v>
      </c>
      <c r="L101" s="103">
        <v>4.4000000000000003E-3</v>
      </c>
      <c r="M101" s="10">
        <f>O101</f>
        <v>4.4000000000000003E-3</v>
      </c>
      <c r="O101" s="3">
        <v>4.4000000000000003E-3</v>
      </c>
      <c r="P101" s="166">
        <f>M101-O101</f>
        <v>0</v>
      </c>
    </row>
    <row r="102" spans="1:19">
      <c r="A102" s="3" t="s">
        <v>24</v>
      </c>
      <c r="B102" s="3" t="s">
        <v>12</v>
      </c>
      <c r="C102" s="3">
        <v>1.2999999999999999E-3</v>
      </c>
      <c r="D102" s="3">
        <f>+C102</f>
        <v>1.2999999999999999E-3</v>
      </c>
      <c r="E102" s="3">
        <v>1.2999999999999999E-3</v>
      </c>
      <c r="G102" s="3">
        <v>1.1000000000000001E-3</v>
      </c>
      <c r="H102" s="103">
        <f>+G102</f>
        <v>1.1000000000000001E-3</v>
      </c>
      <c r="I102" s="103">
        <v>1.1999999999999999E-3</v>
      </c>
      <c r="J102" s="103">
        <v>1.1999999999999999E-3</v>
      </c>
      <c r="K102" s="103">
        <v>1.2999999999999999E-3</v>
      </c>
      <c r="L102" s="103">
        <v>1.1999999999999999E-3</v>
      </c>
      <c r="M102" s="10">
        <f>O102</f>
        <v>1.2999999999999999E-3</v>
      </c>
      <c r="O102" s="3">
        <v>1.2999999999999999E-3</v>
      </c>
      <c r="P102" s="166">
        <f>M102-O102</f>
        <v>0</v>
      </c>
    </row>
    <row r="103" spans="1:19" ht="13.5" thickBot="1">
      <c r="C103" s="192">
        <f>SUM(C101:C102)</f>
        <v>6.4999999999999997E-3</v>
      </c>
      <c r="D103" s="192">
        <f>SUM(D101:D102)</f>
        <v>6.4999999999999997E-3</v>
      </c>
      <c r="E103" s="192">
        <f>SUM(E101:E102)</f>
        <v>6.4999999999999997E-3</v>
      </c>
      <c r="G103" s="192">
        <f>SUM(G101:G102)</f>
        <v>6.3E-3</v>
      </c>
      <c r="H103" s="204">
        <f>SUM(H101:H102)</f>
        <v>6.3E-3</v>
      </c>
      <c r="I103" s="204">
        <v>5.5999999999999999E-3</v>
      </c>
      <c r="J103" s="204">
        <v>5.5999999999999999E-3</v>
      </c>
      <c r="K103" s="204">
        <f>SUM(K101:K102)</f>
        <v>5.7000000000000002E-3</v>
      </c>
      <c r="L103" s="204">
        <v>5.5999999999999999E-3</v>
      </c>
      <c r="M103" s="204">
        <f>SUM(M101:M102)</f>
        <v>5.7000000000000002E-3</v>
      </c>
      <c r="O103" s="204">
        <f>SUM(O101:O102)</f>
        <v>5.7000000000000002E-3</v>
      </c>
      <c r="P103" s="166">
        <f>M103-O103</f>
        <v>0</v>
      </c>
    </row>
    <row r="104" spans="1:19" ht="13.5" thickTop="1">
      <c r="H104" s="103"/>
      <c r="I104" s="103"/>
      <c r="J104" s="103"/>
      <c r="K104" s="103"/>
      <c r="L104" s="103"/>
      <c r="M104" s="103"/>
    </row>
    <row r="105" spans="1:19">
      <c r="A105" s="3" t="s">
        <v>25</v>
      </c>
      <c r="B105" s="3" t="s">
        <v>7</v>
      </c>
      <c r="C105" s="3">
        <v>0.25</v>
      </c>
      <c r="D105" s="3">
        <v>0.25</v>
      </c>
      <c r="E105" s="3">
        <v>0.25</v>
      </c>
      <c r="G105" s="3">
        <v>0.25</v>
      </c>
      <c r="H105" s="103">
        <v>0.25</v>
      </c>
      <c r="I105" s="103">
        <v>0.25</v>
      </c>
      <c r="J105" s="103">
        <v>0.25</v>
      </c>
      <c r="K105" s="103">
        <v>0.25</v>
      </c>
      <c r="L105" s="103">
        <v>0.25</v>
      </c>
      <c r="M105" s="103">
        <v>0.25</v>
      </c>
      <c r="O105" s="3">
        <v>0.25</v>
      </c>
      <c r="P105" s="166">
        <f>M105-O105</f>
        <v>0</v>
      </c>
    </row>
    <row r="106" spans="1:19" ht="15.75">
      <c r="A106" s="188" t="s">
        <v>31</v>
      </c>
      <c r="H106" s="103"/>
      <c r="I106" s="103"/>
      <c r="J106" s="103"/>
      <c r="K106" s="103"/>
      <c r="L106" s="103"/>
      <c r="M106" s="103"/>
      <c r="O106" s="6"/>
    </row>
    <row r="107" spans="1:19">
      <c r="A107" s="4" t="s">
        <v>6</v>
      </c>
      <c r="B107" s="3" t="s">
        <v>7</v>
      </c>
      <c r="C107" s="3">
        <v>69.25</v>
      </c>
      <c r="D107" s="3">
        <v>69.25</v>
      </c>
      <c r="E107" s="3">
        <v>69.25</v>
      </c>
      <c r="G107" s="6">
        <v>69.86</v>
      </c>
      <c r="H107" s="9">
        <v>69.540000000000006</v>
      </c>
      <c r="I107" s="9">
        <v>69.540000000000006</v>
      </c>
      <c r="J107" s="9">
        <v>70.62</v>
      </c>
      <c r="K107" s="9">
        <f>J107</f>
        <v>70.62</v>
      </c>
      <c r="L107" s="9">
        <v>70.22</v>
      </c>
      <c r="M107" s="9">
        <f>O107</f>
        <v>71.709999999999994</v>
      </c>
      <c r="N107" s="190">
        <f>(M107-K107)/K107</f>
        <v>1.5434721042197523E-2</v>
      </c>
      <c r="O107" s="3">
        <v>71.709999999999994</v>
      </c>
      <c r="P107" s="166">
        <f>M107-O107</f>
        <v>0</v>
      </c>
      <c r="Q107" s="6"/>
      <c r="R107" s="6"/>
      <c r="S107" s="6"/>
    </row>
    <row r="108" spans="1:19">
      <c r="A108" s="4" t="s">
        <v>8</v>
      </c>
      <c r="B108" s="3" t="s">
        <v>7</v>
      </c>
      <c r="G108" s="6">
        <v>0</v>
      </c>
      <c r="H108" s="9">
        <v>23.56</v>
      </c>
      <c r="I108" s="9">
        <v>23.56</v>
      </c>
      <c r="J108" s="9"/>
      <c r="K108" s="9"/>
      <c r="L108" s="9"/>
      <c r="M108" s="9"/>
      <c r="N108" s="6"/>
      <c r="P108" s="6"/>
      <c r="Q108" s="6"/>
      <c r="R108" s="6"/>
      <c r="S108" s="6"/>
    </row>
    <row r="109" spans="1:19">
      <c r="A109" s="4" t="s">
        <v>9</v>
      </c>
      <c r="B109" s="3" t="s">
        <v>7</v>
      </c>
      <c r="G109" s="6">
        <v>0</v>
      </c>
      <c r="H109" s="9">
        <v>-0.13</v>
      </c>
      <c r="I109" s="9">
        <v>-0.13</v>
      </c>
      <c r="J109" s="9"/>
      <c r="K109" s="9"/>
      <c r="L109" s="9"/>
      <c r="M109" s="9"/>
      <c r="N109" s="6"/>
      <c r="Q109" s="6"/>
      <c r="R109" s="6"/>
      <c r="S109" s="6"/>
    </row>
    <row r="110" spans="1:19">
      <c r="A110" s="4" t="s">
        <v>10</v>
      </c>
      <c r="B110" s="3" t="s">
        <v>7</v>
      </c>
      <c r="C110" s="3">
        <v>5.28</v>
      </c>
      <c r="D110" s="3">
        <v>5.28</v>
      </c>
      <c r="E110" s="3">
        <v>5.28</v>
      </c>
      <c r="G110" s="6">
        <v>0</v>
      </c>
      <c r="H110" s="9"/>
      <c r="I110" s="9"/>
      <c r="J110" s="9"/>
      <c r="K110" s="9"/>
      <c r="L110" s="9"/>
      <c r="M110" s="9"/>
    </row>
    <row r="111" spans="1:19">
      <c r="A111" s="4" t="s">
        <v>162</v>
      </c>
      <c r="B111" s="3" t="s">
        <v>7</v>
      </c>
      <c r="C111" s="3">
        <v>2.12</v>
      </c>
      <c r="D111" s="3">
        <v>2.12</v>
      </c>
      <c r="E111" s="3">
        <v>2.12</v>
      </c>
      <c r="G111" s="191">
        <v>0</v>
      </c>
      <c r="H111" s="6"/>
      <c r="I111" s="6"/>
      <c r="J111" s="6"/>
      <c r="K111" s="6"/>
      <c r="L111" s="6"/>
      <c r="M111" s="6">
        <f>O111</f>
        <v>0.02</v>
      </c>
      <c r="O111" s="3">
        <v>0.02</v>
      </c>
      <c r="P111" s="166"/>
    </row>
    <row r="112" spans="1:19" ht="13.5" thickBot="1">
      <c r="C112" s="193">
        <f>SUM(C107:C111)</f>
        <v>76.650000000000006</v>
      </c>
      <c r="D112" s="192">
        <f>SUM(D107:D111)</f>
        <v>76.650000000000006</v>
      </c>
      <c r="E112" s="192">
        <f>SUM(E107:E111)</f>
        <v>76.650000000000006</v>
      </c>
      <c r="G112" s="193">
        <f>SUM(G107:G111)</f>
        <v>69.86</v>
      </c>
      <c r="H112" s="209">
        <f>ROUND(SUM(H107:H111),4)</f>
        <v>92.97</v>
      </c>
      <c r="I112" s="209">
        <v>92.970000000000013</v>
      </c>
      <c r="J112" s="228">
        <v>70.62</v>
      </c>
      <c r="K112" s="228">
        <f>SUM(K107:K111)</f>
        <v>70.62</v>
      </c>
      <c r="L112" s="228">
        <v>70.22</v>
      </c>
      <c r="M112" s="228">
        <f>SUM(M107:M111)</f>
        <v>71.72999999999999</v>
      </c>
      <c r="N112" s="169"/>
      <c r="O112" s="228">
        <f>SUM(O107:O111)</f>
        <v>71.72999999999999</v>
      </c>
      <c r="P112" s="166">
        <f>M112-O112</f>
        <v>0</v>
      </c>
    </row>
    <row r="113" spans="1:16" ht="13.5" thickTop="1">
      <c r="H113" s="103"/>
      <c r="I113" s="103"/>
      <c r="J113" s="103"/>
      <c r="K113" s="103"/>
      <c r="L113" s="103"/>
      <c r="M113" s="103"/>
    </row>
    <row r="114" spans="1:16">
      <c r="A114" s="3" t="s">
        <v>11</v>
      </c>
      <c r="B114" s="4" t="s">
        <v>32</v>
      </c>
      <c r="C114" s="194">
        <v>4.1677</v>
      </c>
      <c r="D114" s="194">
        <v>4.1677</v>
      </c>
      <c r="E114" s="194">
        <v>4.1677</v>
      </c>
      <c r="F114" s="4"/>
      <c r="G114" s="195">
        <v>4.2043999999999997</v>
      </c>
      <c r="H114" s="195">
        <v>4.1852999999999998</v>
      </c>
      <c r="I114" s="195">
        <v>4.1852999999999998</v>
      </c>
      <c r="J114" s="195">
        <v>4.2502000000000004</v>
      </c>
      <c r="K114" s="195">
        <f>J114</f>
        <v>4.2502000000000004</v>
      </c>
      <c r="L114" s="195">
        <v>4.2263000000000002</v>
      </c>
      <c r="M114" s="195">
        <f>O114</f>
        <v>4.3160999999999996</v>
      </c>
      <c r="N114" s="190">
        <f>(M114-K114)/K114</f>
        <v>1.5505152698696338E-2</v>
      </c>
      <c r="O114" s="3">
        <v>4.3160999999999996</v>
      </c>
      <c r="P114" s="166">
        <f>M114-O114</f>
        <v>0</v>
      </c>
    </row>
    <row r="115" spans="1:16">
      <c r="H115" s="103"/>
      <c r="I115" s="103"/>
      <c r="J115" s="103"/>
      <c r="K115" s="103"/>
      <c r="L115" s="103"/>
      <c r="M115" s="103"/>
      <c r="N115" s="168"/>
    </row>
    <row r="116" spans="1:16">
      <c r="A116" s="3" t="s">
        <v>13</v>
      </c>
      <c r="B116" s="4" t="s">
        <v>32</v>
      </c>
      <c r="C116" s="7">
        <v>-0.64800000000000002</v>
      </c>
      <c r="D116" s="7">
        <f>+C116</f>
        <v>-0.64800000000000002</v>
      </c>
      <c r="E116" s="7">
        <v>0</v>
      </c>
      <c r="F116" s="4"/>
      <c r="G116" s="7">
        <v>0</v>
      </c>
      <c r="H116" s="8"/>
      <c r="I116" s="8"/>
      <c r="J116" s="8"/>
      <c r="K116" s="8"/>
      <c r="L116" s="8"/>
      <c r="M116" s="8"/>
      <c r="O116" s="166"/>
    </row>
    <row r="117" spans="1:16">
      <c r="A117" s="4" t="str">
        <f>+A83</f>
        <v>Distribution Volumetric Def Var Disp 2011 – effective until January 31, 2014</v>
      </c>
      <c r="B117" s="4" t="s">
        <v>32</v>
      </c>
      <c r="C117" s="7">
        <v>0</v>
      </c>
      <c r="D117" s="7">
        <v>0</v>
      </c>
      <c r="E117" s="7">
        <v>-0.36930000000000002</v>
      </c>
      <c r="F117" s="4"/>
      <c r="G117" s="7">
        <f>+E117</f>
        <v>-0.36930000000000002</v>
      </c>
      <c r="H117" s="8">
        <f>+G117</f>
        <v>-0.36930000000000002</v>
      </c>
      <c r="I117" s="8">
        <v>-0.36930000000000002</v>
      </c>
      <c r="J117" s="8">
        <v>-0.36930000000000002</v>
      </c>
      <c r="K117" s="8"/>
      <c r="L117" s="8">
        <v>-0.36930000000000002</v>
      </c>
      <c r="M117" s="195">
        <f>O117</f>
        <v>0</v>
      </c>
      <c r="O117" s="166">
        <v>0</v>
      </c>
      <c r="P117" s="166">
        <f>M117-O117</f>
        <v>0</v>
      </c>
    </row>
    <row r="118" spans="1:16">
      <c r="A118" s="4" t="s">
        <v>15</v>
      </c>
      <c r="B118" s="4" t="s">
        <v>32</v>
      </c>
      <c r="C118" s="7">
        <v>0</v>
      </c>
      <c r="D118" s="7">
        <v>0</v>
      </c>
      <c r="E118" s="7">
        <v>0</v>
      </c>
      <c r="G118" s="7">
        <v>-7.7499999999999999E-2</v>
      </c>
      <c r="H118" s="8">
        <f>+G118</f>
        <v>-7.7499999999999999E-2</v>
      </c>
      <c r="I118" s="8"/>
      <c r="J118" s="8"/>
      <c r="K118" s="95"/>
      <c r="L118" s="95"/>
      <c r="M118" s="95"/>
      <c r="O118" s="166"/>
    </row>
    <row r="119" spans="1:16">
      <c r="A119" s="4" t="s">
        <v>88</v>
      </c>
      <c r="B119" s="4" t="s">
        <v>32</v>
      </c>
      <c r="C119" s="7"/>
      <c r="D119" s="7"/>
      <c r="E119" s="7"/>
      <c r="G119" s="7"/>
      <c r="H119" s="8">
        <v>-0.1835</v>
      </c>
      <c r="I119" s="8">
        <v>-0.1835</v>
      </c>
      <c r="J119" s="8"/>
      <c r="K119" s="8"/>
      <c r="L119" s="8"/>
      <c r="M119" s="8"/>
      <c r="O119" s="166"/>
    </row>
    <row r="120" spans="1:16">
      <c r="A120" s="4" t="s">
        <v>109</v>
      </c>
      <c r="B120" s="4" t="s">
        <v>32</v>
      </c>
      <c r="C120" s="7"/>
      <c r="D120" s="7"/>
      <c r="E120" s="7"/>
      <c r="G120" s="7"/>
      <c r="H120" s="8"/>
      <c r="I120" s="8"/>
      <c r="J120" s="8">
        <v>-0.38629999999999998</v>
      </c>
      <c r="K120" s="8">
        <f>J120</f>
        <v>-0.38629999999999998</v>
      </c>
      <c r="L120" s="8">
        <v>-0.38629999999999998</v>
      </c>
      <c r="M120" s="195">
        <f>O120</f>
        <v>0</v>
      </c>
      <c r="O120" s="177">
        <v>0</v>
      </c>
      <c r="P120" s="166">
        <f>M120-O120</f>
        <v>0</v>
      </c>
    </row>
    <row r="121" spans="1:16">
      <c r="A121" s="4" t="s">
        <v>93</v>
      </c>
      <c r="B121" s="4" t="s">
        <v>32</v>
      </c>
      <c r="C121" s="7"/>
      <c r="D121" s="7"/>
      <c r="E121" s="7"/>
      <c r="G121" s="7"/>
      <c r="H121" s="8">
        <v>3.7000000000000002E-3</v>
      </c>
      <c r="I121" s="8">
        <v>3.7000000000000002E-3</v>
      </c>
      <c r="J121" s="8"/>
      <c r="K121" s="8"/>
      <c r="L121" s="8"/>
      <c r="M121" s="8"/>
      <c r="N121" s="8"/>
      <c r="O121" s="166"/>
      <c r="P121" s="7"/>
    </row>
    <row r="122" spans="1:16" s="165" customFormat="1" ht="15" customHeight="1">
      <c r="A122" s="212" t="s">
        <v>16</v>
      </c>
      <c r="B122" s="213" t="s">
        <v>32</v>
      </c>
      <c r="C122" s="214">
        <v>8.0999999999999996E-3</v>
      </c>
      <c r="D122" s="214">
        <v>8.0999999999999996E-3</v>
      </c>
      <c r="E122" s="214">
        <v>8.0999999999999996E-3</v>
      </c>
      <c r="F122" s="213"/>
      <c r="G122" s="215">
        <v>2.81E-2</v>
      </c>
      <c r="H122" s="162">
        <f>+G122</f>
        <v>2.81E-2</v>
      </c>
      <c r="I122" s="162">
        <v>3.9199999999999999E-2</v>
      </c>
      <c r="J122" s="162">
        <v>3.9199999999999999E-2</v>
      </c>
      <c r="K122" s="162">
        <v>3.9199999999999999E-2</v>
      </c>
      <c r="L122" s="162">
        <v>3.9199999999999999E-2</v>
      </c>
      <c r="M122" s="195">
        <f>O122</f>
        <v>0</v>
      </c>
      <c r="O122" s="166">
        <v>0</v>
      </c>
    </row>
    <row r="123" spans="1:16">
      <c r="A123" s="4" t="s">
        <v>17</v>
      </c>
      <c r="B123" s="4" t="s">
        <v>32</v>
      </c>
      <c r="C123" s="7">
        <v>-5.16E-2</v>
      </c>
      <c r="D123" s="7">
        <v>-5.16E-2</v>
      </c>
      <c r="E123" s="7">
        <v>-5.16E-2</v>
      </c>
      <c r="F123" s="4"/>
      <c r="G123" s="11">
        <v>-6.2600000000000003E-2</v>
      </c>
      <c r="H123" s="8"/>
      <c r="I123" s="8"/>
      <c r="J123" s="8"/>
      <c r="K123" s="8"/>
      <c r="L123" s="8"/>
      <c r="M123" s="8"/>
      <c r="O123" s="166"/>
    </row>
    <row r="124" spans="1:16">
      <c r="A124" s="197" t="s">
        <v>18</v>
      </c>
      <c r="B124" s="4" t="s">
        <v>32</v>
      </c>
      <c r="C124" s="7"/>
      <c r="D124" s="7"/>
      <c r="E124" s="7"/>
      <c r="G124" s="7"/>
      <c r="H124" s="8">
        <v>0.1489</v>
      </c>
      <c r="I124" s="8">
        <v>0.1489</v>
      </c>
      <c r="J124" s="8"/>
      <c r="K124" s="8"/>
      <c r="L124" s="8"/>
      <c r="M124" s="8"/>
      <c r="O124" s="166"/>
    </row>
    <row r="125" spans="1:16">
      <c r="A125" s="4" t="str">
        <f>+A91</f>
        <v>Rate Rider for Global Adjustment Sub-Account Disposition - effective until Jan 31, 2014 NON-RPP</v>
      </c>
      <c r="B125" s="4" t="s">
        <v>32</v>
      </c>
      <c r="C125" s="7">
        <v>0</v>
      </c>
      <c r="D125" s="7">
        <v>0</v>
      </c>
      <c r="E125" s="7">
        <v>-0.7339</v>
      </c>
      <c r="F125" s="4"/>
      <c r="G125" s="11">
        <f>+E125</f>
        <v>-0.7339</v>
      </c>
      <c r="H125" s="8">
        <f>+G125</f>
        <v>-0.7339</v>
      </c>
      <c r="I125" s="8">
        <v>-0.7339</v>
      </c>
      <c r="J125" s="8">
        <v>-0.7339</v>
      </c>
      <c r="K125" s="8"/>
      <c r="L125" s="8">
        <v>-0.7339</v>
      </c>
      <c r="M125" s="195">
        <f>O125</f>
        <v>0</v>
      </c>
      <c r="O125" s="166">
        <v>0</v>
      </c>
      <c r="P125" s="166">
        <f>M125-O125</f>
        <v>0</v>
      </c>
    </row>
    <row r="126" spans="1:16" ht="16.5" customHeight="1">
      <c r="A126" s="216" t="s">
        <v>110</v>
      </c>
      <c r="B126" s="4" t="s">
        <v>32</v>
      </c>
      <c r="C126" s="7"/>
      <c r="D126" s="7"/>
      <c r="E126" s="7"/>
      <c r="F126" s="4"/>
      <c r="G126" s="11"/>
      <c r="H126" s="8"/>
      <c r="I126" s="8"/>
      <c r="J126" s="8">
        <v>-0.72209999999999996</v>
      </c>
      <c r="K126" s="8">
        <f>J126</f>
        <v>-0.72209999999999996</v>
      </c>
      <c r="L126" s="8">
        <v>-0.72209999999999996</v>
      </c>
      <c r="M126" s="195">
        <f>O126</f>
        <v>0</v>
      </c>
      <c r="O126" s="166">
        <v>0</v>
      </c>
      <c r="P126" s="166">
        <f>M126-O126</f>
        <v>0</v>
      </c>
    </row>
    <row r="127" spans="1:16" ht="12" customHeight="1">
      <c r="A127" s="216" t="s">
        <v>111</v>
      </c>
      <c r="B127" s="4" t="s">
        <v>32</v>
      </c>
      <c r="C127" s="7"/>
      <c r="D127" s="7"/>
      <c r="E127" s="7"/>
      <c r="F127" s="4"/>
      <c r="G127" s="11"/>
      <c r="H127" s="8"/>
      <c r="I127" s="8"/>
      <c r="J127" s="8">
        <v>0.53120000000000001</v>
      </c>
      <c r="K127" s="8">
        <f>J127</f>
        <v>0.53120000000000001</v>
      </c>
      <c r="L127" s="8">
        <v>0.53120000000000001</v>
      </c>
      <c r="M127" s="195">
        <f>O127</f>
        <v>0</v>
      </c>
      <c r="O127" s="166">
        <v>0</v>
      </c>
      <c r="P127" s="166">
        <f>M127-O127</f>
        <v>0</v>
      </c>
    </row>
    <row r="128" spans="1:16" ht="13.5" thickBot="1">
      <c r="C128" s="200">
        <f>SUM(C116:C125)</f>
        <v>-0.6915</v>
      </c>
      <c r="D128" s="200">
        <f>SUM(D116:D125)</f>
        <v>-0.6915</v>
      </c>
      <c r="E128" s="200">
        <f>SUM(E116:E125)</f>
        <v>-1.1467000000000001</v>
      </c>
      <c r="G128" s="200">
        <f>SUM(G116:G127)</f>
        <v>-1.2152000000000001</v>
      </c>
      <c r="H128" s="200">
        <f>SUM(H116:H127)</f>
        <v>-1.1835</v>
      </c>
      <c r="I128" s="200">
        <v>-1.0949</v>
      </c>
      <c r="J128" s="229">
        <v>-1.6411999999999995</v>
      </c>
      <c r="K128" s="229">
        <f>SUM(K116:K127)</f>
        <v>-0.53799999999999992</v>
      </c>
      <c r="L128" s="229">
        <v>-1.6411999999999995</v>
      </c>
      <c r="M128" s="229">
        <f>SUM(M116:M127)</f>
        <v>0</v>
      </c>
      <c r="N128" s="221"/>
      <c r="O128" s="223">
        <f>SUM(O116:O127)</f>
        <v>0</v>
      </c>
      <c r="P128" s="166">
        <f>M128-O128</f>
        <v>0</v>
      </c>
    </row>
    <row r="129" spans="1:23" ht="13.5" thickTop="1">
      <c r="H129" s="103"/>
      <c r="I129" s="103"/>
      <c r="J129" s="103"/>
      <c r="K129" s="103"/>
      <c r="L129" s="103"/>
      <c r="M129" s="103"/>
    </row>
    <row r="130" spans="1:23">
      <c r="A130" s="4" t="s">
        <v>29</v>
      </c>
      <c r="B130" s="4" t="s">
        <v>32</v>
      </c>
      <c r="C130" s="194">
        <v>0</v>
      </c>
      <c r="D130" s="194">
        <v>0</v>
      </c>
      <c r="E130" s="194">
        <v>0</v>
      </c>
      <c r="G130" s="194">
        <v>0</v>
      </c>
      <c r="H130" s="10">
        <v>8.0199999999999994E-2</v>
      </c>
      <c r="I130" s="10">
        <v>8.0199999999999994E-2</v>
      </c>
      <c r="J130" s="10">
        <v>8.0199999999999994E-2</v>
      </c>
      <c r="K130" s="10">
        <f>+H130</f>
        <v>8.0199999999999994E-2</v>
      </c>
      <c r="L130" s="10">
        <v>8.0199999999999994E-2</v>
      </c>
      <c r="M130" s="195">
        <f>O130</f>
        <v>8.0199999999999994E-2</v>
      </c>
      <c r="O130" s="3">
        <v>8.0199999999999994E-2</v>
      </c>
      <c r="P130" s="166">
        <f>M130-O130</f>
        <v>0</v>
      </c>
    </row>
    <row r="131" spans="1:23">
      <c r="H131" s="103"/>
      <c r="I131" s="103"/>
      <c r="J131" s="8">
        <f>J114+J120+J122+J127+J130</f>
        <v>4.5145</v>
      </c>
      <c r="K131" s="103"/>
      <c r="L131" s="103"/>
      <c r="M131" s="8">
        <f>M114+M120+M122+M127+M130</f>
        <v>4.3962999999999992</v>
      </c>
    </row>
    <row r="132" spans="1:23">
      <c r="A132" s="3" t="s">
        <v>21</v>
      </c>
      <c r="B132" s="4" t="s">
        <v>32</v>
      </c>
      <c r="C132" s="7">
        <v>2.3607</v>
      </c>
      <c r="D132" s="7">
        <v>2.3607</v>
      </c>
      <c r="E132" s="7">
        <v>2.3607</v>
      </c>
      <c r="F132" s="4"/>
      <c r="G132" s="7">
        <v>2.6160000000000001</v>
      </c>
      <c r="H132" s="8">
        <f>+G132</f>
        <v>2.6160000000000001</v>
      </c>
      <c r="I132" s="8">
        <v>2.6160000000000001</v>
      </c>
      <c r="J132" s="8">
        <v>2.74</v>
      </c>
      <c r="K132" s="8">
        <f>J132</f>
        <v>2.74</v>
      </c>
      <c r="L132" s="8">
        <v>2.74</v>
      </c>
      <c r="M132" s="8">
        <f>O132</f>
        <v>2.9445000000000001</v>
      </c>
      <c r="N132" s="190">
        <f>(M132-K132)/K132</f>
        <v>7.4635036496350324E-2</v>
      </c>
      <c r="O132" s="3">
        <v>2.9445000000000001</v>
      </c>
      <c r="P132" s="166">
        <f>M132-O132</f>
        <v>0</v>
      </c>
    </row>
    <row r="133" spans="1:23">
      <c r="A133" s="3" t="s">
        <v>22</v>
      </c>
      <c r="B133" s="4" t="s">
        <v>32</v>
      </c>
      <c r="C133" s="7">
        <v>1.9372</v>
      </c>
      <c r="D133" s="7">
        <v>1.9372</v>
      </c>
      <c r="E133" s="7">
        <v>1.9372</v>
      </c>
      <c r="F133" s="4"/>
      <c r="G133" s="7">
        <v>2.0283000000000002</v>
      </c>
      <c r="H133" s="8">
        <f>+G133</f>
        <v>2.0283000000000002</v>
      </c>
      <c r="I133" s="8">
        <v>2.0283000000000002</v>
      </c>
      <c r="J133" s="8">
        <v>2.0470000000000002</v>
      </c>
      <c r="K133" s="8">
        <f>J133</f>
        <v>2.0470000000000002</v>
      </c>
      <c r="L133" s="8">
        <v>2.0470000000000002</v>
      </c>
      <c r="M133" s="8">
        <f>O133</f>
        <v>2.2029000000000001</v>
      </c>
      <c r="N133" s="190">
        <f>(M133-K133)/K133</f>
        <v>7.6160234489496784E-2</v>
      </c>
      <c r="O133" s="3">
        <v>2.2029000000000001</v>
      </c>
      <c r="P133" s="166">
        <f>M133-O133</f>
        <v>0</v>
      </c>
    </row>
    <row r="134" spans="1:23" ht="13.5" thickBot="1">
      <c r="C134" s="192">
        <f>SUM(C132:C133)</f>
        <v>4.2979000000000003</v>
      </c>
      <c r="D134" s="200">
        <f>SUM(D132:D133)</f>
        <v>4.2979000000000003</v>
      </c>
      <c r="E134" s="200">
        <f>SUM(E132:E133)</f>
        <v>4.2979000000000003</v>
      </c>
      <c r="G134" s="200">
        <f>SUM(G132:G133)</f>
        <v>4.6443000000000003</v>
      </c>
      <c r="H134" s="201">
        <f>SUM(H132:H133)</f>
        <v>4.6443000000000003</v>
      </c>
      <c r="I134" s="201">
        <v>4.6443000000000003</v>
      </c>
      <c r="J134" s="222">
        <v>4.7870000000000008</v>
      </c>
      <c r="K134" s="222">
        <f>SUM(K132:K133)</f>
        <v>4.7870000000000008</v>
      </c>
      <c r="L134" s="222">
        <v>4.7870000000000008</v>
      </c>
      <c r="M134" s="222">
        <f>SUM(M132:M133)</f>
        <v>5.1474000000000002</v>
      </c>
      <c r="N134" s="227">
        <f>(M134-K134)/K134</f>
        <v>7.5287236264883914E-2</v>
      </c>
      <c r="O134" s="222">
        <f>SUM(O132:O133)</f>
        <v>5.1474000000000002</v>
      </c>
      <c r="P134" s="166">
        <f>M134-O134</f>
        <v>0</v>
      </c>
    </row>
    <row r="135" spans="1:23" ht="13.5" thickTop="1">
      <c r="H135" s="103"/>
      <c r="I135" s="103"/>
      <c r="J135" s="103"/>
      <c r="K135" s="103"/>
      <c r="L135" s="103"/>
      <c r="M135" s="103"/>
    </row>
    <row r="136" spans="1:23">
      <c r="A136" s="3" t="s">
        <v>23</v>
      </c>
      <c r="B136" s="3" t="s">
        <v>12</v>
      </c>
      <c r="C136" s="3">
        <v>5.1999999999999998E-3</v>
      </c>
      <c r="D136" s="3">
        <f>+C136</f>
        <v>5.1999999999999998E-3</v>
      </c>
      <c r="E136" s="3">
        <v>5.1999999999999998E-3</v>
      </c>
      <c r="G136" s="3">
        <v>5.1999999999999998E-3</v>
      </c>
      <c r="H136" s="103">
        <v>5.1999999999999998E-3</v>
      </c>
      <c r="I136" s="103">
        <v>4.4000000000000003E-3</v>
      </c>
      <c r="J136" s="103">
        <v>4.4000000000000003E-3</v>
      </c>
      <c r="K136" s="103">
        <v>4.4000000000000003E-3</v>
      </c>
      <c r="L136" s="103">
        <v>4.4000000000000003E-3</v>
      </c>
      <c r="M136" s="8">
        <f>O136</f>
        <v>4.4000000000000003E-3</v>
      </c>
      <c r="O136" s="3">
        <v>4.4000000000000003E-3</v>
      </c>
      <c r="P136" s="166">
        <f>M136-O136</f>
        <v>0</v>
      </c>
    </row>
    <row r="137" spans="1:23">
      <c r="A137" s="3" t="s">
        <v>24</v>
      </c>
      <c r="B137" s="3" t="s">
        <v>12</v>
      </c>
      <c r="C137" s="3">
        <v>1.2999999999999999E-3</v>
      </c>
      <c r="D137" s="3">
        <f>+C137</f>
        <v>1.2999999999999999E-3</v>
      </c>
      <c r="E137" s="3">
        <v>1.2999999999999999E-3</v>
      </c>
      <c r="G137" s="3">
        <v>1.1000000000000001E-3</v>
      </c>
      <c r="H137" s="103">
        <f>+G137</f>
        <v>1.1000000000000001E-3</v>
      </c>
      <c r="I137" s="103">
        <v>1.1999999999999999E-3</v>
      </c>
      <c r="J137" s="103">
        <v>1.1999999999999999E-3</v>
      </c>
      <c r="K137" s="103">
        <v>1.2999999999999999E-3</v>
      </c>
      <c r="L137" s="103">
        <v>1.1999999999999999E-3</v>
      </c>
      <c r="M137" s="8">
        <f>O137</f>
        <v>1.2999999999999999E-3</v>
      </c>
      <c r="O137" s="3">
        <v>1.2999999999999999E-3</v>
      </c>
      <c r="P137" s="166">
        <f>M137-O137</f>
        <v>0</v>
      </c>
    </row>
    <row r="138" spans="1:23" ht="13.5" thickBot="1">
      <c r="C138" s="192">
        <f>SUM(C136:C137)</f>
        <v>6.4999999999999997E-3</v>
      </c>
      <c r="D138" s="192">
        <f>SUM(D136:D137)</f>
        <v>6.4999999999999997E-3</v>
      </c>
      <c r="E138" s="192">
        <f>SUM(E136:E137)</f>
        <v>6.4999999999999997E-3</v>
      </c>
      <c r="G138" s="192">
        <f>SUM(G136:G137)</f>
        <v>6.3E-3</v>
      </c>
      <c r="H138" s="204">
        <f>SUM(H136:H137)</f>
        <v>6.3E-3</v>
      </c>
      <c r="I138" s="204">
        <v>5.5999999999999999E-3</v>
      </c>
      <c r="J138" s="226">
        <v>5.5999999999999999E-3</v>
      </c>
      <c r="K138" s="226">
        <f>SUM(K136:K137)</f>
        <v>5.7000000000000002E-3</v>
      </c>
      <c r="L138" s="226">
        <v>5.5999999999999999E-3</v>
      </c>
      <c r="M138" s="226">
        <f>SUM(M136:M137)</f>
        <v>5.7000000000000002E-3</v>
      </c>
      <c r="N138" s="221"/>
      <c r="O138" s="226">
        <f>SUM(O136:O137)</f>
        <v>5.7000000000000002E-3</v>
      </c>
      <c r="P138" s="166">
        <f>M138-O138</f>
        <v>0</v>
      </c>
    </row>
    <row r="139" spans="1:23" ht="13.5" thickTop="1">
      <c r="H139" s="103"/>
      <c r="I139" s="103"/>
      <c r="J139" s="103"/>
      <c r="K139" s="103"/>
      <c r="L139" s="103"/>
      <c r="M139" s="103"/>
    </row>
    <row r="140" spans="1:23">
      <c r="A140" s="3" t="s">
        <v>25</v>
      </c>
      <c r="B140" s="3" t="s">
        <v>7</v>
      </c>
      <c r="C140" s="3">
        <v>0.25</v>
      </c>
      <c r="D140" s="3">
        <v>0.25</v>
      </c>
      <c r="E140" s="3">
        <v>0.25</v>
      </c>
      <c r="G140" s="3">
        <v>0.25</v>
      </c>
      <c r="H140" s="103">
        <v>0.25</v>
      </c>
      <c r="I140" s="103">
        <v>0.25</v>
      </c>
      <c r="J140" s="103">
        <v>0.25</v>
      </c>
      <c r="K140" s="103">
        <v>0.25</v>
      </c>
      <c r="L140" s="103">
        <v>0.25</v>
      </c>
      <c r="M140" s="103">
        <v>0.25</v>
      </c>
      <c r="O140" s="3">
        <v>0.25</v>
      </c>
      <c r="P140" s="166">
        <f>M140-O140</f>
        <v>0</v>
      </c>
    </row>
    <row r="141" spans="1:23" ht="15.75">
      <c r="A141" s="188" t="s">
        <v>33</v>
      </c>
      <c r="H141" s="103"/>
      <c r="I141" s="103"/>
      <c r="J141" s="103"/>
      <c r="K141" s="103"/>
      <c r="L141" s="103"/>
      <c r="M141" s="103"/>
      <c r="O141" s="167"/>
    </row>
    <row r="142" spans="1:23" ht="15">
      <c r="A142" s="4" t="s">
        <v>6</v>
      </c>
      <c r="B142" s="3" t="s">
        <v>7</v>
      </c>
      <c r="C142" s="167">
        <v>1524.85</v>
      </c>
      <c r="D142" s="167">
        <v>1524.85</v>
      </c>
      <c r="E142" s="167">
        <v>1524.85</v>
      </c>
      <c r="F142" s="167"/>
      <c r="G142" s="6">
        <v>1538.27</v>
      </c>
      <c r="H142" s="217">
        <v>1583.69</v>
      </c>
      <c r="I142" s="217">
        <v>1583.69</v>
      </c>
      <c r="J142" s="217">
        <v>1608.24</v>
      </c>
      <c r="K142" s="217">
        <f>J142</f>
        <v>1608.24</v>
      </c>
      <c r="L142" s="217">
        <v>1599.21</v>
      </c>
      <c r="M142" s="217">
        <f>O142</f>
        <v>1633.17</v>
      </c>
      <c r="N142" s="190">
        <f>(M142-K142)/K142</f>
        <v>1.5501417698850958E-2</v>
      </c>
      <c r="O142" s="167">
        <v>1633.17</v>
      </c>
      <c r="P142" s="166">
        <f>M142-O142</f>
        <v>0</v>
      </c>
      <c r="Q142" s="167"/>
      <c r="R142" s="167"/>
      <c r="S142" s="167"/>
      <c r="T142" s="167"/>
      <c r="U142" s="167"/>
      <c r="V142" s="167"/>
      <c r="W142" s="167"/>
    </row>
    <row r="143" spans="1:23" ht="15">
      <c r="A143" s="4" t="s">
        <v>8</v>
      </c>
      <c r="B143" s="3" t="s">
        <v>7</v>
      </c>
      <c r="C143" s="167"/>
      <c r="D143" s="167"/>
      <c r="E143" s="167"/>
      <c r="F143" s="167"/>
      <c r="G143" s="6">
        <v>0</v>
      </c>
      <c r="H143" s="217"/>
      <c r="I143" s="217"/>
      <c r="J143" s="217"/>
      <c r="K143" s="217"/>
      <c r="L143" s="217"/>
      <c r="M143" s="217"/>
      <c r="N143" s="6"/>
      <c r="P143" s="167"/>
      <c r="Q143" s="167"/>
      <c r="R143" s="167"/>
      <c r="S143" s="167"/>
      <c r="T143" s="167"/>
      <c r="U143" s="167"/>
      <c r="V143" s="167"/>
      <c r="W143" s="167"/>
    </row>
    <row r="144" spans="1:23" ht="15">
      <c r="A144" s="4" t="s">
        <v>9</v>
      </c>
      <c r="B144" s="3" t="s">
        <v>7</v>
      </c>
      <c r="C144" s="167"/>
      <c r="D144" s="167"/>
      <c r="E144" s="167"/>
      <c r="F144" s="167"/>
      <c r="G144" s="6">
        <v>0</v>
      </c>
      <c r="H144" s="217"/>
      <c r="I144" s="217"/>
      <c r="J144" s="217"/>
      <c r="K144" s="217"/>
      <c r="L144" s="217"/>
      <c r="M144" s="217"/>
      <c r="N144" s="6"/>
      <c r="P144" s="167"/>
      <c r="Q144" s="167"/>
      <c r="R144" s="167"/>
      <c r="S144" s="167"/>
      <c r="T144" s="167"/>
      <c r="U144" s="167"/>
      <c r="V144" s="167"/>
      <c r="W144" s="167"/>
    </row>
    <row r="145" spans="1:16">
      <c r="A145" s="4" t="s">
        <v>10</v>
      </c>
      <c r="B145" s="3" t="s">
        <v>7</v>
      </c>
      <c r="C145" s="3">
        <v>26.79</v>
      </c>
      <c r="D145" s="3">
        <v>26.79</v>
      </c>
      <c r="E145" s="3">
        <v>26.79</v>
      </c>
      <c r="G145" s="6">
        <v>0</v>
      </c>
      <c r="H145" s="9"/>
      <c r="I145" s="9"/>
      <c r="J145" s="9"/>
      <c r="K145" s="9"/>
      <c r="L145" s="9"/>
      <c r="M145" s="9"/>
    </row>
    <row r="146" spans="1:16">
      <c r="A146" s="4" t="s">
        <v>162</v>
      </c>
      <c r="B146" s="3" t="s">
        <v>7</v>
      </c>
      <c r="C146" s="3">
        <v>2.12</v>
      </c>
      <c r="D146" s="3">
        <v>2.12</v>
      </c>
      <c r="E146" s="3">
        <v>2.12</v>
      </c>
      <c r="G146" s="191">
        <v>0</v>
      </c>
      <c r="H146" s="6"/>
      <c r="I146" s="6"/>
      <c r="J146" s="6"/>
      <c r="K146" s="6"/>
      <c r="L146" s="6"/>
      <c r="M146" s="6">
        <f>O146</f>
        <v>0.02</v>
      </c>
      <c r="O146" s="3">
        <v>0.02</v>
      </c>
    </row>
    <row r="147" spans="1:16" ht="13.5" thickBot="1">
      <c r="C147" s="205">
        <f>SUM(C142:C146)</f>
        <v>1553.7599999999998</v>
      </c>
      <c r="D147" s="205">
        <f>SUM(D142:D146)</f>
        <v>1553.7599999999998</v>
      </c>
      <c r="E147" s="205">
        <f>SUM(E142:E146)</f>
        <v>1553.7599999999998</v>
      </c>
      <c r="G147" s="205">
        <f>ROUND(SUM(G142:G146),4)</f>
        <v>1538.27</v>
      </c>
      <c r="H147" s="206">
        <f>ROUND(SUM(H142:H146),4)</f>
        <v>1583.69</v>
      </c>
      <c r="I147" s="206">
        <v>1583.69</v>
      </c>
      <c r="J147" s="224">
        <v>1608.24</v>
      </c>
      <c r="K147" s="224">
        <f>SUM(K142:K146)</f>
        <v>1608.24</v>
      </c>
      <c r="L147" s="224">
        <v>1599.21</v>
      </c>
      <c r="M147" s="224">
        <f>SUM(M142:M146)</f>
        <v>1633.19</v>
      </c>
      <c r="N147" s="221"/>
      <c r="O147" s="224">
        <f>SUM(O142:O146)</f>
        <v>1633.19</v>
      </c>
      <c r="P147" s="166">
        <f>M147-O147</f>
        <v>0</v>
      </c>
    </row>
    <row r="148" spans="1:16" ht="13.5" thickTop="1">
      <c r="H148" s="103"/>
      <c r="I148" s="103"/>
      <c r="J148" s="103"/>
      <c r="K148" s="103"/>
      <c r="L148" s="103"/>
      <c r="M148" s="103"/>
    </row>
    <row r="149" spans="1:16">
      <c r="A149" s="3" t="s">
        <v>11</v>
      </c>
      <c r="B149" s="4" t="s">
        <v>32</v>
      </c>
      <c r="C149" s="194">
        <v>2.0798000000000001</v>
      </c>
      <c r="D149" s="194">
        <v>2.0798000000000001</v>
      </c>
      <c r="E149" s="194">
        <v>2.0798000000000001</v>
      </c>
      <c r="F149" s="4"/>
      <c r="G149" s="195">
        <v>2.0981000000000001</v>
      </c>
      <c r="H149" s="207">
        <v>2.1536</v>
      </c>
      <c r="I149" s="207">
        <v>2.1536</v>
      </c>
      <c r="J149" s="207">
        <v>2.1869999999999998</v>
      </c>
      <c r="K149" s="207">
        <f>J149</f>
        <v>2.1869999999999998</v>
      </c>
      <c r="L149" s="207">
        <v>2.1747000000000001</v>
      </c>
      <c r="M149" s="207">
        <f>O149</f>
        <v>2.2208999999999999</v>
      </c>
      <c r="N149" s="190">
        <f>(M149-K149)/K149</f>
        <v>1.5500685871056262E-2</v>
      </c>
      <c r="O149" s="3">
        <v>2.2208999999999999</v>
      </c>
      <c r="P149" s="166">
        <f>M149-O149</f>
        <v>0</v>
      </c>
    </row>
    <row r="150" spans="1:16">
      <c r="H150" s="103"/>
      <c r="I150" s="103"/>
      <c r="J150" s="103"/>
      <c r="K150" s="103"/>
      <c r="L150" s="103"/>
      <c r="M150" s="103"/>
      <c r="N150" s="168"/>
    </row>
    <row r="151" spans="1:16">
      <c r="A151" s="3" t="s">
        <v>13</v>
      </c>
      <c r="B151" s="4" t="s">
        <v>32</v>
      </c>
      <c r="C151" s="7">
        <v>-0.80930000000000002</v>
      </c>
      <c r="D151" s="7">
        <f>+C151</f>
        <v>-0.80930000000000002</v>
      </c>
      <c r="E151" s="7">
        <v>0</v>
      </c>
      <c r="F151" s="4"/>
      <c r="G151" s="7">
        <v>0</v>
      </c>
      <c r="H151" s="8"/>
      <c r="I151" s="8"/>
      <c r="J151" s="8"/>
      <c r="K151" s="8"/>
      <c r="L151" s="8"/>
      <c r="M151" s="8"/>
      <c r="O151" s="7"/>
    </row>
    <row r="152" spans="1:16">
      <c r="A152" s="4" t="str">
        <f>+A117</f>
        <v>Distribution Volumetric Def Var Disp 2011 – effective until January 31, 2014</v>
      </c>
      <c r="B152" s="4" t="s">
        <v>32</v>
      </c>
      <c r="C152" s="7">
        <v>0</v>
      </c>
      <c r="D152" s="7">
        <v>0</v>
      </c>
      <c r="E152" s="7">
        <v>-0.46960000000000002</v>
      </c>
      <c r="F152" s="4"/>
      <c r="G152" s="7">
        <f>+E152</f>
        <v>-0.46960000000000002</v>
      </c>
      <c r="H152" s="8">
        <f>+G152</f>
        <v>-0.46960000000000002</v>
      </c>
      <c r="I152" s="8">
        <v>-0.46960000000000002</v>
      </c>
      <c r="J152" s="8">
        <v>-0.46960000000000002</v>
      </c>
      <c r="K152" s="8"/>
      <c r="L152" s="8">
        <v>-0.46960000000000002</v>
      </c>
      <c r="M152" s="218">
        <f>O152</f>
        <v>0</v>
      </c>
      <c r="O152" s="7">
        <v>0</v>
      </c>
      <c r="P152" s="166">
        <f>M152-O152</f>
        <v>0</v>
      </c>
    </row>
    <row r="153" spans="1:16">
      <c r="A153" s="4" t="s">
        <v>15</v>
      </c>
      <c r="B153" s="4" t="s">
        <v>32</v>
      </c>
      <c r="C153" s="7">
        <v>0</v>
      </c>
      <c r="D153" s="7">
        <v>0</v>
      </c>
      <c r="E153" s="7">
        <v>0</v>
      </c>
      <c r="G153" s="7">
        <v>-6.5699999999999995E-2</v>
      </c>
      <c r="H153" s="8">
        <f>+G153</f>
        <v>-6.5699999999999995E-2</v>
      </c>
      <c r="I153" s="8">
        <v>0</v>
      </c>
      <c r="J153" s="8"/>
      <c r="K153" s="95"/>
      <c r="L153" s="95"/>
      <c r="M153" s="178"/>
      <c r="O153" s="7"/>
      <c r="P153" s="7"/>
    </row>
    <row r="154" spans="1:16">
      <c r="A154" s="4" t="s">
        <v>88</v>
      </c>
      <c r="B154" s="4" t="s">
        <v>32</v>
      </c>
      <c r="C154" s="7"/>
      <c r="D154" s="7"/>
      <c r="E154" s="7"/>
      <c r="G154" s="7"/>
      <c r="H154" s="8">
        <v>-0.25650000000000001</v>
      </c>
      <c r="I154" s="8">
        <v>-0.25650000000000001</v>
      </c>
      <c r="J154" s="8"/>
      <c r="K154" s="8"/>
      <c r="L154" s="8"/>
      <c r="M154" s="179"/>
      <c r="P154" s="166">
        <f>M154-O154</f>
        <v>0</v>
      </c>
    </row>
    <row r="155" spans="1:16">
      <c r="A155" s="4" t="s">
        <v>109</v>
      </c>
      <c r="B155" s="4" t="s">
        <v>32</v>
      </c>
      <c r="C155" s="7"/>
      <c r="D155" s="7"/>
      <c r="E155" s="7"/>
      <c r="G155" s="7"/>
      <c r="H155" s="8"/>
      <c r="I155" s="8"/>
      <c r="J155" s="8">
        <v>-0.48730000000000001</v>
      </c>
      <c r="K155" s="8">
        <f>J155</f>
        <v>-0.48730000000000001</v>
      </c>
      <c r="L155" s="8">
        <v>-0.48730000000000001</v>
      </c>
      <c r="M155" s="218">
        <f>O155</f>
        <v>0</v>
      </c>
      <c r="O155" s="3">
        <v>0</v>
      </c>
    </row>
    <row r="156" spans="1:16">
      <c r="A156" s="4" t="s">
        <v>93</v>
      </c>
      <c r="B156" s="4" t="s">
        <v>32</v>
      </c>
      <c r="C156" s="7"/>
      <c r="D156" s="7"/>
      <c r="E156" s="7"/>
      <c r="G156" s="7"/>
      <c r="H156" s="8">
        <v>1.35E-2</v>
      </c>
      <c r="I156" s="8">
        <v>1.35E-2</v>
      </c>
      <c r="J156" s="8"/>
      <c r="K156" s="8"/>
      <c r="L156" s="8"/>
      <c r="M156" s="179"/>
      <c r="N156" s="8"/>
    </row>
    <row r="157" spans="1:16" ht="25.5">
      <c r="A157" s="199" t="s">
        <v>16</v>
      </c>
      <c r="B157" s="4" t="s">
        <v>32</v>
      </c>
      <c r="C157" s="7">
        <v>8.5000000000000006E-3</v>
      </c>
      <c r="D157" s="7">
        <v>8.5000000000000006E-3</v>
      </c>
      <c r="E157" s="7">
        <v>8.5000000000000006E-3</v>
      </c>
      <c r="F157" s="4"/>
      <c r="G157" s="11">
        <v>1.11E-2</v>
      </c>
      <c r="H157" s="8">
        <f>+G157</f>
        <v>1.11E-2</v>
      </c>
      <c r="I157" s="8">
        <v>1.01E-2</v>
      </c>
      <c r="J157" s="8">
        <v>1.01E-2</v>
      </c>
      <c r="K157" s="8">
        <f>J157</f>
        <v>1.01E-2</v>
      </c>
      <c r="L157" s="8">
        <v>1.01E-2</v>
      </c>
      <c r="M157" s="218">
        <f>O157</f>
        <v>0</v>
      </c>
      <c r="O157" s="3">
        <v>0</v>
      </c>
      <c r="P157" s="166">
        <f>M157-O157</f>
        <v>0</v>
      </c>
    </row>
    <row r="158" spans="1:16">
      <c r="A158" s="4" t="s">
        <v>17</v>
      </c>
      <c r="B158" s="4" t="s">
        <v>32</v>
      </c>
      <c r="C158" s="7">
        <v>-4.0800000000000003E-2</v>
      </c>
      <c r="D158" s="7">
        <v>-4.0800000000000003E-2</v>
      </c>
      <c r="E158" s="7">
        <v>-4.0800000000000003E-2</v>
      </c>
      <c r="F158" s="4"/>
      <c r="G158" s="11">
        <v>-4.9399999999999999E-2</v>
      </c>
      <c r="H158" s="8"/>
      <c r="I158" s="8"/>
      <c r="J158" s="8"/>
      <c r="K158" s="8"/>
      <c r="L158" s="8"/>
      <c r="M158" s="179"/>
    </row>
    <row r="159" spans="1:16">
      <c r="A159" s="197" t="s">
        <v>18</v>
      </c>
      <c r="B159" s="4" t="s">
        <v>32</v>
      </c>
      <c r="C159" s="7"/>
      <c r="D159" s="7"/>
      <c r="E159" s="7"/>
      <c r="G159" s="7"/>
      <c r="H159" s="8">
        <v>0.18990000000000001</v>
      </c>
      <c r="I159" s="8">
        <v>0.18990000000000001</v>
      </c>
      <c r="J159" s="8"/>
      <c r="K159" s="8"/>
      <c r="L159" s="8"/>
      <c r="M159" s="179"/>
    </row>
    <row r="160" spans="1:16">
      <c r="A160" s="4" t="str">
        <f>+A125</f>
        <v>Rate Rider for Global Adjustment Sub-Account Disposition - effective until Jan 31, 2014 NON-RPP</v>
      </c>
      <c r="B160" s="4" t="s">
        <v>32</v>
      </c>
      <c r="C160" s="7">
        <v>0</v>
      </c>
      <c r="D160" s="7">
        <v>0</v>
      </c>
      <c r="E160" s="7">
        <v>-0.9425</v>
      </c>
      <c r="F160" s="4"/>
      <c r="G160" s="11">
        <f>+E160</f>
        <v>-0.9425</v>
      </c>
      <c r="H160" s="8">
        <f>+G160</f>
        <v>-0.9425</v>
      </c>
      <c r="I160" s="8">
        <v>-0.9425</v>
      </c>
      <c r="J160" s="8">
        <v>-0.9425</v>
      </c>
      <c r="K160" s="8"/>
      <c r="L160" s="8">
        <v>-0.9425</v>
      </c>
      <c r="M160" s="218">
        <f>O160</f>
        <v>0</v>
      </c>
      <c r="O160" s="3">
        <v>0</v>
      </c>
      <c r="P160" s="166">
        <f>M160-O160</f>
        <v>0</v>
      </c>
    </row>
    <row r="161" spans="1:16">
      <c r="A161" s="219"/>
      <c r="B161" s="4"/>
      <c r="C161" s="7"/>
      <c r="D161" s="7"/>
      <c r="E161" s="7"/>
      <c r="F161" s="4"/>
      <c r="G161" s="11"/>
      <c r="H161" s="8"/>
      <c r="I161" s="8"/>
      <c r="J161" s="8"/>
      <c r="K161" s="8"/>
      <c r="L161" s="8"/>
      <c r="M161" s="179"/>
    </row>
    <row r="162" spans="1:16">
      <c r="A162" s="216" t="s">
        <v>110</v>
      </c>
      <c r="B162" s="4" t="s">
        <v>32</v>
      </c>
      <c r="C162" s="7"/>
      <c r="D162" s="7"/>
      <c r="E162" s="7"/>
      <c r="F162" s="4"/>
      <c r="G162" s="11"/>
      <c r="H162" s="8"/>
      <c r="I162" s="8"/>
      <c r="J162" s="8">
        <v>-0.82079999999999997</v>
      </c>
      <c r="K162" s="8">
        <f>J162</f>
        <v>-0.82079999999999997</v>
      </c>
      <c r="L162" s="8">
        <v>-0.82079999999999997</v>
      </c>
      <c r="M162" s="218">
        <f>O162</f>
        <v>0</v>
      </c>
      <c r="O162" s="3">
        <v>0</v>
      </c>
      <c r="P162" s="166">
        <f>M162-O162</f>
        <v>0</v>
      </c>
    </row>
    <row r="163" spans="1:16">
      <c r="A163" s="216" t="s">
        <v>111</v>
      </c>
      <c r="B163" s="4" t="s">
        <v>32</v>
      </c>
      <c r="C163" s="7"/>
      <c r="D163" s="7"/>
      <c r="E163" s="7"/>
      <c r="F163" s="4"/>
      <c r="G163" s="11"/>
      <c r="H163" s="8"/>
      <c r="I163" s="8"/>
      <c r="J163" s="8">
        <v>0.58910000000000007</v>
      </c>
      <c r="K163" s="8">
        <f>J163</f>
        <v>0.58910000000000007</v>
      </c>
      <c r="L163" s="8">
        <v>0.58910000000000007</v>
      </c>
      <c r="M163" s="218">
        <f>O163</f>
        <v>0</v>
      </c>
      <c r="O163" s="3">
        <v>0</v>
      </c>
      <c r="P163" s="166">
        <f>M163-O163</f>
        <v>0</v>
      </c>
    </row>
    <row r="164" spans="1:16" ht="13.5" thickBot="1">
      <c r="C164" s="200">
        <f>SUM(C151:C160)</f>
        <v>-0.84160000000000013</v>
      </c>
      <c r="D164" s="200">
        <f>SUM(D151:D160)</f>
        <v>-0.84160000000000013</v>
      </c>
      <c r="E164" s="200">
        <f>SUM(E151:E160)</f>
        <v>-1.4443999999999999</v>
      </c>
      <c r="G164" s="201">
        <f>SUM(G151:G163)</f>
        <v>-1.5161</v>
      </c>
      <c r="H164" s="201">
        <f>SUM(H151:H163)</f>
        <v>-1.5198</v>
      </c>
      <c r="I164" s="201">
        <v>-1.4550999999999998</v>
      </c>
      <c r="J164" s="222">
        <v>-2.1209999999999996</v>
      </c>
      <c r="K164" s="222">
        <f>SUM(K151:K163)</f>
        <v>-0.70889999999999997</v>
      </c>
      <c r="L164" s="222">
        <v>-2.1209999999999996</v>
      </c>
      <c r="M164" s="222">
        <f>SUM(M151:M163)</f>
        <v>0</v>
      </c>
      <c r="N164" s="221"/>
      <c r="O164" s="222">
        <f>SUM(O151:O163)</f>
        <v>0</v>
      </c>
      <c r="P164" s="166">
        <f>M164-O164</f>
        <v>0</v>
      </c>
    </row>
    <row r="165" spans="1:16" ht="13.5" thickTop="1">
      <c r="H165" s="103"/>
      <c r="I165" s="103"/>
      <c r="J165" s="103"/>
      <c r="K165" s="103"/>
      <c r="L165" s="103"/>
      <c r="M165" s="103"/>
    </row>
    <row r="166" spans="1:16">
      <c r="A166" s="4" t="s">
        <v>29</v>
      </c>
      <c r="B166" s="4" t="s">
        <v>32</v>
      </c>
      <c r="C166" s="194">
        <v>0</v>
      </c>
      <c r="D166" s="194">
        <v>0</v>
      </c>
      <c r="E166" s="194">
        <v>0</v>
      </c>
      <c r="G166" s="194">
        <v>0</v>
      </c>
      <c r="H166" s="10">
        <v>7.8399999999999997E-2</v>
      </c>
      <c r="I166" s="10">
        <v>7.8399999999999997E-2</v>
      </c>
      <c r="J166" s="10">
        <v>7.8399999999999997E-2</v>
      </c>
      <c r="K166" s="10">
        <f>J166</f>
        <v>7.8399999999999997E-2</v>
      </c>
      <c r="L166" s="10">
        <v>7.8399999999999997E-2</v>
      </c>
      <c r="M166" s="218">
        <f>O166</f>
        <v>7.8399999999999997E-2</v>
      </c>
      <c r="O166" s="3">
        <v>7.8399999999999997E-2</v>
      </c>
      <c r="P166" s="166">
        <f>M166-O166</f>
        <v>0</v>
      </c>
    </row>
    <row r="167" spans="1:16">
      <c r="H167" s="103"/>
      <c r="I167" s="103"/>
      <c r="J167" s="103"/>
      <c r="K167" s="103"/>
      <c r="L167" s="103"/>
      <c r="M167" s="103"/>
    </row>
    <row r="168" spans="1:16">
      <c r="A168" s="3" t="s">
        <v>21</v>
      </c>
      <c r="B168" s="4" t="s">
        <v>32</v>
      </c>
      <c r="C168" s="7">
        <v>2.2839</v>
      </c>
      <c r="D168" s="7">
        <v>2.2839</v>
      </c>
      <c r="E168" s="7">
        <v>2.2839</v>
      </c>
      <c r="F168" s="4"/>
      <c r="G168" s="7">
        <v>2.5308999999999999</v>
      </c>
      <c r="H168" s="8">
        <f>+G168</f>
        <v>2.5308999999999999</v>
      </c>
      <c r="I168" s="8">
        <v>2.5308999999999999</v>
      </c>
      <c r="J168" s="8">
        <v>2.6507999999999998</v>
      </c>
      <c r="K168" s="8">
        <f>J168</f>
        <v>2.6507999999999998</v>
      </c>
      <c r="L168" s="8">
        <v>2.6507999999999998</v>
      </c>
      <c r="M168" s="218">
        <f>O168</f>
        <v>2.8485999999999998</v>
      </c>
      <c r="N168" s="190">
        <f>(M168-K168)/K168</f>
        <v>7.4618982948543827E-2</v>
      </c>
      <c r="O168" s="3">
        <v>2.8485999999999998</v>
      </c>
      <c r="P168" s="166">
        <f>M168-O168</f>
        <v>0</v>
      </c>
    </row>
    <row r="169" spans="1:16">
      <c r="A169" s="3" t="s">
        <v>22</v>
      </c>
      <c r="B169" s="4" t="s">
        <v>32</v>
      </c>
      <c r="C169" s="7">
        <v>1.8956</v>
      </c>
      <c r="D169" s="7">
        <v>1.8956</v>
      </c>
      <c r="E169" s="7">
        <v>1.8956</v>
      </c>
      <c r="F169" s="4"/>
      <c r="G169" s="7">
        <v>1.9846999999999999</v>
      </c>
      <c r="H169" s="8">
        <f>+G169</f>
        <v>1.9846999999999999</v>
      </c>
      <c r="I169" s="8">
        <v>1.9846999999999999</v>
      </c>
      <c r="J169" s="8">
        <v>2.0030000000000001</v>
      </c>
      <c r="K169" s="8">
        <f>J169</f>
        <v>2.0030000000000001</v>
      </c>
      <c r="L169" s="8">
        <v>2.0030000000000001</v>
      </c>
      <c r="M169" s="218">
        <f>O169</f>
        <v>2.1555</v>
      </c>
      <c r="N169" s="190">
        <f>(M169-K169)/K169</f>
        <v>7.6135796305541611E-2</v>
      </c>
      <c r="O169" s="3">
        <v>2.1555</v>
      </c>
      <c r="P169" s="166">
        <f>M169-O169</f>
        <v>0</v>
      </c>
    </row>
    <row r="170" spans="1:16" ht="13.5" thickBot="1">
      <c r="C170" s="192">
        <f>SUM(C168:C169)</f>
        <v>4.1795</v>
      </c>
      <c r="D170" s="200">
        <f>SUM(D168:D169)</f>
        <v>4.1795</v>
      </c>
      <c r="E170" s="200">
        <f>SUM(E168:E169)</f>
        <v>4.1795</v>
      </c>
      <c r="G170" s="200">
        <f>SUM(G168:G169)</f>
        <v>4.5156000000000001</v>
      </c>
      <c r="H170" s="201">
        <f>SUM(H168:H169)</f>
        <v>4.5156000000000001</v>
      </c>
      <c r="I170" s="201">
        <v>4.5156000000000001</v>
      </c>
      <c r="J170" s="222">
        <v>4.6538000000000004</v>
      </c>
      <c r="K170" s="222">
        <f>SUM(K168:K169)</f>
        <v>4.6538000000000004</v>
      </c>
      <c r="L170" s="222">
        <v>4.6538000000000004</v>
      </c>
      <c r="M170" s="222">
        <f>SUM(M168:M169)</f>
        <v>5.0040999999999993</v>
      </c>
      <c r="N170" s="227">
        <f>(M170-K170)/K170</f>
        <v>7.5271820877562193E-2</v>
      </c>
      <c r="O170" s="222">
        <f>SUM(O168:O169)</f>
        <v>5.0040999999999993</v>
      </c>
      <c r="P170" s="166">
        <f>M170-O170</f>
        <v>0</v>
      </c>
    </row>
    <row r="171" spans="1:16" ht="13.5" thickTop="1">
      <c r="H171" s="103"/>
      <c r="I171" s="103"/>
      <c r="J171" s="103"/>
      <c r="K171" s="103"/>
      <c r="L171" s="103"/>
      <c r="M171" s="103"/>
    </row>
    <row r="172" spans="1:16">
      <c r="A172" s="3" t="s">
        <v>23</v>
      </c>
      <c r="B172" s="3" t="s">
        <v>12</v>
      </c>
      <c r="C172" s="3">
        <v>5.1999999999999998E-3</v>
      </c>
      <c r="D172" s="3">
        <f>+C172</f>
        <v>5.1999999999999998E-3</v>
      </c>
      <c r="E172" s="3">
        <v>5.1999999999999998E-3</v>
      </c>
      <c r="G172" s="3">
        <v>5.1999999999999998E-3</v>
      </c>
      <c r="H172" s="103">
        <v>5.1999999999999998E-3</v>
      </c>
      <c r="I172" s="103">
        <v>4.4000000000000003E-3</v>
      </c>
      <c r="J172" s="103">
        <v>4.4000000000000003E-3</v>
      </c>
      <c r="K172" s="103">
        <v>4.4000000000000003E-3</v>
      </c>
      <c r="L172" s="103">
        <v>4.4000000000000003E-3</v>
      </c>
      <c r="M172" s="218">
        <f>O172</f>
        <v>4.4000000000000003E-3</v>
      </c>
      <c r="O172" s="3">
        <v>4.4000000000000003E-3</v>
      </c>
      <c r="P172" s="166">
        <f>M172-O172</f>
        <v>0</v>
      </c>
    </row>
    <row r="173" spans="1:16">
      <c r="A173" s="3" t="s">
        <v>24</v>
      </c>
      <c r="B173" s="3" t="s">
        <v>12</v>
      </c>
      <c r="C173" s="3">
        <v>1.2999999999999999E-3</v>
      </c>
      <c r="D173" s="3">
        <f>+C173</f>
        <v>1.2999999999999999E-3</v>
      </c>
      <c r="E173" s="3">
        <v>1.2999999999999999E-3</v>
      </c>
      <c r="G173" s="3">
        <v>1.1000000000000001E-3</v>
      </c>
      <c r="H173" s="103">
        <f>+G173</f>
        <v>1.1000000000000001E-3</v>
      </c>
      <c r="I173" s="103">
        <v>1.1999999999999999E-3</v>
      </c>
      <c r="J173" s="103">
        <v>1.1999999999999999E-3</v>
      </c>
      <c r="K173" s="103">
        <v>1.2999999999999999E-3</v>
      </c>
      <c r="L173" s="103">
        <v>1.1999999999999999E-3</v>
      </c>
      <c r="M173" s="218">
        <f>O173</f>
        <v>1.2999999999999999E-3</v>
      </c>
      <c r="O173" s="3">
        <v>1.2999999999999999E-3</v>
      </c>
      <c r="P173" s="166">
        <f>M173-O173</f>
        <v>0</v>
      </c>
    </row>
    <row r="174" spans="1:16" ht="13.5" thickBot="1">
      <c r="C174" s="192">
        <f>SUM(C172:C173)</f>
        <v>6.4999999999999997E-3</v>
      </c>
      <c r="D174" s="192">
        <f>SUM(D172:D173)</f>
        <v>6.4999999999999997E-3</v>
      </c>
      <c r="E174" s="192">
        <f>SUM(E172:E173)</f>
        <v>6.4999999999999997E-3</v>
      </c>
      <c r="G174" s="192">
        <f>SUM(G172:G173)</f>
        <v>6.3E-3</v>
      </c>
      <c r="H174" s="204">
        <f>SUM(H172:H173)</f>
        <v>6.3E-3</v>
      </c>
      <c r="I174" s="204">
        <v>5.5999999999999999E-3</v>
      </c>
      <c r="J174" s="226">
        <v>5.5999999999999999E-3</v>
      </c>
      <c r="K174" s="226">
        <f>SUM(K172:K173)</f>
        <v>5.7000000000000002E-3</v>
      </c>
      <c r="L174" s="226">
        <v>5.5999999999999999E-3</v>
      </c>
      <c r="M174" s="226">
        <f>SUM(M172:M173)</f>
        <v>5.7000000000000002E-3</v>
      </c>
      <c r="N174" s="221"/>
      <c r="O174" s="226">
        <f>SUM(O172:O173)</f>
        <v>5.7000000000000002E-3</v>
      </c>
      <c r="P174" s="166">
        <f>M174-O174</f>
        <v>0</v>
      </c>
    </row>
    <row r="175" spans="1:16" ht="13.5" thickTop="1">
      <c r="H175" s="103"/>
      <c r="I175" s="103"/>
      <c r="J175" s="103"/>
      <c r="K175" s="103"/>
      <c r="L175" s="103"/>
      <c r="M175" s="103"/>
    </row>
    <row r="176" spans="1:16">
      <c r="A176" s="3" t="s">
        <v>25</v>
      </c>
      <c r="B176" s="3" t="s">
        <v>7</v>
      </c>
      <c r="C176" s="3">
        <v>0.25</v>
      </c>
      <c r="D176" s="3">
        <v>0.25</v>
      </c>
      <c r="E176" s="3">
        <v>0.25</v>
      </c>
      <c r="G176" s="3">
        <v>0.25</v>
      </c>
      <c r="H176" s="103">
        <v>0.25</v>
      </c>
      <c r="I176" s="103">
        <v>0.25</v>
      </c>
      <c r="J176" s="103">
        <v>0.25</v>
      </c>
      <c r="K176" s="103">
        <v>0.25</v>
      </c>
      <c r="L176" s="103">
        <v>0.25</v>
      </c>
      <c r="M176" s="103">
        <v>0.25</v>
      </c>
      <c r="O176" s="3">
        <v>0.25</v>
      </c>
      <c r="P176" s="166">
        <f>M176-O176</f>
        <v>0</v>
      </c>
    </row>
    <row r="177" spans="1:22" hidden="1">
      <c r="A177" s="4" t="s">
        <v>26</v>
      </c>
      <c r="B177" s="3" t="s">
        <v>12</v>
      </c>
      <c r="C177" s="7">
        <v>3.8999999999999998E-3</v>
      </c>
      <c r="D177" s="7">
        <f>+C177</f>
        <v>3.8999999999999998E-3</v>
      </c>
      <c r="E177" s="7">
        <v>0</v>
      </c>
      <c r="G177" s="7">
        <v>0</v>
      </c>
      <c r="H177" s="8">
        <v>0</v>
      </c>
      <c r="I177" s="8"/>
      <c r="J177" s="8">
        <v>0</v>
      </c>
      <c r="K177" s="8">
        <v>0</v>
      </c>
      <c r="L177" s="8">
        <v>0</v>
      </c>
      <c r="M177" s="8">
        <v>0</v>
      </c>
      <c r="O177" s="3">
        <v>0</v>
      </c>
      <c r="P177" s="166">
        <f>M177-O177</f>
        <v>0</v>
      </c>
    </row>
    <row r="178" spans="1:22" hidden="1">
      <c r="A178" s="4" t="s">
        <v>27</v>
      </c>
      <c r="B178" s="3" t="s">
        <v>12</v>
      </c>
      <c r="C178" s="7">
        <v>0</v>
      </c>
      <c r="D178" s="7">
        <v>0</v>
      </c>
      <c r="E178" s="7">
        <v>0</v>
      </c>
      <c r="G178" s="7">
        <v>0</v>
      </c>
      <c r="H178" s="8">
        <v>0</v>
      </c>
      <c r="I178" s="8"/>
      <c r="J178" s="8">
        <v>0</v>
      </c>
      <c r="K178" s="8">
        <v>0</v>
      </c>
      <c r="L178" s="8">
        <v>0</v>
      </c>
      <c r="M178" s="8">
        <v>0</v>
      </c>
      <c r="O178" s="3">
        <v>0</v>
      </c>
      <c r="P178" s="166">
        <f>M178-O178</f>
        <v>0</v>
      </c>
    </row>
    <row r="179" spans="1:22" ht="13.5" hidden="1" thickBot="1">
      <c r="A179" s="4" t="s">
        <v>28</v>
      </c>
      <c r="C179" s="192">
        <f>SUM(C177:C178)</f>
        <v>3.8999999999999998E-3</v>
      </c>
      <c r="D179" s="192">
        <f>SUM(D177:D178)</f>
        <v>3.8999999999999998E-3</v>
      </c>
      <c r="E179" s="192">
        <f>SUM(E177:E178)</f>
        <v>0</v>
      </c>
      <c r="G179" s="192">
        <f>SUM(G177:G178)</f>
        <v>0</v>
      </c>
      <c r="H179" s="204">
        <f>SUM(H177:H178)</f>
        <v>0</v>
      </c>
      <c r="I179" s="204"/>
      <c r="J179" s="204">
        <v>0</v>
      </c>
      <c r="K179" s="204">
        <f>SUM(K177:K178)</f>
        <v>0</v>
      </c>
      <c r="L179" s="204">
        <v>0</v>
      </c>
      <c r="M179" s="204">
        <f>SUM(M177:M178)</f>
        <v>0</v>
      </c>
      <c r="O179" s="3">
        <v>0</v>
      </c>
      <c r="P179" s="166">
        <f>M179-O179</f>
        <v>0</v>
      </c>
    </row>
    <row r="180" spans="1:22" ht="15.75">
      <c r="A180" s="188" t="s">
        <v>34</v>
      </c>
      <c r="H180" s="103"/>
      <c r="I180" s="103"/>
      <c r="J180" s="103"/>
      <c r="K180" s="103"/>
      <c r="L180" s="103"/>
      <c r="M180" s="103"/>
      <c r="O180" s="167"/>
    </row>
    <row r="181" spans="1:22" ht="15">
      <c r="A181" s="4" t="s">
        <v>6</v>
      </c>
      <c r="B181" s="3" t="s">
        <v>7</v>
      </c>
      <c r="C181" s="167">
        <v>13736.02</v>
      </c>
      <c r="D181" s="167">
        <v>13736.02</v>
      </c>
      <c r="E181" s="167">
        <v>13736.02</v>
      </c>
      <c r="G181" s="6">
        <v>13856.9</v>
      </c>
      <c r="H181" s="217">
        <v>12486.8</v>
      </c>
      <c r="I181" s="217">
        <v>12486.8</v>
      </c>
      <c r="J181" s="217">
        <v>12680.35</v>
      </c>
      <c r="K181" s="217">
        <f>J181</f>
        <v>12680.35</v>
      </c>
      <c r="L181" s="217">
        <v>12609.17</v>
      </c>
      <c r="M181" s="217">
        <f>O181</f>
        <v>12876.9</v>
      </c>
      <c r="N181" s="190">
        <f>(M181-K181)/K181</f>
        <v>1.5500360794457508E-2</v>
      </c>
      <c r="O181" s="167">
        <v>12876.9</v>
      </c>
      <c r="P181" s="166">
        <f>M181-O181</f>
        <v>0</v>
      </c>
      <c r="Q181" s="167"/>
      <c r="R181" s="167"/>
      <c r="S181" s="167"/>
      <c r="T181" s="167"/>
      <c r="U181" s="167"/>
      <c r="V181" s="167"/>
    </row>
    <row r="182" spans="1:22" ht="15">
      <c r="A182" s="4" t="s">
        <v>8</v>
      </c>
      <c r="B182" s="3" t="s">
        <v>7</v>
      </c>
      <c r="C182" s="167"/>
      <c r="D182" s="167"/>
      <c r="E182" s="167"/>
      <c r="G182" s="167">
        <v>0</v>
      </c>
      <c r="H182" s="217"/>
      <c r="I182" s="217"/>
      <c r="J182" s="217"/>
      <c r="K182" s="217"/>
      <c r="L182" s="217"/>
      <c r="M182" s="217"/>
      <c r="N182" s="6"/>
      <c r="P182" s="167"/>
      <c r="Q182" s="167"/>
      <c r="R182" s="167"/>
      <c r="S182" s="167"/>
      <c r="T182" s="167"/>
      <c r="U182" s="167"/>
      <c r="V182" s="167"/>
    </row>
    <row r="183" spans="1:22" ht="15">
      <c r="A183" s="4" t="s">
        <v>9</v>
      </c>
      <c r="B183" s="3" t="s">
        <v>7</v>
      </c>
      <c r="C183" s="167"/>
      <c r="D183" s="167"/>
      <c r="E183" s="167"/>
      <c r="G183" s="167">
        <v>0</v>
      </c>
      <c r="H183" s="217"/>
      <c r="I183" s="217"/>
      <c r="J183" s="217"/>
      <c r="K183" s="217"/>
      <c r="L183" s="217"/>
      <c r="M183" s="217"/>
      <c r="N183" s="6"/>
      <c r="O183" s="167"/>
      <c r="P183" s="167"/>
      <c r="Q183" s="167"/>
      <c r="R183" s="167"/>
      <c r="S183" s="167"/>
      <c r="T183" s="167"/>
      <c r="U183" s="167"/>
      <c r="V183" s="167"/>
    </row>
    <row r="184" spans="1:22">
      <c r="A184" s="4" t="s">
        <v>10</v>
      </c>
      <c r="B184" s="3" t="s">
        <v>7</v>
      </c>
      <c r="C184" s="3">
        <v>434.49</v>
      </c>
      <c r="D184" s="3">
        <v>434.49</v>
      </c>
      <c r="E184" s="3">
        <v>434.49</v>
      </c>
      <c r="G184" s="6">
        <v>0</v>
      </c>
      <c r="H184" s="9"/>
      <c r="I184" s="9"/>
      <c r="J184" s="9"/>
      <c r="K184" s="9"/>
      <c r="L184" s="9"/>
      <c r="M184" s="9"/>
    </row>
    <row r="185" spans="1:22" ht="15">
      <c r="A185" s="4" t="s">
        <v>162</v>
      </c>
      <c r="B185" s="3" t="s">
        <v>7</v>
      </c>
      <c r="C185" s="3">
        <v>2.12</v>
      </c>
      <c r="D185" s="3">
        <v>2.12</v>
      </c>
      <c r="E185" s="3">
        <v>2.12</v>
      </c>
      <c r="G185" s="191">
        <v>0</v>
      </c>
      <c r="H185" s="6"/>
      <c r="I185" s="6"/>
      <c r="J185" s="6"/>
      <c r="K185" s="6"/>
      <c r="L185" s="6"/>
      <c r="M185" s="6">
        <f>O185</f>
        <v>0.02</v>
      </c>
      <c r="O185" s="3">
        <v>0.02</v>
      </c>
      <c r="P185" s="167"/>
      <c r="Q185" s="167"/>
      <c r="R185" s="167"/>
      <c r="S185" s="167"/>
      <c r="T185" s="167"/>
      <c r="U185" s="167"/>
      <c r="V185" s="167"/>
    </row>
    <row r="186" spans="1:22" ht="13.5" thickBot="1">
      <c r="C186" s="205">
        <f>SUM(C181:C185)</f>
        <v>14172.630000000001</v>
      </c>
      <c r="D186" s="205">
        <f>SUM(D181:D185)</f>
        <v>14172.630000000001</v>
      </c>
      <c r="E186" s="205">
        <f>SUM(E181:E185)</f>
        <v>14172.630000000001</v>
      </c>
      <c r="G186" s="205">
        <f>ROUND(SUM(G181:G185),2)</f>
        <v>13856.9</v>
      </c>
      <c r="H186" s="206">
        <f>ROUND(SUM(H181:H185),4)</f>
        <v>12486.8</v>
      </c>
      <c r="I186" s="206">
        <v>12486.8</v>
      </c>
      <c r="J186" s="224">
        <v>12680.35</v>
      </c>
      <c r="K186" s="224">
        <f>SUM(K181:K185)</f>
        <v>12680.35</v>
      </c>
      <c r="L186" s="224">
        <v>12609.17</v>
      </c>
      <c r="M186" s="224">
        <f>SUM(M181:M185)</f>
        <v>12876.92</v>
      </c>
      <c r="N186" s="221"/>
      <c r="O186" s="224">
        <f>SUM(O181:O185)</f>
        <v>12876.92</v>
      </c>
      <c r="P186" s="166">
        <f>M186-O186</f>
        <v>0</v>
      </c>
    </row>
    <row r="187" spans="1:22" ht="13.5" thickTop="1">
      <c r="H187" s="103"/>
      <c r="I187" s="103"/>
      <c r="J187" s="103"/>
      <c r="K187" s="103"/>
      <c r="L187" s="103"/>
      <c r="M187" s="103"/>
    </row>
    <row r="188" spans="1:22">
      <c r="A188" s="3" t="s">
        <v>11</v>
      </c>
      <c r="B188" s="4" t="s">
        <v>32</v>
      </c>
      <c r="C188" s="194">
        <v>2.8969999999999998</v>
      </c>
      <c r="D188" s="194">
        <v>2.8969999999999998</v>
      </c>
      <c r="E188" s="194">
        <v>2.8969999999999998</v>
      </c>
      <c r="F188" s="4"/>
      <c r="G188" s="195">
        <v>2.9224999999999999</v>
      </c>
      <c r="H188" s="207">
        <v>2.6730999999999998</v>
      </c>
      <c r="I188" s="207">
        <v>2.6730999999999998</v>
      </c>
      <c r="J188" s="207">
        <v>2.7145000000000001</v>
      </c>
      <c r="K188" s="207">
        <f>J188</f>
        <v>2.7145000000000001</v>
      </c>
      <c r="L188" s="207">
        <v>2.6993</v>
      </c>
      <c r="M188" s="218">
        <f>O188</f>
        <v>2.7566000000000002</v>
      </c>
      <c r="N188" s="190">
        <f>(M188-K188)/K188</f>
        <v>1.550930189721865E-2</v>
      </c>
      <c r="O188" s="3">
        <v>2.7566000000000002</v>
      </c>
      <c r="P188" s="166">
        <f>M188-O188</f>
        <v>0</v>
      </c>
    </row>
    <row r="189" spans="1:22">
      <c r="H189" s="103"/>
      <c r="I189" s="103"/>
      <c r="J189" s="103"/>
      <c r="K189" s="103"/>
      <c r="L189" s="103"/>
      <c r="M189" s="179"/>
      <c r="N189" s="168"/>
    </row>
    <row r="190" spans="1:22">
      <c r="A190" s="3" t="s">
        <v>13</v>
      </c>
      <c r="B190" s="4" t="s">
        <v>32</v>
      </c>
      <c r="C190" s="7">
        <v>-0.33250000000000002</v>
      </c>
      <c r="D190" s="7">
        <f>+C190</f>
        <v>-0.33250000000000002</v>
      </c>
      <c r="E190" s="7">
        <v>0</v>
      </c>
      <c r="F190" s="4"/>
      <c r="G190" s="7">
        <v>0</v>
      </c>
      <c r="H190" s="8"/>
      <c r="I190" s="8"/>
      <c r="J190" s="8"/>
      <c r="K190" s="8"/>
      <c r="L190" s="8"/>
      <c r="M190" s="179"/>
      <c r="O190" s="7"/>
    </row>
    <row r="191" spans="1:22">
      <c r="A191" s="4" t="str">
        <f>+A152</f>
        <v>Distribution Volumetric Def Var Disp 2011 – effective until January 31, 2014</v>
      </c>
      <c r="B191" s="4" t="s">
        <v>32</v>
      </c>
      <c r="C191" s="7">
        <v>0</v>
      </c>
      <c r="D191" s="7">
        <v>0</v>
      </c>
      <c r="E191" s="7">
        <v>-0.63239999999999996</v>
      </c>
      <c r="F191" s="4"/>
      <c r="G191" s="11">
        <f>+E191</f>
        <v>-0.63239999999999996</v>
      </c>
      <c r="H191" s="8">
        <f>+G191</f>
        <v>-0.63239999999999996</v>
      </c>
      <c r="I191" s="8">
        <v>-0.63239999999999996</v>
      </c>
      <c r="J191" s="8">
        <v>-0.63239999999999996</v>
      </c>
      <c r="K191" s="8"/>
      <c r="L191" s="8">
        <v>-0.63239999999999996</v>
      </c>
      <c r="M191" s="218">
        <f>O191</f>
        <v>0</v>
      </c>
      <c r="O191" s="7">
        <v>0</v>
      </c>
      <c r="P191" s="166">
        <f>M191-O191</f>
        <v>0</v>
      </c>
    </row>
    <row r="192" spans="1:22">
      <c r="A192" s="4" t="s">
        <v>15</v>
      </c>
      <c r="B192" s="4" t="s">
        <v>32</v>
      </c>
      <c r="C192" s="7">
        <v>0</v>
      </c>
      <c r="D192" s="7">
        <v>0</v>
      </c>
      <c r="E192" s="7">
        <v>0</v>
      </c>
      <c r="G192" s="11">
        <v>-6.3500000000000001E-2</v>
      </c>
      <c r="H192" s="8">
        <f>+G192</f>
        <v>-6.3500000000000001E-2</v>
      </c>
      <c r="I192" s="8">
        <v>0</v>
      </c>
      <c r="J192" s="8"/>
      <c r="K192" s="95"/>
      <c r="L192" s="95"/>
      <c r="M192" s="178"/>
      <c r="O192" s="7"/>
      <c r="P192" s="7"/>
    </row>
    <row r="193" spans="1:16">
      <c r="A193" s="4" t="s">
        <v>88</v>
      </c>
      <c r="B193" s="4" t="s">
        <v>32</v>
      </c>
      <c r="C193" s="7"/>
      <c r="D193" s="7"/>
      <c r="E193" s="7"/>
      <c r="G193" s="11"/>
      <c r="H193" s="8">
        <v>-0.38159999999999999</v>
      </c>
      <c r="I193" s="8">
        <v>-0.38159999999999999</v>
      </c>
      <c r="J193" s="8"/>
      <c r="K193" s="8"/>
      <c r="L193" s="8"/>
      <c r="M193" s="179"/>
    </row>
    <row r="194" spans="1:16">
      <c r="A194" s="4" t="str">
        <f>+A155</f>
        <v>Distribution Volumetric Def Var Disp 2014  - effective until December 31, 2014</v>
      </c>
      <c r="B194" s="4" t="s">
        <v>32</v>
      </c>
      <c r="C194" s="7"/>
      <c r="D194" s="7"/>
      <c r="E194" s="7"/>
      <c r="G194" s="11"/>
      <c r="H194" s="8"/>
      <c r="I194" s="8"/>
      <c r="J194" s="8">
        <v>-0.64470000000000005</v>
      </c>
      <c r="K194" s="8">
        <f>J194</f>
        <v>-0.64470000000000005</v>
      </c>
      <c r="L194" s="8">
        <v>-0.64470000000000005</v>
      </c>
      <c r="M194" s="218">
        <f>O194</f>
        <v>0</v>
      </c>
      <c r="O194" s="3">
        <v>0</v>
      </c>
      <c r="P194" s="166">
        <f>M194-O194</f>
        <v>0</v>
      </c>
    </row>
    <row r="195" spans="1:16">
      <c r="A195" s="4" t="s">
        <v>93</v>
      </c>
      <c r="B195" s="4" t="s">
        <v>32</v>
      </c>
      <c r="C195" s="7"/>
      <c r="D195" s="7"/>
      <c r="E195" s="7"/>
      <c r="G195" s="7"/>
      <c r="H195" s="8">
        <v>-2.63E-2</v>
      </c>
      <c r="I195" s="8">
        <v>-2.63E-2</v>
      </c>
      <c r="J195" s="8"/>
      <c r="K195" s="8"/>
      <c r="L195" s="8"/>
      <c r="M195" s="179"/>
      <c r="N195" s="8"/>
    </row>
    <row r="196" spans="1:16" ht="25.5">
      <c r="A196" s="199" t="s">
        <v>16</v>
      </c>
      <c r="B196" s="4" t="s">
        <v>32</v>
      </c>
      <c r="C196" s="7">
        <v>0</v>
      </c>
      <c r="D196" s="7">
        <v>0</v>
      </c>
      <c r="E196" s="7">
        <v>0</v>
      </c>
      <c r="F196" s="4"/>
      <c r="G196" s="11">
        <v>3.5000000000000001E-3</v>
      </c>
      <c r="H196" s="8">
        <f>+G196</f>
        <v>3.5000000000000001E-3</v>
      </c>
      <c r="I196" s="8">
        <v>5.0000000000000001E-3</v>
      </c>
      <c r="J196" s="8">
        <v>5.0000000000000001E-3</v>
      </c>
      <c r="K196" s="8">
        <f>J196</f>
        <v>5.0000000000000001E-3</v>
      </c>
      <c r="L196" s="8">
        <v>5.0000000000000001E-3</v>
      </c>
      <c r="M196" s="218">
        <f>O196</f>
        <v>0</v>
      </c>
      <c r="O196" s="3">
        <v>0</v>
      </c>
      <c r="P196" s="166">
        <f>M196-O196</f>
        <v>0</v>
      </c>
    </row>
    <row r="197" spans="1:16">
      <c r="A197" s="4" t="s">
        <v>17</v>
      </c>
      <c r="B197" s="4" t="s">
        <v>32</v>
      </c>
      <c r="C197" s="7">
        <v>-4.1399999999999999E-2</v>
      </c>
      <c r="D197" s="7">
        <v>-4.1399999999999999E-2</v>
      </c>
      <c r="E197" s="7">
        <v>-4.1399999999999999E-2</v>
      </c>
      <c r="F197" s="4"/>
      <c r="G197" s="11">
        <v>-5.0200000000000002E-2</v>
      </c>
      <c r="H197" s="8"/>
      <c r="I197" s="8"/>
      <c r="J197" s="8"/>
      <c r="K197" s="8"/>
      <c r="L197" s="8"/>
      <c r="M197" s="179"/>
    </row>
    <row r="198" spans="1:16">
      <c r="A198" s="197" t="s">
        <v>18</v>
      </c>
      <c r="B198" s="4" t="s">
        <v>32</v>
      </c>
      <c r="C198" s="7"/>
      <c r="D198" s="7"/>
      <c r="E198" s="7"/>
      <c r="G198" s="7"/>
      <c r="H198" s="8">
        <v>0.25159999999999999</v>
      </c>
      <c r="I198" s="8">
        <v>0.25159999999999999</v>
      </c>
      <c r="J198" s="8"/>
      <c r="K198" s="8"/>
      <c r="L198" s="8"/>
      <c r="M198" s="179"/>
    </row>
    <row r="199" spans="1:16">
      <c r="A199" s="4" t="str">
        <f>+A160</f>
        <v>Rate Rider for Global Adjustment Sub-Account Disposition - effective until Jan 31, 2014 NON-RPP</v>
      </c>
      <c r="B199" s="4" t="s">
        <v>32</v>
      </c>
      <c r="C199" s="7">
        <v>0</v>
      </c>
      <c r="D199" s="7">
        <v>0</v>
      </c>
      <c r="E199" s="7">
        <v>-1.2714000000000001</v>
      </c>
      <c r="F199" s="4"/>
      <c r="G199" s="220">
        <f>+E199</f>
        <v>-1.2714000000000001</v>
      </c>
      <c r="H199" s="8">
        <f>+G199</f>
        <v>-1.2714000000000001</v>
      </c>
      <c r="I199" s="8">
        <v>-1.2714000000000001</v>
      </c>
      <c r="J199" s="8">
        <v>-1.2714000000000001</v>
      </c>
      <c r="K199" s="8"/>
      <c r="L199" s="8">
        <v>-1.2714000000000001</v>
      </c>
      <c r="M199" s="218">
        <f>O199</f>
        <v>0</v>
      </c>
      <c r="O199" s="3">
        <v>0</v>
      </c>
      <c r="P199" s="166">
        <f>M199-O199</f>
        <v>0</v>
      </c>
    </row>
    <row r="200" spans="1:16">
      <c r="A200" s="216" t="s">
        <v>129</v>
      </c>
      <c r="B200" s="4" t="s">
        <v>32</v>
      </c>
      <c r="C200" s="7"/>
      <c r="D200" s="7"/>
      <c r="E200" s="7"/>
      <c r="F200" s="4"/>
      <c r="G200" s="220"/>
      <c r="H200" s="8"/>
      <c r="I200" s="8"/>
      <c r="J200" s="8">
        <v>7.2499999999999995E-2</v>
      </c>
      <c r="K200" s="8">
        <f>J200</f>
        <v>7.2499999999999995E-2</v>
      </c>
      <c r="L200" s="8">
        <v>7.2499999999999995E-2</v>
      </c>
      <c r="M200" s="218">
        <f>O200</f>
        <v>0</v>
      </c>
      <c r="O200" s="3">
        <v>0</v>
      </c>
      <c r="P200" s="166">
        <f>M200-O200</f>
        <v>0</v>
      </c>
    </row>
    <row r="201" spans="1:16">
      <c r="A201" s="216" t="s">
        <v>128</v>
      </c>
      <c r="B201" s="4" t="s">
        <v>32</v>
      </c>
      <c r="C201" s="7"/>
      <c r="D201" s="7"/>
      <c r="E201" s="7"/>
      <c r="F201" s="4"/>
      <c r="G201" s="220"/>
      <c r="H201" s="8"/>
      <c r="I201" s="8"/>
      <c r="J201" s="8">
        <v>0.61080000000000001</v>
      </c>
      <c r="K201" s="8">
        <f>J201</f>
        <v>0.61080000000000001</v>
      </c>
      <c r="L201" s="8">
        <v>0.61080000000000001</v>
      </c>
      <c r="M201" s="218">
        <f>O201</f>
        <v>0</v>
      </c>
      <c r="O201" s="3">
        <v>0</v>
      </c>
      <c r="P201" s="166">
        <f>M201-O201</f>
        <v>0</v>
      </c>
    </row>
    <row r="202" spans="1:16">
      <c r="A202" s="216"/>
      <c r="B202" s="4" t="s">
        <v>32</v>
      </c>
      <c r="C202" s="7"/>
      <c r="D202" s="7"/>
      <c r="E202" s="7"/>
      <c r="F202" s="4"/>
      <c r="G202" s="220"/>
      <c r="H202" s="8"/>
      <c r="I202" s="8"/>
      <c r="J202" s="8"/>
      <c r="K202" s="8"/>
      <c r="L202" s="8"/>
      <c r="M202" s="179"/>
    </row>
    <row r="203" spans="1:16" ht="13.5" thickBot="1">
      <c r="C203" s="200">
        <f>SUM(C190:C199)</f>
        <v>-0.37390000000000001</v>
      </c>
      <c r="D203" s="200">
        <f>SUM(D190:D199)</f>
        <v>-0.37390000000000001</v>
      </c>
      <c r="E203" s="200">
        <f>SUM(E190:E199)</f>
        <v>-1.9452</v>
      </c>
      <c r="G203" s="200">
        <f>SUM(G190:G199)</f>
        <v>-2.0140000000000002</v>
      </c>
      <c r="H203" s="201">
        <f t="shared" ref="H203:K203" si="2">SUM(H190:H202)</f>
        <v>-2.1200999999999999</v>
      </c>
      <c r="I203" s="201">
        <v>-2.0551000000000004</v>
      </c>
      <c r="J203" s="222">
        <v>-1.8602000000000001</v>
      </c>
      <c r="K203" s="222">
        <f t="shared" si="2"/>
        <v>4.3599999999999972E-2</v>
      </c>
      <c r="L203" s="222">
        <v>-1.8602000000000001</v>
      </c>
      <c r="M203" s="232">
        <f>SUM(M190:M202)</f>
        <v>0</v>
      </c>
      <c r="N203" s="221"/>
      <c r="O203" s="232">
        <f>SUM(O190:O202)</f>
        <v>0</v>
      </c>
      <c r="P203" s="166">
        <f>M203-O203</f>
        <v>0</v>
      </c>
    </row>
    <row r="204" spans="1:16" ht="13.5" thickTop="1">
      <c r="H204" s="103"/>
      <c r="I204" s="103"/>
      <c r="J204" s="103"/>
      <c r="K204" s="103"/>
      <c r="L204" s="103"/>
      <c r="M204" s="179"/>
    </row>
    <row r="205" spans="1:16">
      <c r="A205" s="4" t="s">
        <v>29</v>
      </c>
      <c r="B205" s="4" t="s">
        <v>32</v>
      </c>
      <c r="C205" s="194">
        <v>0</v>
      </c>
      <c r="D205" s="194">
        <v>0</v>
      </c>
      <c r="E205" s="194">
        <v>0</v>
      </c>
      <c r="G205" s="194">
        <v>0</v>
      </c>
      <c r="H205" s="10">
        <v>8.3799999999999999E-2</v>
      </c>
      <c r="I205" s="10">
        <v>8.3799999999999999E-2</v>
      </c>
      <c r="J205" s="10">
        <v>8.3799999999999999E-2</v>
      </c>
      <c r="K205" s="10">
        <f>J205</f>
        <v>8.3799999999999999E-2</v>
      </c>
      <c r="L205" s="10">
        <v>8.3799999999999999E-2</v>
      </c>
      <c r="M205" s="218">
        <f>O205</f>
        <v>8.3799999999999999E-2</v>
      </c>
      <c r="O205" s="3">
        <v>8.3799999999999999E-2</v>
      </c>
      <c r="P205" s="166">
        <f>M205-O205</f>
        <v>0</v>
      </c>
    </row>
    <row r="206" spans="1:16">
      <c r="H206" s="103"/>
      <c r="I206" s="103"/>
      <c r="J206" s="103"/>
      <c r="K206" s="103"/>
      <c r="L206" s="103"/>
      <c r="M206" s="179"/>
    </row>
    <row r="207" spans="1:16">
      <c r="A207" s="3" t="s">
        <v>21</v>
      </c>
      <c r="B207" s="4" t="s">
        <v>32</v>
      </c>
      <c r="C207" s="7">
        <v>2.4371</v>
      </c>
      <c r="D207" s="7">
        <v>2.4371</v>
      </c>
      <c r="E207" s="7">
        <v>2.4371</v>
      </c>
      <c r="F207" s="4"/>
      <c r="G207" s="7">
        <v>2.7006999999999999</v>
      </c>
      <c r="H207" s="8">
        <f>+G207</f>
        <v>2.7006999999999999</v>
      </c>
      <c r="I207" s="8">
        <v>2.7006999999999999</v>
      </c>
      <c r="J207" s="8">
        <v>2.8287</v>
      </c>
      <c r="K207" s="8">
        <f>J207</f>
        <v>2.8287</v>
      </c>
      <c r="L207" s="8">
        <v>2.8287</v>
      </c>
      <c r="M207" s="218">
        <f>O207</f>
        <v>3.0398000000000001</v>
      </c>
      <c r="N207" s="190">
        <f>(M207-K207)/K207</f>
        <v>7.4627920953088012E-2</v>
      </c>
      <c r="O207" s="3">
        <v>3.0398000000000001</v>
      </c>
      <c r="P207" s="166">
        <f>M207-O207</f>
        <v>0</v>
      </c>
    </row>
    <row r="208" spans="1:16">
      <c r="A208" s="3" t="s">
        <v>22</v>
      </c>
      <c r="B208" s="4" t="s">
        <v>32</v>
      </c>
      <c r="C208" s="7">
        <v>2.0245000000000002</v>
      </c>
      <c r="D208" s="7">
        <v>2.0245000000000002</v>
      </c>
      <c r="E208" s="7">
        <v>2.0245000000000002</v>
      </c>
      <c r="F208" s="4"/>
      <c r="G208" s="7">
        <v>2.1196999999999999</v>
      </c>
      <c r="H208" s="8">
        <f>+G208</f>
        <v>2.1196999999999999</v>
      </c>
      <c r="I208" s="8">
        <v>2.1196999999999999</v>
      </c>
      <c r="J208" s="8">
        <v>2.1393</v>
      </c>
      <c r="K208" s="8">
        <f>J208</f>
        <v>2.1393</v>
      </c>
      <c r="L208" s="8">
        <v>2.1393</v>
      </c>
      <c r="M208" s="218">
        <f>O208</f>
        <v>2.3022</v>
      </c>
      <c r="N208" s="190">
        <f>(M208-K208)/K208</f>
        <v>7.6146403029028212E-2</v>
      </c>
      <c r="O208" s="3">
        <v>2.3022</v>
      </c>
      <c r="P208" s="166">
        <f>M208-O208</f>
        <v>0</v>
      </c>
    </row>
    <row r="209" spans="1:22" ht="13.5" thickBot="1">
      <c r="C209" s="192">
        <f>SUM(C207:C208)</f>
        <v>4.4616000000000007</v>
      </c>
      <c r="D209" s="200">
        <f>SUM(D207:D208)</f>
        <v>4.4616000000000007</v>
      </c>
      <c r="E209" s="200">
        <f>SUM(E207:E208)</f>
        <v>4.4616000000000007</v>
      </c>
      <c r="G209" s="200">
        <f>SUM(G207:G208)</f>
        <v>4.8203999999999994</v>
      </c>
      <c r="H209" s="201">
        <f>SUM(H207:H208)</f>
        <v>4.8203999999999994</v>
      </c>
      <c r="I209" s="201">
        <v>4.8203999999999994</v>
      </c>
      <c r="J209" s="222">
        <v>4.968</v>
      </c>
      <c r="K209" s="222">
        <f>SUM(K207:K208)</f>
        <v>4.968</v>
      </c>
      <c r="L209" s="222">
        <v>4.968</v>
      </c>
      <c r="M209" s="232">
        <f>SUM(M207:M208)</f>
        <v>5.3420000000000005</v>
      </c>
      <c r="N209" s="227">
        <f>(M209-K209)/K209</f>
        <v>7.528180354267322E-2</v>
      </c>
      <c r="O209" s="232">
        <f>SUM(O207:O208)</f>
        <v>5.3420000000000005</v>
      </c>
      <c r="P209" s="166">
        <f>M209-O209</f>
        <v>0</v>
      </c>
    </row>
    <row r="210" spans="1:22" ht="13.5" thickTop="1">
      <c r="H210" s="103"/>
      <c r="I210" s="103"/>
      <c r="J210" s="103"/>
      <c r="K210" s="103"/>
      <c r="L210" s="103"/>
      <c r="M210" s="179"/>
    </row>
    <row r="211" spans="1:22">
      <c r="A211" s="3" t="s">
        <v>23</v>
      </c>
      <c r="B211" s="3" t="s">
        <v>12</v>
      </c>
      <c r="C211" s="3">
        <v>5.1999999999999998E-3</v>
      </c>
      <c r="D211" s="3">
        <f>+C211</f>
        <v>5.1999999999999998E-3</v>
      </c>
      <c r="E211" s="3">
        <v>5.1999999999999998E-3</v>
      </c>
      <c r="G211" s="3">
        <v>5.1999999999999998E-3</v>
      </c>
      <c r="H211" s="103">
        <v>5.1999999999999998E-3</v>
      </c>
      <c r="I211" s="103">
        <v>4.4000000000000003E-3</v>
      </c>
      <c r="J211" s="103">
        <v>4.4000000000000003E-3</v>
      </c>
      <c r="K211" s="103">
        <v>4.4000000000000003E-3</v>
      </c>
      <c r="L211" s="103">
        <v>4.4000000000000003E-3</v>
      </c>
      <c r="M211" s="218">
        <f>O211</f>
        <v>4.4000000000000003E-3</v>
      </c>
      <c r="O211" s="3">
        <v>4.4000000000000003E-3</v>
      </c>
      <c r="P211" s="166">
        <f>M211-O211</f>
        <v>0</v>
      </c>
    </row>
    <row r="212" spans="1:22">
      <c r="A212" s="3" t="s">
        <v>24</v>
      </c>
      <c r="B212" s="3" t="s">
        <v>12</v>
      </c>
      <c r="C212" s="3">
        <v>1.2999999999999999E-3</v>
      </c>
      <c r="D212" s="3">
        <f>+C212</f>
        <v>1.2999999999999999E-3</v>
      </c>
      <c r="E212" s="3">
        <v>1.2999999999999999E-3</v>
      </c>
      <c r="G212" s="3">
        <v>1.1000000000000001E-3</v>
      </c>
      <c r="H212" s="103">
        <f>+G212</f>
        <v>1.1000000000000001E-3</v>
      </c>
      <c r="I212" s="103">
        <v>1.1999999999999999E-3</v>
      </c>
      <c r="J212" s="103">
        <v>1.1999999999999999E-3</v>
      </c>
      <c r="K212" s="103">
        <v>1.2999999999999999E-3</v>
      </c>
      <c r="L212" s="103">
        <v>1.1999999999999999E-3</v>
      </c>
      <c r="M212" s="218">
        <f>O212</f>
        <v>1.2999999999999999E-3</v>
      </c>
      <c r="O212" s="3">
        <v>1.2999999999999999E-3</v>
      </c>
      <c r="P212" s="166">
        <f>M212-O212</f>
        <v>0</v>
      </c>
    </row>
    <row r="213" spans="1:22" ht="13.5" thickBot="1">
      <c r="C213" s="192">
        <f>SUM(C211:C212)</f>
        <v>6.4999999999999997E-3</v>
      </c>
      <c r="D213" s="192">
        <f>SUM(D211:D212)</f>
        <v>6.4999999999999997E-3</v>
      </c>
      <c r="E213" s="192">
        <f>SUM(E211:E212)</f>
        <v>6.4999999999999997E-3</v>
      </c>
      <c r="G213" s="192">
        <f>SUM(G211:G212)</f>
        <v>6.3E-3</v>
      </c>
      <c r="H213" s="204">
        <f>SUM(H211:H212)</f>
        <v>6.3E-3</v>
      </c>
      <c r="I213" s="204">
        <v>5.5999999999999999E-3</v>
      </c>
      <c r="J213" s="226">
        <v>5.5999999999999999E-3</v>
      </c>
      <c r="K213" s="226">
        <f>SUM(K211:K212)</f>
        <v>5.7000000000000002E-3</v>
      </c>
      <c r="L213" s="226">
        <v>5.5999999999999999E-3</v>
      </c>
      <c r="M213" s="232">
        <f>SUM(M211:M212)</f>
        <v>5.7000000000000002E-3</v>
      </c>
      <c r="N213" s="221"/>
      <c r="O213" s="232">
        <f>SUM(O211:O212)</f>
        <v>5.7000000000000002E-3</v>
      </c>
      <c r="P213" s="166">
        <f>M213-O213</f>
        <v>0</v>
      </c>
    </row>
    <row r="214" spans="1:22" ht="13.5" thickTop="1">
      <c r="H214" s="103"/>
      <c r="I214" s="103"/>
      <c r="J214" s="103"/>
      <c r="K214" s="103"/>
      <c r="L214" s="103"/>
      <c r="M214" s="103"/>
    </row>
    <row r="215" spans="1:22">
      <c r="A215" s="3" t="s">
        <v>25</v>
      </c>
      <c r="B215" s="3" t="s">
        <v>7</v>
      </c>
      <c r="C215" s="3">
        <v>0.25</v>
      </c>
      <c r="D215" s="3">
        <v>0.25</v>
      </c>
      <c r="E215" s="3">
        <v>0.25</v>
      </c>
      <c r="G215" s="3">
        <v>0.25</v>
      </c>
      <c r="H215" s="103">
        <v>0.25</v>
      </c>
      <c r="I215" s="103">
        <v>0.25</v>
      </c>
      <c r="J215" s="103">
        <v>0.25</v>
      </c>
      <c r="K215" s="103">
        <v>0.25</v>
      </c>
      <c r="L215" s="103">
        <v>0.25</v>
      </c>
      <c r="M215" s="103">
        <v>0.25</v>
      </c>
      <c r="O215" s="3">
        <v>0.25</v>
      </c>
      <c r="P215" s="166">
        <f>M215-O215</f>
        <v>0</v>
      </c>
    </row>
    <row r="216" spans="1:22" ht="15.75">
      <c r="A216" s="188" t="s">
        <v>35</v>
      </c>
      <c r="H216" s="103"/>
      <c r="I216" s="103"/>
      <c r="J216" s="103"/>
      <c r="K216" s="103"/>
      <c r="L216" s="103"/>
      <c r="M216" s="103"/>
      <c r="O216" s="6"/>
    </row>
    <row r="217" spans="1:22">
      <c r="H217" s="103"/>
      <c r="I217" s="103"/>
      <c r="J217" s="103"/>
      <c r="K217" s="103"/>
      <c r="L217" s="103"/>
      <c r="M217" s="103"/>
      <c r="O217" s="6"/>
    </row>
    <row r="218" spans="1:22">
      <c r="A218" s="4" t="s">
        <v>36</v>
      </c>
      <c r="B218" s="3" t="s">
        <v>7</v>
      </c>
      <c r="C218" s="3">
        <v>1.33</v>
      </c>
      <c r="D218" s="3">
        <v>1.33</v>
      </c>
      <c r="E218" s="3">
        <v>1.33</v>
      </c>
      <c r="G218" s="6">
        <v>1.34</v>
      </c>
      <c r="H218" s="9">
        <v>1.37</v>
      </c>
      <c r="I218" s="9">
        <v>1.37</v>
      </c>
      <c r="J218" s="9">
        <v>1.39</v>
      </c>
      <c r="K218" s="9">
        <f>J218</f>
        <v>1.39</v>
      </c>
      <c r="L218" s="9">
        <v>1.38</v>
      </c>
      <c r="M218" s="218">
        <f>O218</f>
        <v>1.41</v>
      </c>
      <c r="N218" s="190">
        <f>(M218-K218)/K218</f>
        <v>1.4388489208633108E-2</v>
      </c>
      <c r="O218" s="6">
        <v>1.41</v>
      </c>
      <c r="P218" s="166">
        <f>M218-O218</f>
        <v>0</v>
      </c>
      <c r="Q218" s="6"/>
      <c r="R218" s="6"/>
      <c r="S218" s="6"/>
      <c r="T218" s="6"/>
      <c r="U218" s="6"/>
      <c r="V218" s="6"/>
    </row>
    <row r="219" spans="1:22">
      <c r="A219" s="4" t="s">
        <v>8</v>
      </c>
      <c r="B219" s="3" t="s">
        <v>7</v>
      </c>
      <c r="G219" s="6">
        <v>0</v>
      </c>
      <c r="H219" s="9"/>
      <c r="I219" s="9"/>
      <c r="J219" s="9"/>
      <c r="K219" s="9"/>
      <c r="L219" s="9"/>
      <c r="M219" s="9"/>
      <c r="N219" s="6"/>
      <c r="P219" s="6"/>
      <c r="Q219" s="6"/>
      <c r="R219" s="6"/>
      <c r="S219" s="6"/>
      <c r="T219" s="6"/>
      <c r="U219" s="6"/>
      <c r="V219" s="6"/>
    </row>
    <row r="220" spans="1:22">
      <c r="A220" s="4" t="s">
        <v>9</v>
      </c>
      <c r="B220" s="3" t="s">
        <v>7</v>
      </c>
      <c r="G220" s="6">
        <v>0</v>
      </c>
      <c r="H220" s="9"/>
      <c r="I220" s="9"/>
      <c r="J220" s="9"/>
      <c r="K220" s="9"/>
      <c r="L220" s="9"/>
      <c r="M220" s="9"/>
      <c r="N220" s="6"/>
      <c r="P220" s="6"/>
      <c r="Q220" s="6"/>
      <c r="R220" s="6"/>
      <c r="S220" s="6"/>
      <c r="T220" s="6"/>
      <c r="U220" s="6"/>
      <c r="V220" s="6"/>
    </row>
    <row r="221" spans="1:22">
      <c r="A221" s="4" t="s">
        <v>10</v>
      </c>
      <c r="B221" s="3" t="s">
        <v>7</v>
      </c>
      <c r="C221" s="3">
        <v>0.03</v>
      </c>
      <c r="D221" s="3">
        <v>0.03</v>
      </c>
      <c r="E221" s="3">
        <v>0.03</v>
      </c>
      <c r="G221" s="3">
        <v>0</v>
      </c>
      <c r="H221" s="103"/>
      <c r="I221" s="103"/>
      <c r="J221" s="103"/>
      <c r="K221" s="103"/>
      <c r="L221" s="103"/>
      <c r="M221" s="103"/>
    </row>
    <row r="222" spans="1:22">
      <c r="A222" s="4" t="s">
        <v>162</v>
      </c>
      <c r="B222" s="3" t="s">
        <v>7</v>
      </c>
      <c r="C222" s="3">
        <v>2.12</v>
      </c>
      <c r="D222" s="3">
        <v>2.12</v>
      </c>
      <c r="E222" s="3">
        <v>2.12</v>
      </c>
      <c r="G222" s="191">
        <v>0</v>
      </c>
      <c r="H222" s="6"/>
      <c r="I222" s="6"/>
      <c r="J222" s="6"/>
      <c r="K222" s="6"/>
      <c r="L222" s="6"/>
      <c r="M222" s="6">
        <f>O222</f>
        <v>0.02</v>
      </c>
      <c r="O222" s="3">
        <v>0.02</v>
      </c>
    </row>
    <row r="223" spans="1:22" ht="13.5" thickBot="1">
      <c r="C223" s="192">
        <f>SUM(C218:C222)</f>
        <v>3.4800000000000004</v>
      </c>
      <c r="D223" s="192">
        <f>SUM(D218:D222)</f>
        <v>3.4800000000000004</v>
      </c>
      <c r="E223" s="192">
        <f>SUM(E218:E222)</f>
        <v>3.4800000000000004</v>
      </c>
      <c r="G223" s="193">
        <f>SUM(G218:G222)</f>
        <v>1.34</v>
      </c>
      <c r="H223" s="209">
        <f>ROUND(SUM(H218:H222),4)</f>
        <v>1.37</v>
      </c>
      <c r="I223" s="209">
        <v>1.37</v>
      </c>
      <c r="J223" s="228">
        <v>1.39</v>
      </c>
      <c r="K223" s="228">
        <f>SUM(K218:K222)</f>
        <v>1.39</v>
      </c>
      <c r="L223" s="228">
        <v>1.38</v>
      </c>
      <c r="M223" s="228">
        <f>SUM(M218:M222)</f>
        <v>1.43</v>
      </c>
      <c r="N223" s="221"/>
      <c r="O223" s="228">
        <f>SUM(O218:O222)</f>
        <v>1.43</v>
      </c>
      <c r="P223" s="166">
        <f>M223-O223</f>
        <v>0</v>
      </c>
    </row>
    <row r="224" spans="1:22" ht="13.5" thickTop="1">
      <c r="H224" s="103"/>
      <c r="I224" s="103"/>
      <c r="J224" s="103"/>
      <c r="K224" s="103"/>
      <c r="L224" s="103"/>
      <c r="M224" s="103"/>
    </row>
    <row r="225" spans="1:16">
      <c r="A225" s="3" t="s">
        <v>11</v>
      </c>
      <c r="B225" s="4" t="s">
        <v>32</v>
      </c>
      <c r="C225" s="194">
        <v>10.1692</v>
      </c>
      <c r="D225" s="194">
        <v>10.1692</v>
      </c>
      <c r="E225" s="194">
        <v>10.1692</v>
      </c>
      <c r="F225" s="4"/>
      <c r="G225" s="195">
        <v>10.258699999999999</v>
      </c>
      <c r="H225" s="207">
        <v>10.457100000000001</v>
      </c>
      <c r="I225" s="207">
        <v>10.457100000000001</v>
      </c>
      <c r="J225" s="207">
        <v>10.619199999999999</v>
      </c>
      <c r="K225" s="207">
        <f>J225</f>
        <v>10.619199999999999</v>
      </c>
      <c r="L225" s="207">
        <v>10.5596</v>
      </c>
      <c r="M225" s="218">
        <f>O225</f>
        <v>10.783799999999999</v>
      </c>
      <c r="N225" s="190">
        <f>(M225-K225)/K225</f>
        <v>1.5500226005725487E-2</v>
      </c>
      <c r="O225" s="3">
        <v>10.783799999999999</v>
      </c>
      <c r="P225" s="166">
        <f>M225-O225</f>
        <v>0</v>
      </c>
    </row>
    <row r="226" spans="1:16">
      <c r="H226" s="103"/>
      <c r="I226" s="103"/>
      <c r="J226" s="103"/>
      <c r="K226" s="103"/>
      <c r="L226" s="103"/>
      <c r="M226" s="103"/>
      <c r="N226" s="168"/>
      <c r="P226" s="7"/>
    </row>
    <row r="227" spans="1:16">
      <c r="A227" s="3" t="s">
        <v>13</v>
      </c>
      <c r="B227" s="4" t="s">
        <v>32</v>
      </c>
      <c r="C227" s="7">
        <v>-5.2499999999999998E-2</v>
      </c>
      <c r="D227" s="7">
        <f>+C227</f>
        <v>-5.2499999999999998E-2</v>
      </c>
      <c r="E227" s="7">
        <v>0</v>
      </c>
      <c r="F227" s="4"/>
      <c r="G227" s="7">
        <v>0</v>
      </c>
      <c r="H227" s="8"/>
      <c r="I227" s="8"/>
      <c r="J227" s="8"/>
      <c r="K227" s="8"/>
      <c r="L227" s="8"/>
      <c r="M227" s="8"/>
    </row>
    <row r="228" spans="1:16">
      <c r="A228" s="4" t="str">
        <f>+A191</f>
        <v>Distribution Volumetric Def Var Disp 2011 – effective until January 31, 2014</v>
      </c>
      <c r="B228" s="4" t="s">
        <v>32</v>
      </c>
      <c r="C228" s="7">
        <v>0</v>
      </c>
      <c r="D228" s="7">
        <v>0</v>
      </c>
      <c r="E228" s="7">
        <v>-0.38740000000000002</v>
      </c>
      <c r="F228" s="4"/>
      <c r="G228" s="7">
        <f>+E228</f>
        <v>-0.38740000000000002</v>
      </c>
      <c r="H228" s="8">
        <f>+G228</f>
        <v>-0.38740000000000002</v>
      </c>
      <c r="I228" s="8">
        <v>-0.38740000000000002</v>
      </c>
      <c r="J228" s="8">
        <v>-0.38740000000000002</v>
      </c>
      <c r="K228" s="8"/>
      <c r="L228" s="8">
        <v>-0.38740000000000002</v>
      </c>
      <c r="M228" s="218">
        <f>O228</f>
        <v>0</v>
      </c>
      <c r="O228" s="3">
        <v>0</v>
      </c>
      <c r="P228" s="166">
        <f>M228-O228</f>
        <v>0</v>
      </c>
    </row>
    <row r="229" spans="1:16">
      <c r="A229" s="4" t="s">
        <v>15</v>
      </c>
      <c r="B229" s="4" t="s">
        <v>32</v>
      </c>
      <c r="C229" s="7">
        <v>0</v>
      </c>
      <c r="D229" s="7">
        <v>0</v>
      </c>
      <c r="E229" s="7">
        <v>0</v>
      </c>
      <c r="G229" s="7">
        <v>-0.26740000000000003</v>
      </c>
      <c r="H229" s="8">
        <f>+G229</f>
        <v>-0.26740000000000003</v>
      </c>
      <c r="I229" s="8">
        <v>0</v>
      </c>
      <c r="J229" s="8"/>
      <c r="K229" s="95"/>
      <c r="L229" s="95"/>
      <c r="M229" s="95"/>
    </row>
    <row r="230" spans="1:16">
      <c r="A230" s="4" t="s">
        <v>88</v>
      </c>
      <c r="B230" s="4" t="s">
        <v>32</v>
      </c>
      <c r="C230" s="7"/>
      <c r="D230" s="7"/>
      <c r="E230" s="7"/>
      <c r="G230" s="7"/>
      <c r="H230" s="8">
        <v>2.7944</v>
      </c>
      <c r="I230" s="8">
        <v>2.7944</v>
      </c>
      <c r="J230" s="8"/>
      <c r="K230" s="8"/>
      <c r="L230" s="8"/>
      <c r="M230" s="8"/>
    </row>
    <row r="231" spans="1:16">
      <c r="A231" s="4" t="str">
        <f>+A194</f>
        <v>Distribution Volumetric Def Var Disp 2014  - effective until December 31, 2014</v>
      </c>
      <c r="B231" s="4" t="s">
        <v>32</v>
      </c>
      <c r="C231" s="7"/>
      <c r="D231" s="7"/>
      <c r="E231" s="7"/>
      <c r="G231" s="7"/>
      <c r="H231" s="8"/>
      <c r="I231" s="8"/>
      <c r="J231" s="8">
        <v>-0.61309999999999998</v>
      </c>
      <c r="K231" s="8">
        <f>J231</f>
        <v>-0.61309999999999998</v>
      </c>
      <c r="L231" s="8">
        <v>-0.61309999999999998</v>
      </c>
      <c r="M231" s="218">
        <f>O231</f>
        <v>0</v>
      </c>
      <c r="O231" s="3">
        <v>0</v>
      </c>
      <c r="P231" s="166">
        <f>M231-O231</f>
        <v>0</v>
      </c>
    </row>
    <row r="232" spans="1:16">
      <c r="A232" s="4" t="s">
        <v>93</v>
      </c>
      <c r="B232" s="4" t="s">
        <v>32</v>
      </c>
      <c r="C232" s="7"/>
      <c r="D232" s="7"/>
      <c r="E232" s="7"/>
      <c r="G232" s="7"/>
      <c r="H232" s="8">
        <v>8.8900000000000007E-2</v>
      </c>
      <c r="I232" s="8">
        <v>8.8900000000000007E-2</v>
      </c>
      <c r="J232" s="8"/>
      <c r="K232" s="8"/>
      <c r="L232" s="8"/>
      <c r="M232" s="8"/>
      <c r="N232" s="8"/>
    </row>
    <row r="233" spans="1:16" ht="25.5">
      <c r="A233" s="199" t="s">
        <v>16</v>
      </c>
      <c r="B233" s="4" t="s">
        <v>32</v>
      </c>
      <c r="C233" s="7">
        <v>0</v>
      </c>
      <c r="D233" s="7">
        <v>0</v>
      </c>
      <c r="E233" s="7">
        <v>0</v>
      </c>
      <c r="F233" s="4"/>
      <c r="G233" s="8">
        <v>0</v>
      </c>
      <c r="H233" s="8"/>
      <c r="I233" s="8"/>
      <c r="J233" s="8"/>
      <c r="K233" s="8"/>
      <c r="L233" s="8"/>
      <c r="M233" s="8"/>
    </row>
    <row r="234" spans="1:16">
      <c r="A234" s="4" t="s">
        <v>17</v>
      </c>
      <c r="B234" s="4" t="s">
        <v>32</v>
      </c>
      <c r="C234" s="7">
        <v>-0.186</v>
      </c>
      <c r="D234" s="7">
        <v>-0.186</v>
      </c>
      <c r="E234" s="7">
        <v>-0.186</v>
      </c>
      <c r="F234" s="4"/>
      <c r="G234" s="4">
        <v>-0.2253</v>
      </c>
      <c r="H234" s="8"/>
      <c r="I234" s="8"/>
      <c r="J234" s="8"/>
      <c r="K234" s="8"/>
      <c r="L234" s="8"/>
      <c r="M234" s="8"/>
    </row>
    <row r="235" spans="1:16">
      <c r="A235" s="197" t="s">
        <v>18</v>
      </c>
      <c r="B235" s="4" t="s">
        <v>32</v>
      </c>
      <c r="C235" s="7"/>
      <c r="D235" s="7"/>
      <c r="E235" s="7"/>
      <c r="G235" s="7"/>
      <c r="H235" s="8">
        <v>0.15509999999999999</v>
      </c>
      <c r="I235" s="8">
        <v>0.15509999999999999</v>
      </c>
      <c r="J235" s="8"/>
      <c r="K235" s="8"/>
      <c r="L235" s="8"/>
      <c r="M235" s="8"/>
    </row>
    <row r="236" spans="1:16">
      <c r="A236" s="4" t="str">
        <f>+A199</f>
        <v>Rate Rider for Global Adjustment Sub-Account Disposition - effective until Jan 31, 2014 NON-RPP</v>
      </c>
      <c r="B236" s="4" t="s">
        <v>32</v>
      </c>
      <c r="C236" s="7">
        <v>0</v>
      </c>
      <c r="D236" s="7">
        <v>0</v>
      </c>
      <c r="E236" s="7">
        <v>-0.77139999999999997</v>
      </c>
      <c r="F236" s="4"/>
      <c r="G236" s="11">
        <f>+E236</f>
        <v>-0.77139999999999997</v>
      </c>
      <c r="H236" s="8">
        <f>+G236</f>
        <v>-0.77139999999999997</v>
      </c>
      <c r="I236" s="8">
        <v>-0.77139999999999997</v>
      </c>
      <c r="J236" s="8">
        <v>-0.77139999999999997</v>
      </c>
      <c r="K236" s="8"/>
      <c r="L236" s="8">
        <v>-0.77139999999999997</v>
      </c>
      <c r="M236" s="218">
        <f>O236</f>
        <v>0</v>
      </c>
      <c r="O236" s="3">
        <v>0</v>
      </c>
      <c r="P236" s="166">
        <f>M236-O236</f>
        <v>0</v>
      </c>
    </row>
    <row r="237" spans="1:16">
      <c r="A237" s="216" t="s">
        <v>108</v>
      </c>
      <c r="B237" s="4" t="s">
        <v>32</v>
      </c>
      <c r="C237" s="7"/>
      <c r="D237" s="7"/>
      <c r="E237" s="7"/>
      <c r="F237" s="4"/>
      <c r="G237" s="11"/>
      <c r="H237" s="8"/>
      <c r="I237" s="8"/>
      <c r="J237" s="8">
        <v>0.46600000000000003</v>
      </c>
      <c r="K237" s="8">
        <f>J237</f>
        <v>0.46600000000000003</v>
      </c>
      <c r="L237" s="8">
        <v>0.46600000000000003</v>
      </c>
      <c r="M237" s="218">
        <f>O237</f>
        <v>0</v>
      </c>
      <c r="O237" s="3">
        <v>0</v>
      </c>
      <c r="P237" s="166">
        <f>M237-O237</f>
        <v>0</v>
      </c>
    </row>
    <row r="238" spans="1:16">
      <c r="A238" s="4"/>
      <c r="B238" s="4"/>
      <c r="C238" s="7"/>
      <c r="D238" s="7"/>
      <c r="E238" s="7"/>
      <c r="F238" s="4"/>
      <c r="G238" s="11"/>
      <c r="H238" s="8"/>
      <c r="I238" s="8"/>
      <c r="J238" s="8"/>
      <c r="K238" s="8"/>
      <c r="L238" s="8"/>
      <c r="M238" s="8"/>
    </row>
    <row r="239" spans="1:16" ht="13.5" thickBot="1">
      <c r="C239" s="200">
        <f>SUM(C227:C236)</f>
        <v>-0.23849999999999999</v>
      </c>
      <c r="D239" s="200">
        <f>SUM(D227:D236)</f>
        <v>-0.23849999999999999</v>
      </c>
      <c r="E239" s="200">
        <f>SUM(E227:E236)</f>
        <v>-1.3448</v>
      </c>
      <c r="G239" s="200">
        <f>SUM(G227:G236)</f>
        <v>-1.6515</v>
      </c>
      <c r="H239" s="201">
        <f>SUM(H227:H236)</f>
        <v>1.6122000000000001</v>
      </c>
      <c r="I239" s="201">
        <v>1.8796000000000004</v>
      </c>
      <c r="J239" s="222">
        <v>-1.7719</v>
      </c>
      <c r="K239" s="222">
        <f>SUM(K227:K236)</f>
        <v>-0.61309999999999998</v>
      </c>
      <c r="L239" s="222">
        <v>-1.7719</v>
      </c>
      <c r="M239" s="222">
        <f>SUM(M227:M236)</f>
        <v>0</v>
      </c>
      <c r="N239" s="221"/>
      <c r="O239" s="222">
        <f>SUM(O227:O236)</f>
        <v>0</v>
      </c>
      <c r="P239" s="166">
        <f>M239-O239</f>
        <v>0</v>
      </c>
    </row>
    <row r="240" spans="1:16" ht="13.5" thickTop="1">
      <c r="H240" s="103"/>
      <c r="I240" s="103"/>
      <c r="J240" s="103"/>
      <c r="K240" s="103"/>
      <c r="L240" s="103"/>
      <c r="M240" s="103"/>
    </row>
    <row r="241" spans="1:16">
      <c r="A241" s="4" t="s">
        <v>29</v>
      </c>
      <c r="C241" s="194">
        <v>0</v>
      </c>
      <c r="D241" s="194">
        <v>0</v>
      </c>
      <c r="E241" s="194">
        <v>0</v>
      </c>
      <c r="G241" s="194">
        <v>0</v>
      </c>
      <c r="H241" s="10">
        <v>5.8000000000000003E-2</v>
      </c>
      <c r="I241" s="10">
        <v>5.8000000000000003E-2</v>
      </c>
      <c r="J241" s="10">
        <v>5.8000000000000003E-2</v>
      </c>
      <c r="K241" s="10">
        <f>+H241</f>
        <v>5.8000000000000003E-2</v>
      </c>
      <c r="L241" s="10">
        <v>5.8000000000000003E-2</v>
      </c>
      <c r="M241" s="218">
        <f>O241</f>
        <v>5.8000000000000003E-2</v>
      </c>
      <c r="O241" s="3">
        <v>5.8000000000000003E-2</v>
      </c>
      <c r="P241" s="166">
        <f>M241-O241</f>
        <v>0</v>
      </c>
    </row>
    <row r="242" spans="1:16">
      <c r="H242" s="103"/>
      <c r="I242" s="103"/>
      <c r="J242" s="103"/>
      <c r="K242" s="103"/>
      <c r="L242" s="103"/>
      <c r="M242" s="103"/>
    </row>
    <row r="243" spans="1:16">
      <c r="A243" s="3" t="s">
        <v>21</v>
      </c>
      <c r="B243" s="4" t="s">
        <v>32</v>
      </c>
      <c r="C243" s="7">
        <v>1.6348</v>
      </c>
      <c r="D243" s="7">
        <v>1.6348</v>
      </c>
      <c r="E243" s="7">
        <v>1.6348</v>
      </c>
      <c r="F243" s="4"/>
      <c r="G243" s="7">
        <v>1.8116000000000001</v>
      </c>
      <c r="H243" s="8">
        <f>+G243</f>
        <v>1.8116000000000001</v>
      </c>
      <c r="I243" s="8">
        <v>1.8116000000000001</v>
      </c>
      <c r="J243" s="8">
        <v>1.8974</v>
      </c>
      <c r="K243" s="8">
        <f>J243</f>
        <v>1.8974</v>
      </c>
      <c r="L243" s="8">
        <v>1.8974</v>
      </c>
      <c r="M243" s="218">
        <f>O243</f>
        <v>2.0390000000000001</v>
      </c>
      <c r="N243" s="190">
        <f>(M243-K243)/K243</f>
        <v>7.4628438916412021E-2</v>
      </c>
      <c r="O243" s="3">
        <v>2.0390000000000001</v>
      </c>
      <c r="P243" s="166">
        <f>M243-O243</f>
        <v>0</v>
      </c>
    </row>
    <row r="244" spans="1:16">
      <c r="A244" s="3" t="s">
        <v>22</v>
      </c>
      <c r="B244" s="4" t="s">
        <v>32</v>
      </c>
      <c r="C244" s="7">
        <v>1.4007000000000001</v>
      </c>
      <c r="D244" s="7">
        <v>1.4007000000000001</v>
      </c>
      <c r="E244" s="7">
        <v>1.4007000000000001</v>
      </c>
      <c r="F244" s="4"/>
      <c r="G244" s="7">
        <v>1.4665999999999999</v>
      </c>
      <c r="H244" s="8">
        <f>+G244</f>
        <v>1.4665999999999999</v>
      </c>
      <c r="I244" s="8">
        <v>1.4665999999999999</v>
      </c>
      <c r="J244" s="8">
        <v>1.4801</v>
      </c>
      <c r="K244" s="8">
        <f>J244</f>
        <v>1.4801</v>
      </c>
      <c r="L244" s="8">
        <v>1.4801</v>
      </c>
      <c r="M244" s="218">
        <f>O244</f>
        <v>1.5928</v>
      </c>
      <c r="N244" s="190">
        <f>(M244-K244)/K244</f>
        <v>7.6143503817309652E-2</v>
      </c>
      <c r="O244" s="3">
        <v>1.5928</v>
      </c>
      <c r="P244" s="166">
        <f>M244-O244</f>
        <v>0</v>
      </c>
    </row>
    <row r="245" spans="1:16" ht="13.5" thickBot="1">
      <c r="C245" s="200">
        <f>SUM(C243:C244)</f>
        <v>3.0354999999999999</v>
      </c>
      <c r="D245" s="200">
        <f>SUM(D243:D244)</f>
        <v>3.0354999999999999</v>
      </c>
      <c r="E245" s="200">
        <f>SUM(E243:E244)</f>
        <v>3.0354999999999999</v>
      </c>
      <c r="G245" s="200">
        <f>SUM(G243:G244)</f>
        <v>3.2782</v>
      </c>
      <c r="H245" s="201">
        <f>SUM(H243:H244)</f>
        <v>3.2782</v>
      </c>
      <c r="I245" s="201">
        <v>3.2782</v>
      </c>
      <c r="J245" s="222">
        <v>3.3774999999999999</v>
      </c>
      <c r="K245" s="222">
        <f>SUM(K243:K244)</f>
        <v>3.3774999999999999</v>
      </c>
      <c r="L245" s="222">
        <v>3.3774999999999999</v>
      </c>
      <c r="M245" s="222">
        <f>SUM(M243:M244)</f>
        <v>3.6318000000000001</v>
      </c>
      <c r="N245" s="227">
        <f>(M245-K245)/K245</f>
        <v>7.5292376017764673E-2</v>
      </c>
      <c r="O245" s="222">
        <f>SUM(O243:O244)</f>
        <v>3.6318000000000001</v>
      </c>
      <c r="P245" s="166">
        <f>M245-O245</f>
        <v>0</v>
      </c>
    </row>
    <row r="246" spans="1:16" ht="13.5" thickTop="1">
      <c r="H246" s="103"/>
      <c r="I246" s="103"/>
      <c r="J246" s="103"/>
      <c r="K246" s="103"/>
      <c r="L246" s="103"/>
      <c r="M246" s="103"/>
    </row>
    <row r="247" spans="1:16">
      <c r="A247" s="3" t="s">
        <v>23</v>
      </c>
      <c r="B247" s="3" t="s">
        <v>12</v>
      </c>
      <c r="C247" s="3">
        <v>5.1999999999999998E-3</v>
      </c>
      <c r="D247" s="4">
        <f>+C247</f>
        <v>5.1999999999999998E-3</v>
      </c>
      <c r="E247" s="4">
        <v>5.1999999999999998E-3</v>
      </c>
      <c r="G247" s="4">
        <v>5.1999999999999998E-3</v>
      </c>
      <c r="H247" s="103">
        <v>5.1999999999999998E-3</v>
      </c>
      <c r="I247" s="103">
        <v>4.4000000000000003E-3</v>
      </c>
      <c r="J247" s="103">
        <v>4.4000000000000003E-3</v>
      </c>
      <c r="K247" s="103">
        <v>4.4000000000000003E-3</v>
      </c>
      <c r="L247" s="103">
        <v>4.4000000000000003E-3</v>
      </c>
      <c r="M247" s="218">
        <f>O247</f>
        <v>4.4000000000000003E-3</v>
      </c>
      <c r="N247" s="190">
        <f>(M247-K247)/K247</f>
        <v>0</v>
      </c>
      <c r="O247" s="3">
        <v>4.4000000000000003E-3</v>
      </c>
      <c r="P247" s="166">
        <f>M247-O247</f>
        <v>0</v>
      </c>
    </row>
    <row r="248" spans="1:16">
      <c r="A248" s="3" t="s">
        <v>24</v>
      </c>
      <c r="B248" s="3" t="s">
        <v>12</v>
      </c>
      <c r="C248" s="3">
        <v>1.2999999999999999E-3</v>
      </c>
      <c r="D248" s="3">
        <f>+C248</f>
        <v>1.2999999999999999E-3</v>
      </c>
      <c r="E248" s="3">
        <v>1.2999999999999999E-3</v>
      </c>
      <c r="G248" s="3">
        <v>1.1000000000000001E-3</v>
      </c>
      <c r="H248" s="103">
        <f>+G248</f>
        <v>1.1000000000000001E-3</v>
      </c>
      <c r="I248" s="103">
        <v>1.1999999999999999E-3</v>
      </c>
      <c r="J248" s="103">
        <v>1.1999999999999999E-3</v>
      </c>
      <c r="K248" s="103">
        <v>1.2999999999999999E-3</v>
      </c>
      <c r="L248" s="103">
        <v>1.1999999999999999E-3</v>
      </c>
      <c r="M248" s="218">
        <f>O248</f>
        <v>1.2999999999999999E-3</v>
      </c>
      <c r="N248" s="190">
        <f t="shared" ref="N248:N249" si="3">(M248-K248)/K248</f>
        <v>0</v>
      </c>
      <c r="O248" s="3">
        <v>1.2999999999999999E-3</v>
      </c>
      <c r="P248" s="166">
        <f>M248-O248</f>
        <v>0</v>
      </c>
    </row>
    <row r="249" spans="1:16" ht="13.5" thickBot="1">
      <c r="C249" s="192">
        <f>SUM(C247:C248)</f>
        <v>6.4999999999999997E-3</v>
      </c>
      <c r="D249" s="192">
        <f>SUM(D247:D248)</f>
        <v>6.4999999999999997E-3</v>
      </c>
      <c r="E249" s="192">
        <f>SUM(E247:E248)</f>
        <v>6.4999999999999997E-3</v>
      </c>
      <c r="G249" s="192">
        <f>SUM(G247:G248)</f>
        <v>6.3E-3</v>
      </c>
      <c r="H249" s="204">
        <f>SUM(H247:H248)</f>
        <v>6.3E-3</v>
      </c>
      <c r="I249" s="204">
        <v>5.5999999999999999E-3</v>
      </c>
      <c r="J249" s="226">
        <v>5.5999999999999999E-3</v>
      </c>
      <c r="K249" s="226">
        <f>SUM(K247:K248)</f>
        <v>5.7000000000000002E-3</v>
      </c>
      <c r="L249" s="226">
        <v>5.5999999999999999E-3</v>
      </c>
      <c r="M249" s="226">
        <f>SUM(M247:M248)</f>
        <v>5.7000000000000002E-3</v>
      </c>
      <c r="N249" s="227">
        <f t="shared" si="3"/>
        <v>0</v>
      </c>
      <c r="O249" s="226">
        <f>SUM(O247:O248)</f>
        <v>5.7000000000000002E-3</v>
      </c>
      <c r="P249" s="166">
        <f>M249-O249</f>
        <v>0</v>
      </c>
    </row>
    <row r="250" spans="1:16" ht="13.5" thickTop="1">
      <c r="H250" s="103"/>
      <c r="I250" s="103"/>
      <c r="J250" s="103"/>
      <c r="K250" s="103"/>
      <c r="L250" s="103"/>
      <c r="M250" s="103"/>
      <c r="N250" s="208">
        <f>N249/7</f>
        <v>0</v>
      </c>
    </row>
    <row r="251" spans="1:16">
      <c r="A251" s="3" t="s">
        <v>25</v>
      </c>
      <c r="B251" s="3" t="s">
        <v>7</v>
      </c>
      <c r="C251" s="3">
        <v>0.25</v>
      </c>
      <c r="D251" s="3">
        <v>0.25</v>
      </c>
      <c r="E251" s="3">
        <v>0.25</v>
      </c>
      <c r="G251" s="3">
        <v>0.25</v>
      </c>
      <c r="H251" s="103">
        <v>0.25</v>
      </c>
      <c r="I251" s="103">
        <v>0.25</v>
      </c>
      <c r="J251" s="103">
        <v>0.25</v>
      </c>
      <c r="K251" s="103">
        <v>0.25</v>
      </c>
      <c r="L251" s="103">
        <v>0.25</v>
      </c>
      <c r="M251" s="103">
        <v>0.25</v>
      </c>
      <c r="O251" s="3">
        <v>0.25</v>
      </c>
      <c r="P251" s="166">
        <f>M251-O251</f>
        <v>0</v>
      </c>
    </row>
    <row r="252" spans="1:16">
      <c r="H252" s="103"/>
      <c r="I252" s="103"/>
      <c r="J252" s="103"/>
      <c r="K252" s="103"/>
      <c r="L252" s="103"/>
      <c r="M252" s="103"/>
    </row>
    <row r="253" spans="1:16" hidden="1">
      <c r="A253" s="4" t="s">
        <v>26</v>
      </c>
      <c r="B253" s="3" t="s">
        <v>12</v>
      </c>
      <c r="C253" s="7">
        <v>3.8999999999999998E-3</v>
      </c>
      <c r="D253" s="7">
        <f>+C253</f>
        <v>3.8999999999999998E-3</v>
      </c>
      <c r="E253" s="7">
        <v>0</v>
      </c>
      <c r="G253" s="7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O253" s="3">
        <v>0</v>
      </c>
      <c r="P253" s="166">
        <f>M253-O253</f>
        <v>0</v>
      </c>
    </row>
    <row r="254" spans="1:16" hidden="1">
      <c r="A254" s="4" t="s">
        <v>27</v>
      </c>
      <c r="B254" s="3" t="s">
        <v>12</v>
      </c>
      <c r="C254" s="7">
        <v>0</v>
      </c>
      <c r="D254" s="7">
        <v>0</v>
      </c>
      <c r="E254" s="7">
        <v>0</v>
      </c>
      <c r="G254" s="7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>
        <v>0</v>
      </c>
      <c r="O254" s="3">
        <v>0</v>
      </c>
      <c r="P254" s="166">
        <f>M254-O254</f>
        <v>0</v>
      </c>
    </row>
    <row r="255" spans="1:16" ht="13.5" hidden="1" thickBot="1">
      <c r="A255" s="4" t="s">
        <v>28</v>
      </c>
      <c r="C255" s="192">
        <f>SUM(C253:C254)</f>
        <v>3.8999999999999998E-3</v>
      </c>
      <c r="D255" s="192">
        <f>SUM(D253:D254)</f>
        <v>3.8999999999999998E-3</v>
      </c>
      <c r="E255" s="192">
        <f>SUM(E253:E254)</f>
        <v>0</v>
      </c>
      <c r="G255" s="192">
        <f>SUM(G253:G254)</f>
        <v>0</v>
      </c>
      <c r="H255" s="204">
        <f>SUM(H253:H254)</f>
        <v>0</v>
      </c>
      <c r="I255" s="204">
        <v>0</v>
      </c>
      <c r="J255" s="204">
        <v>0</v>
      </c>
      <c r="K255" s="204">
        <f>SUM(K253:K254)</f>
        <v>0</v>
      </c>
      <c r="L255" s="204">
        <v>0</v>
      </c>
      <c r="M255" s="204">
        <f>SUM(M253:M254)</f>
        <v>0</v>
      </c>
      <c r="O255" s="3">
        <v>0</v>
      </c>
      <c r="P255" s="166">
        <f>M255-O255</f>
        <v>0</v>
      </c>
    </row>
    <row r="256" spans="1:16" ht="13.5" hidden="1" thickTop="1">
      <c r="H256" s="103"/>
      <c r="I256" s="103"/>
      <c r="J256" s="103"/>
      <c r="K256" s="103"/>
      <c r="L256" s="103"/>
      <c r="M256" s="103"/>
    </row>
    <row r="257" spans="2:13" hidden="1">
      <c r="B257" s="4" t="s">
        <v>133</v>
      </c>
      <c r="G257" s="6">
        <f>G4+G38+G73+G107+G142+G181+G218</f>
        <v>15528.86</v>
      </c>
      <c r="H257" s="6">
        <f>H4+H38+H73+H107+H142+H181+H218</f>
        <v>14201.87</v>
      </c>
      <c r="I257" s="6">
        <v>-1326.9899999999998</v>
      </c>
      <c r="J257" s="6">
        <v>-8.5453149812671353E-2</v>
      </c>
      <c r="K257" s="6">
        <f>H257-G257</f>
        <v>-1326.9899999999998</v>
      </c>
      <c r="M257" s="208">
        <f>K257/G257</f>
        <v>-8.5453149812671353E-2</v>
      </c>
    </row>
    <row r="258" spans="2:13" hidden="1">
      <c r="B258" s="4" t="s">
        <v>134</v>
      </c>
      <c r="G258" s="7">
        <f>G11+G45+G80+G114+G149+G188+G225</f>
        <v>19.526699999999998</v>
      </c>
      <c r="H258" s="7">
        <f>H11+H45+H80+H114+H149+H188+H225</f>
        <v>19.508400000000002</v>
      </c>
      <c r="I258" s="7">
        <v>-1.829999999999643E-2</v>
      </c>
      <c r="J258" s="7">
        <v>-9.3717832506242391E-4</v>
      </c>
      <c r="K258" s="6">
        <f>H258-G258</f>
        <v>-1.829999999999643E-2</v>
      </c>
      <c r="M258" s="208">
        <f>K258/G258</f>
        <v>-9.3717832506242391E-4</v>
      </c>
    </row>
  </sheetData>
  <mergeCells count="2">
    <mergeCell ref="H71:K71"/>
    <mergeCell ref="A71:D71"/>
  </mergeCells>
  <printOptions horizontalCentered="1" verticalCentered="1"/>
  <pageMargins left="0.74803149606299213" right="0.74803149606299213" top="1.299212598425197" bottom="0.98425196850393704" header="0.51181102362204722" footer="0.51181102362204722"/>
  <pageSetup scale="81" fitToHeight="0" orientation="landscape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  <rowBreaks count="6" manualBreakCount="6">
    <brk id="36" max="16383" man="1"/>
    <brk id="70" max="16383" man="1"/>
    <brk id="105" max="16383" man="1"/>
    <brk id="140" max="16383" man="1"/>
    <brk id="179" max="12" man="1"/>
    <brk id="215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69"/>
  <sheetViews>
    <sheetView showGridLines="0" topLeftCell="A25" zoomScaleNormal="100" zoomScalePageLayoutView="8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9.285156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3.4257812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11.140625" style="17" bestFit="1" customWidth="1"/>
    <col min="15" max="15" width="2.85546875" style="17" customWidth="1"/>
    <col min="16" max="16" width="8.85546875" style="17" customWidth="1"/>
    <col min="17" max="17" width="8.7109375" style="17" customWidth="1"/>
    <col min="18" max="18" width="3.85546875" style="17" customWidth="1"/>
    <col min="19" max="20" width="9.7109375" style="17" bestFit="1" customWidth="1"/>
    <col min="21" max="16384" width="9.140625" style="17"/>
  </cols>
  <sheetData>
    <row r="1" spans="2:23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23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23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23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23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23" s="12" customFormat="1" ht="9" customHeight="1">
      <c r="N6" s="2"/>
      <c r="O6" s="2"/>
      <c r="P6" s="2"/>
      <c r="Q6" s="2"/>
      <c r="R6" s="2"/>
    </row>
    <row r="7" spans="2:23" s="12" customFormat="1">
      <c r="N7" s="2"/>
      <c r="O7" s="2"/>
      <c r="P7" s="260"/>
      <c r="Q7" s="260"/>
      <c r="R7" s="2"/>
    </row>
    <row r="8" spans="2:23" s="12" customFormat="1" ht="15" customHeight="1">
      <c r="R8" s="2"/>
    </row>
    <row r="9" spans="2:23" ht="7.5" customHeight="1">
      <c r="N9" s="2"/>
      <c r="O9" s="2"/>
      <c r="P9" s="2"/>
      <c r="Q9" s="2"/>
      <c r="R9" s="2"/>
    </row>
    <row r="10" spans="2:23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23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23" ht="7.5" customHeight="1">
      <c r="N12" s="2"/>
      <c r="O12" s="2"/>
      <c r="P12" s="2"/>
      <c r="Q12" s="2"/>
      <c r="R12" s="2"/>
    </row>
    <row r="13" spans="2:23" ht="7.5" customHeight="1">
      <c r="N13" s="2"/>
      <c r="O13" s="2"/>
      <c r="P13" s="2"/>
      <c r="Q13" s="2"/>
      <c r="R13" s="2"/>
    </row>
    <row r="14" spans="2:23" ht="15.75">
      <c r="B14" s="18"/>
      <c r="D14" s="19" t="s">
        <v>37</v>
      </c>
      <c r="F14" s="270" t="s">
        <v>38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S14" s="84"/>
      <c r="T14" s="84"/>
      <c r="U14" s="84"/>
      <c r="V14" s="84"/>
      <c r="W14" s="84"/>
    </row>
    <row r="15" spans="2:23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S15" s="84"/>
      <c r="T15" s="84"/>
      <c r="U15" s="84"/>
      <c r="V15" s="84"/>
      <c r="W15" s="84"/>
    </row>
    <row r="16" spans="2:23">
      <c r="B16" s="18"/>
      <c r="D16" s="22"/>
      <c r="F16" s="23" t="s">
        <v>39</v>
      </c>
      <c r="G16" s="23"/>
      <c r="H16" s="24">
        <v>800</v>
      </c>
      <c r="I16" s="23" t="s">
        <v>40</v>
      </c>
      <c r="S16" s="70"/>
      <c r="T16" s="70"/>
      <c r="U16" s="70"/>
      <c r="V16" s="84"/>
      <c r="W16" s="84"/>
    </row>
    <row r="17" spans="2:23" ht="10.5" customHeight="1">
      <c r="B17" s="18"/>
      <c r="D17" s="22"/>
      <c r="S17" s="70"/>
      <c r="T17" s="70"/>
      <c r="U17" s="70"/>
      <c r="V17" s="84"/>
      <c r="W17" s="84"/>
    </row>
    <row r="18" spans="2:23">
      <c r="B18" s="25"/>
      <c r="D18" s="22"/>
      <c r="F18" s="26"/>
      <c r="G18" s="26"/>
      <c r="H18" s="271" t="s">
        <v>135</v>
      </c>
      <c r="I18" s="272"/>
      <c r="J18" s="273"/>
      <c r="L18" s="274" t="s">
        <v>136</v>
      </c>
      <c r="M18" s="275"/>
      <c r="N18" s="276"/>
      <c r="P18" s="271" t="s">
        <v>41</v>
      </c>
      <c r="Q18" s="273"/>
      <c r="S18" s="84"/>
      <c r="T18" s="84"/>
      <c r="U18" s="84"/>
      <c r="V18" s="84"/>
      <c r="W18" s="84"/>
    </row>
    <row r="19" spans="2:23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L19" s="28" t="s">
        <v>43</v>
      </c>
      <c r="M19" s="30" t="s">
        <v>44</v>
      </c>
      <c r="N19" s="29" t="s">
        <v>45</v>
      </c>
      <c r="P19" s="264" t="s">
        <v>46</v>
      </c>
      <c r="Q19" s="266" t="s">
        <v>47</v>
      </c>
      <c r="S19" s="84"/>
      <c r="T19" s="84"/>
      <c r="U19" s="84"/>
      <c r="V19" s="84"/>
      <c r="W19" s="84"/>
    </row>
    <row r="20" spans="2:23">
      <c r="B20" s="25"/>
      <c r="D20" s="22"/>
      <c r="F20" s="263"/>
      <c r="G20" s="27"/>
      <c r="H20" s="31" t="s">
        <v>48</v>
      </c>
      <c r="I20" s="31"/>
      <c r="J20" s="32" t="s">
        <v>48</v>
      </c>
      <c r="L20" s="31" t="s">
        <v>48</v>
      </c>
      <c r="M20" s="32"/>
      <c r="N20" s="32" t="s">
        <v>48</v>
      </c>
      <c r="P20" s="265"/>
      <c r="Q20" s="267"/>
      <c r="S20" s="84"/>
      <c r="T20" s="84"/>
      <c r="U20" s="84"/>
      <c r="V20" s="84"/>
      <c r="W20" s="84"/>
    </row>
    <row r="21" spans="2:23">
      <c r="D21" s="75" t="s">
        <v>6</v>
      </c>
      <c r="E21" s="33"/>
      <c r="F21" s="34" t="s">
        <v>1</v>
      </c>
      <c r="G21" s="35"/>
      <c r="H21" s="139">
        <v>13.03</v>
      </c>
      <c r="I21" s="104">
        <v>1</v>
      </c>
      <c r="J21" s="140">
        <f t="shared" ref="J21:J26" si="0">I21*H21</f>
        <v>13.03</v>
      </c>
      <c r="K21" s="105"/>
      <c r="L21" s="139">
        <f>+'Rates Detail'!M4</f>
        <v>13.23</v>
      </c>
      <c r="M21" s="106">
        <v>1</v>
      </c>
      <c r="N21" s="140">
        <f t="shared" ref="N21:N29" si="1">M21*L21</f>
        <v>13.23</v>
      </c>
      <c r="O21" s="105"/>
      <c r="P21" s="107">
        <f t="shared" ref="P21:P29" si="2">N21-J21</f>
        <v>0.20000000000000107</v>
      </c>
      <c r="Q21" s="141">
        <f t="shared" ref="Q21:Q29" si="3">IF((J21)=0,"",(P21/J21))</f>
        <v>1.5349194167306299E-2</v>
      </c>
      <c r="S21" s="85"/>
      <c r="T21" s="85"/>
      <c r="U21" s="85"/>
      <c r="V21" s="84"/>
      <c r="W21" s="84"/>
    </row>
    <row r="22" spans="2:23">
      <c r="D22" s="75" t="s">
        <v>103</v>
      </c>
      <c r="E22" s="33"/>
      <c r="F22" s="34" t="s">
        <v>1</v>
      </c>
      <c r="G22" s="35"/>
      <c r="H22" s="139">
        <v>0.79</v>
      </c>
      <c r="I22" s="104">
        <v>1</v>
      </c>
      <c r="J22" s="140">
        <f t="shared" ref="J22:J23" si="4">I22*H22</f>
        <v>0.79</v>
      </c>
      <c r="K22" s="105"/>
      <c r="L22" s="139">
        <v>0.79</v>
      </c>
      <c r="M22" s="106">
        <v>1</v>
      </c>
      <c r="N22" s="140">
        <f t="shared" ref="N22:N23" si="5">M22*L22</f>
        <v>0.79</v>
      </c>
      <c r="O22" s="105"/>
      <c r="P22" s="107">
        <f t="shared" ref="P22:P23" si="6">N22-J22</f>
        <v>0</v>
      </c>
      <c r="Q22" s="141">
        <f t="shared" ref="Q22:Q23" si="7">IF((J22)=0,"",(P22/J22))</f>
        <v>0</v>
      </c>
      <c r="S22" s="85"/>
      <c r="T22" s="85"/>
      <c r="U22" s="85"/>
      <c r="V22" s="84"/>
      <c r="W22" s="84"/>
    </row>
    <row r="23" spans="2:23">
      <c r="D23" s="75" t="s">
        <v>140</v>
      </c>
      <c r="E23" s="33"/>
      <c r="F23" s="34" t="s">
        <v>1</v>
      </c>
      <c r="G23" s="35"/>
      <c r="H23" s="139">
        <v>0</v>
      </c>
      <c r="I23" s="108">
        <v>1</v>
      </c>
      <c r="J23" s="140">
        <f t="shared" si="4"/>
        <v>0</v>
      </c>
      <c r="K23" s="105"/>
      <c r="L23" s="139">
        <v>0.02</v>
      </c>
      <c r="M23" s="109">
        <v>1</v>
      </c>
      <c r="N23" s="140">
        <f t="shared" si="5"/>
        <v>0.02</v>
      </c>
      <c r="O23" s="105"/>
      <c r="P23" s="107">
        <f t="shared" si="6"/>
        <v>0.02</v>
      </c>
      <c r="Q23" s="141" t="str">
        <f t="shared" si="7"/>
        <v/>
      </c>
      <c r="S23" s="85"/>
      <c r="T23" s="85"/>
      <c r="U23" s="85"/>
      <c r="V23" s="84"/>
      <c r="W23" s="84"/>
    </row>
    <row r="24" spans="2:23">
      <c r="D24" s="75" t="s">
        <v>11</v>
      </c>
      <c r="E24" s="33"/>
      <c r="F24" s="34" t="s">
        <v>50</v>
      </c>
      <c r="G24" s="35"/>
      <c r="H24" s="142">
        <v>1.3100000000000001E-2</v>
      </c>
      <c r="I24" s="104">
        <v>800</v>
      </c>
      <c r="J24" s="140">
        <f t="shared" si="0"/>
        <v>10.48</v>
      </c>
      <c r="K24" s="105"/>
      <c r="L24" s="142">
        <f>+'Rates Detail'!M11</f>
        <v>1.3299999999999999E-2</v>
      </c>
      <c r="M24" s="106">
        <f>H16</f>
        <v>800</v>
      </c>
      <c r="N24" s="140">
        <f t="shared" si="1"/>
        <v>10.639999999999999</v>
      </c>
      <c r="O24" s="105"/>
      <c r="P24" s="107">
        <f t="shared" si="2"/>
        <v>0.15999999999999837</v>
      </c>
      <c r="Q24" s="141">
        <f t="shared" si="3"/>
        <v>1.5267175572518927E-2</v>
      </c>
      <c r="S24" s="69"/>
      <c r="T24" s="69"/>
      <c r="U24" s="69"/>
    </row>
    <row r="25" spans="2:23">
      <c r="D25" s="75" t="s">
        <v>53</v>
      </c>
      <c r="E25" s="33"/>
      <c r="F25" s="34" t="s">
        <v>50</v>
      </c>
      <c r="G25" s="35"/>
      <c r="H25" s="142">
        <v>5.0000000000000001E-4</v>
      </c>
      <c r="I25" s="104">
        <v>800</v>
      </c>
      <c r="J25" s="140">
        <f t="shared" si="0"/>
        <v>0.4</v>
      </c>
      <c r="K25" s="105"/>
      <c r="L25" s="174">
        <v>0</v>
      </c>
      <c r="M25" s="106">
        <f>+I25</f>
        <v>800</v>
      </c>
      <c r="N25" s="140">
        <f t="shared" si="1"/>
        <v>0</v>
      </c>
      <c r="O25" s="105"/>
      <c r="P25" s="107">
        <f t="shared" si="2"/>
        <v>-0.4</v>
      </c>
      <c r="Q25" s="141">
        <f t="shared" si="3"/>
        <v>-1</v>
      </c>
      <c r="S25" s="69"/>
      <c r="T25" s="69"/>
      <c r="U25" s="69"/>
    </row>
    <row r="26" spans="2:23">
      <c r="D26" s="75" t="s">
        <v>95</v>
      </c>
      <c r="E26" s="33"/>
      <c r="F26" s="34" t="s">
        <v>50</v>
      </c>
      <c r="G26" s="35"/>
      <c r="H26" s="142">
        <v>0</v>
      </c>
      <c r="I26" s="108">
        <v>800</v>
      </c>
      <c r="J26" s="140">
        <f t="shared" si="0"/>
        <v>0</v>
      </c>
      <c r="K26" s="105"/>
      <c r="L26" s="142">
        <f>'Rates Detail'!M18</f>
        <v>0</v>
      </c>
      <c r="M26" s="109">
        <v>800</v>
      </c>
      <c r="N26" s="140">
        <f t="shared" si="1"/>
        <v>0</v>
      </c>
      <c r="O26" s="105"/>
      <c r="P26" s="107">
        <f t="shared" si="2"/>
        <v>0</v>
      </c>
      <c r="Q26" s="141" t="str">
        <f t="shared" si="3"/>
        <v/>
      </c>
      <c r="S26" s="69"/>
    </row>
    <row r="27" spans="2:23">
      <c r="D27" s="75" t="s">
        <v>115</v>
      </c>
      <c r="E27" s="33"/>
      <c r="F27" s="34" t="s">
        <v>50</v>
      </c>
      <c r="G27" s="35"/>
      <c r="H27" s="155">
        <f>+J27/I27</f>
        <v>9.2460000000000001E-2</v>
      </c>
      <c r="I27" s="108">
        <f>+SUM(I44:I46)*H55</f>
        <v>28.799999999999997</v>
      </c>
      <c r="J27" s="140">
        <f>+SUM(J44:J46)*H55</f>
        <v>2.6628479999999999</v>
      </c>
      <c r="K27" s="105"/>
      <c r="L27" s="142">
        <f>+H27</f>
        <v>9.2460000000000001E-2</v>
      </c>
      <c r="M27" s="108">
        <f>+SUM(M44:M46)*L55</f>
        <v>28.799999999999997</v>
      </c>
      <c r="N27" s="140">
        <f>+SUM(N44:N46)*L55</f>
        <v>2.6628479999999999</v>
      </c>
      <c r="O27" s="105"/>
      <c r="P27" s="107">
        <f t="shared" si="2"/>
        <v>0</v>
      </c>
      <c r="Q27" s="141">
        <f t="shared" si="3"/>
        <v>0</v>
      </c>
      <c r="S27" s="69"/>
      <c r="T27" s="69"/>
      <c r="U27" s="69"/>
    </row>
    <row r="28" spans="2:23" ht="25.5">
      <c r="D28" s="76" t="s">
        <v>54</v>
      </c>
      <c r="E28" s="33"/>
      <c r="F28" s="34" t="s">
        <v>50</v>
      </c>
      <c r="G28" s="35"/>
      <c r="H28" s="142">
        <v>-1.1000000000000001E-3</v>
      </c>
      <c r="I28" s="104">
        <v>800</v>
      </c>
      <c r="J28" s="140">
        <f>I28*H28</f>
        <v>-0.88</v>
      </c>
      <c r="K28" s="105"/>
      <c r="L28" s="174">
        <v>0</v>
      </c>
      <c r="M28" s="106">
        <v>800</v>
      </c>
      <c r="N28" s="140">
        <f t="shared" si="1"/>
        <v>0</v>
      </c>
      <c r="O28" s="105"/>
      <c r="P28" s="107">
        <f t="shared" si="2"/>
        <v>0.88</v>
      </c>
      <c r="Q28" s="141">
        <f t="shared" si="3"/>
        <v>-1</v>
      </c>
      <c r="S28" s="69"/>
      <c r="T28" s="69"/>
      <c r="U28" s="69"/>
    </row>
    <row r="29" spans="2:23">
      <c r="D29" s="75" t="s">
        <v>51</v>
      </c>
      <c r="E29" s="33"/>
      <c r="F29" s="34" t="s">
        <v>50</v>
      </c>
      <c r="G29" s="35"/>
      <c r="H29" s="142">
        <v>2.0000000000000001E-4</v>
      </c>
      <c r="I29" s="104">
        <v>800</v>
      </c>
      <c r="J29" s="140">
        <f>I29*H29</f>
        <v>0.16</v>
      </c>
      <c r="K29" s="105"/>
      <c r="L29" s="142">
        <f>+'Rates Detail'!M26</f>
        <v>2.0000000000000001E-4</v>
      </c>
      <c r="M29" s="106">
        <f>M24</f>
        <v>800</v>
      </c>
      <c r="N29" s="140">
        <f t="shared" si="1"/>
        <v>0.16</v>
      </c>
      <c r="O29" s="105"/>
      <c r="P29" s="107">
        <f t="shared" si="2"/>
        <v>0</v>
      </c>
      <c r="Q29" s="141">
        <f t="shared" si="3"/>
        <v>0</v>
      </c>
      <c r="S29" s="69"/>
      <c r="T29" s="69"/>
      <c r="U29" s="69"/>
    </row>
    <row r="30" spans="2:23">
      <c r="D30" s="37"/>
      <c r="E30" s="33"/>
      <c r="F30" s="34"/>
      <c r="G30" s="35"/>
      <c r="H30" s="143"/>
      <c r="I30" s="110"/>
      <c r="J30" s="144">
        <f t="shared" ref="J30:J34" si="8">I30*H30</f>
        <v>0</v>
      </c>
      <c r="K30" s="75"/>
      <c r="L30" s="143"/>
      <c r="M30" s="111"/>
      <c r="N30" s="144">
        <f t="shared" ref="N30:N34" si="9">M30*L30</f>
        <v>0</v>
      </c>
      <c r="O30" s="75"/>
      <c r="P30" s="112">
        <f t="shared" ref="P30:P53" si="10">N30-J30</f>
        <v>0</v>
      </c>
      <c r="Q30" s="141" t="str">
        <f t="shared" ref="Q30:Q34" si="11">IF((J30)=0,"",(P30/J30))</f>
        <v/>
      </c>
      <c r="S30" s="85"/>
      <c r="T30" s="85"/>
      <c r="U30" s="85"/>
      <c r="V30" s="84"/>
      <c r="W30" s="84"/>
    </row>
    <row r="31" spans="2:23">
      <c r="D31" s="37"/>
      <c r="E31" s="33"/>
      <c r="F31" s="34"/>
      <c r="G31" s="35"/>
      <c r="H31" s="143"/>
      <c r="I31" s="110"/>
      <c r="J31" s="144">
        <f t="shared" si="8"/>
        <v>0</v>
      </c>
      <c r="K31" s="75"/>
      <c r="L31" s="143"/>
      <c r="M31" s="111"/>
      <c r="N31" s="144">
        <f t="shared" si="9"/>
        <v>0</v>
      </c>
      <c r="O31" s="75"/>
      <c r="P31" s="112">
        <f t="shared" si="10"/>
        <v>0</v>
      </c>
      <c r="Q31" s="141" t="str">
        <f t="shared" si="11"/>
        <v/>
      </c>
      <c r="S31" s="69"/>
      <c r="T31" s="69"/>
      <c r="U31" s="69"/>
    </row>
    <row r="32" spans="2:23">
      <c r="D32" s="37"/>
      <c r="E32" s="33"/>
      <c r="F32" s="34"/>
      <c r="G32" s="35"/>
      <c r="H32" s="143"/>
      <c r="I32" s="110"/>
      <c r="J32" s="144">
        <f t="shared" si="8"/>
        <v>0</v>
      </c>
      <c r="K32" s="75"/>
      <c r="L32" s="143"/>
      <c r="M32" s="111"/>
      <c r="N32" s="144">
        <f t="shared" si="9"/>
        <v>0</v>
      </c>
      <c r="O32" s="75"/>
      <c r="P32" s="112">
        <f t="shared" si="10"/>
        <v>0</v>
      </c>
      <c r="Q32" s="141" t="str">
        <f t="shared" si="11"/>
        <v/>
      </c>
      <c r="S32" s="69"/>
      <c r="T32" s="69"/>
      <c r="U32" s="69"/>
    </row>
    <row r="33" spans="4:21">
      <c r="D33" s="37"/>
      <c r="E33" s="33"/>
      <c r="F33" s="34"/>
      <c r="G33" s="35"/>
      <c r="H33" s="143"/>
      <c r="I33" s="110"/>
      <c r="J33" s="144">
        <f t="shared" si="8"/>
        <v>0</v>
      </c>
      <c r="K33" s="75"/>
      <c r="L33" s="143"/>
      <c r="M33" s="111"/>
      <c r="N33" s="144">
        <f t="shared" si="9"/>
        <v>0</v>
      </c>
      <c r="O33" s="75"/>
      <c r="P33" s="112">
        <f t="shared" si="10"/>
        <v>0</v>
      </c>
      <c r="Q33" s="141" t="str">
        <f t="shared" si="11"/>
        <v/>
      </c>
      <c r="S33" s="69"/>
      <c r="T33" s="69"/>
      <c r="U33" s="69"/>
    </row>
    <row r="34" spans="4:21" ht="13.5" thickBot="1">
      <c r="D34" s="37"/>
      <c r="E34" s="33"/>
      <c r="F34" s="34"/>
      <c r="G34" s="35"/>
      <c r="H34" s="143"/>
      <c r="I34" s="113"/>
      <c r="J34" s="144">
        <f t="shared" si="8"/>
        <v>0</v>
      </c>
      <c r="K34" s="75"/>
      <c r="L34" s="143"/>
      <c r="M34" s="114"/>
      <c r="N34" s="144">
        <f t="shared" si="9"/>
        <v>0</v>
      </c>
      <c r="O34" s="75"/>
      <c r="P34" s="112">
        <f t="shared" si="10"/>
        <v>0</v>
      </c>
      <c r="Q34" s="141" t="str">
        <f t="shared" si="11"/>
        <v/>
      </c>
      <c r="S34" s="69"/>
    </row>
    <row r="35" spans="4:21" ht="13.5" thickBot="1">
      <c r="D35" s="23" t="s">
        <v>56</v>
      </c>
      <c r="G35" s="38"/>
      <c r="H35" s="115"/>
      <c r="I35" s="116"/>
      <c r="J35" s="39">
        <f>SUM(J21:J34)</f>
        <v>26.642848000000001</v>
      </c>
      <c r="K35" s="22"/>
      <c r="L35" s="115"/>
      <c r="M35" s="117"/>
      <c r="N35" s="39">
        <f>SUM(N21:N34)</f>
        <v>27.502848</v>
      </c>
      <c r="O35" s="22"/>
      <c r="P35" s="40">
        <f t="shared" si="10"/>
        <v>0.85999999999999943</v>
      </c>
      <c r="Q35" s="41">
        <f t="shared" ref="Q35:Q53" si="12">IF((J35)=0,"",(P35/J35))</f>
        <v>3.2278831452253132E-2</v>
      </c>
    </row>
    <row r="36" spans="4:21">
      <c r="D36" s="42" t="s">
        <v>57</v>
      </c>
      <c r="E36" s="42"/>
      <c r="F36" s="43" t="s">
        <v>50</v>
      </c>
      <c r="G36" s="44"/>
      <c r="H36" s="145">
        <v>7.6E-3</v>
      </c>
      <c r="I36" s="118">
        <v>800</v>
      </c>
      <c r="J36" s="146">
        <f>I36*H36</f>
        <v>6.08</v>
      </c>
      <c r="K36" s="119"/>
      <c r="L36" s="145">
        <f>+'Rates Detail'!M28</f>
        <v>8.2000000000000007E-3</v>
      </c>
      <c r="M36" s="120">
        <f>+I36</f>
        <v>800</v>
      </c>
      <c r="N36" s="146">
        <f>M36*L36</f>
        <v>6.5600000000000005</v>
      </c>
      <c r="O36" s="119"/>
      <c r="P36" s="121">
        <f t="shared" si="10"/>
        <v>0.48000000000000043</v>
      </c>
      <c r="Q36" s="147">
        <f t="shared" si="12"/>
        <v>7.8947368421052697E-2</v>
      </c>
    </row>
    <row r="37" spans="4:21" ht="26.25" thickBot="1">
      <c r="D37" s="45" t="s">
        <v>58</v>
      </c>
      <c r="E37" s="42"/>
      <c r="F37" s="43" t="s">
        <v>50</v>
      </c>
      <c r="G37" s="44"/>
      <c r="H37" s="145">
        <v>5.7999999999999996E-3</v>
      </c>
      <c r="I37" s="118">
        <v>800</v>
      </c>
      <c r="J37" s="146">
        <f>I37*H37</f>
        <v>4.6399999999999997</v>
      </c>
      <c r="K37" s="119"/>
      <c r="L37" s="145">
        <f>+'Rates Detail'!M29</f>
        <v>6.1999999999999998E-3</v>
      </c>
      <c r="M37" s="120">
        <f>M36</f>
        <v>800</v>
      </c>
      <c r="N37" s="146">
        <f>M37*L37</f>
        <v>4.96</v>
      </c>
      <c r="O37" s="119"/>
      <c r="P37" s="121">
        <f t="shared" si="10"/>
        <v>0.32000000000000028</v>
      </c>
      <c r="Q37" s="147">
        <f t="shared" si="12"/>
        <v>6.8965517241379379E-2</v>
      </c>
    </row>
    <row r="38" spans="4:21" ht="26.25" thickBot="1">
      <c r="D38" s="46" t="s">
        <v>59</v>
      </c>
      <c r="E38" s="33"/>
      <c r="F38" s="33"/>
      <c r="G38" s="35"/>
      <c r="H38" s="122"/>
      <c r="I38" s="123"/>
      <c r="J38" s="47">
        <f>SUM(J35:J37)</f>
        <v>37.362848</v>
      </c>
      <c r="K38" s="48"/>
      <c r="L38" s="49"/>
      <c r="M38" s="50"/>
      <c r="N38" s="47">
        <f>SUM(N35:N37)</f>
        <v>39.022848000000003</v>
      </c>
      <c r="O38" s="48"/>
      <c r="P38" s="51">
        <f t="shared" si="10"/>
        <v>1.6600000000000037</v>
      </c>
      <c r="Q38" s="52">
        <f t="shared" si="12"/>
        <v>4.4429161288775519E-2</v>
      </c>
    </row>
    <row r="39" spans="4:21" ht="25.5">
      <c r="D39" s="36" t="s">
        <v>60</v>
      </c>
      <c r="E39" s="33"/>
      <c r="F39" s="34" t="s">
        <v>50</v>
      </c>
      <c r="G39" s="35"/>
      <c r="H39" s="143">
        <v>4.4000000000000003E-3</v>
      </c>
      <c r="I39" s="104">
        <v>829</v>
      </c>
      <c r="J39" s="140">
        <f>I39*H39</f>
        <v>3.6476000000000002</v>
      </c>
      <c r="K39" s="75"/>
      <c r="L39" s="73">
        <f>'Rates Detail'!M32</f>
        <v>4.4000000000000003E-3</v>
      </c>
      <c r="M39" s="106">
        <f>+I39</f>
        <v>829</v>
      </c>
      <c r="N39" s="124">
        <f>M39*L39</f>
        <v>3.6476000000000002</v>
      </c>
      <c r="O39" s="75"/>
      <c r="P39" s="112">
        <f t="shared" si="10"/>
        <v>0</v>
      </c>
      <c r="Q39" s="125">
        <f t="shared" si="12"/>
        <v>0</v>
      </c>
    </row>
    <row r="40" spans="4:21" ht="25.5">
      <c r="D40" s="36" t="s">
        <v>61</v>
      </c>
      <c r="E40" s="33"/>
      <c r="F40" s="34" t="s">
        <v>50</v>
      </c>
      <c r="G40" s="35"/>
      <c r="H40" s="143">
        <v>1.2999999999999999E-3</v>
      </c>
      <c r="I40" s="104">
        <v>829</v>
      </c>
      <c r="J40" s="140">
        <f t="shared" ref="J40:J48" si="13">I40*H40</f>
        <v>1.0776999999999999</v>
      </c>
      <c r="K40" s="75"/>
      <c r="L40" s="73">
        <v>1.2999999999999999E-3</v>
      </c>
      <c r="M40" s="106">
        <f>+M39</f>
        <v>829</v>
      </c>
      <c r="N40" s="124">
        <f t="shared" ref="N40:N48" si="14">M40*L40</f>
        <v>1.0776999999999999</v>
      </c>
      <c r="O40" s="75"/>
      <c r="P40" s="112">
        <f t="shared" si="10"/>
        <v>0</v>
      </c>
      <c r="Q40" s="125">
        <f t="shared" si="12"/>
        <v>0</v>
      </c>
      <c r="T40" s="83"/>
    </row>
    <row r="41" spans="4:21">
      <c r="D41" s="36" t="s">
        <v>62</v>
      </c>
      <c r="E41" s="33"/>
      <c r="F41" s="34"/>
      <c r="G41" s="35"/>
      <c r="H41" s="143"/>
      <c r="I41" s="104">
        <v>800</v>
      </c>
      <c r="J41" s="140">
        <f t="shared" si="13"/>
        <v>0</v>
      </c>
      <c r="K41" s="75"/>
      <c r="L41" s="74"/>
      <c r="M41" s="106">
        <f>M37</f>
        <v>800</v>
      </c>
      <c r="N41" s="124">
        <f t="shared" si="14"/>
        <v>0</v>
      </c>
      <c r="O41" s="75"/>
      <c r="P41" s="112">
        <f t="shared" si="10"/>
        <v>0</v>
      </c>
      <c r="Q41" s="125" t="str">
        <f t="shared" si="12"/>
        <v/>
      </c>
    </row>
    <row r="42" spans="4:21">
      <c r="D42" s="33" t="s">
        <v>63</v>
      </c>
      <c r="E42" s="33"/>
      <c r="F42" s="34" t="s">
        <v>1</v>
      </c>
      <c r="G42" s="35"/>
      <c r="H42" s="143">
        <v>0.25</v>
      </c>
      <c r="I42" s="104">
        <v>1</v>
      </c>
      <c r="J42" s="140">
        <f t="shared" si="13"/>
        <v>0.25</v>
      </c>
      <c r="K42" s="75"/>
      <c r="L42" s="73">
        <f>'Rates Detail'!M36</f>
        <v>0.25</v>
      </c>
      <c r="M42" s="106">
        <v>1</v>
      </c>
      <c r="N42" s="124">
        <f t="shared" si="14"/>
        <v>0.25</v>
      </c>
      <c r="O42" s="75"/>
      <c r="P42" s="112">
        <f t="shared" si="10"/>
        <v>0</v>
      </c>
      <c r="Q42" s="125">
        <f t="shared" si="12"/>
        <v>0</v>
      </c>
      <c r="T42" s="83"/>
    </row>
    <row r="43" spans="4:21">
      <c r="D43" s="33" t="s">
        <v>64</v>
      </c>
      <c r="E43" s="33"/>
      <c r="F43" s="34" t="s">
        <v>50</v>
      </c>
      <c r="G43" s="35"/>
      <c r="H43" s="143">
        <v>7.0000000000000001E-3</v>
      </c>
      <c r="I43" s="104">
        <v>800</v>
      </c>
      <c r="J43" s="140">
        <f t="shared" si="13"/>
        <v>5.6000000000000005</v>
      </c>
      <c r="K43" s="75"/>
      <c r="L43" s="73">
        <f>+H43</f>
        <v>7.0000000000000001E-3</v>
      </c>
      <c r="M43" s="106">
        <f>+M37</f>
        <v>800</v>
      </c>
      <c r="N43" s="124">
        <f t="shared" si="14"/>
        <v>5.6000000000000005</v>
      </c>
      <c r="O43" s="75"/>
      <c r="P43" s="112">
        <f t="shared" si="10"/>
        <v>0</v>
      </c>
      <c r="Q43" s="125">
        <f t="shared" si="12"/>
        <v>0</v>
      </c>
      <c r="T43" s="83"/>
    </row>
    <row r="44" spans="4:21">
      <c r="D44" s="33" t="s">
        <v>112</v>
      </c>
      <c r="E44" s="33"/>
      <c r="F44" s="34" t="s">
        <v>50</v>
      </c>
      <c r="G44" s="35"/>
      <c r="H44" s="143">
        <v>7.4999999999999997E-2</v>
      </c>
      <c r="I44" s="104">
        <v>512</v>
      </c>
      <c r="J44" s="140">
        <f t="shared" si="13"/>
        <v>38.4</v>
      </c>
      <c r="K44" s="75"/>
      <c r="L44" s="73">
        <v>7.4999999999999997E-2</v>
      </c>
      <c r="M44" s="106">
        <f>+I44</f>
        <v>512</v>
      </c>
      <c r="N44" s="124">
        <f t="shared" si="14"/>
        <v>38.4</v>
      </c>
      <c r="O44" s="75"/>
      <c r="P44" s="112">
        <f t="shared" si="10"/>
        <v>0</v>
      </c>
      <c r="Q44" s="125">
        <f t="shared" si="12"/>
        <v>0</v>
      </c>
      <c r="S44" s="72"/>
      <c r="T44" s="83"/>
    </row>
    <row r="45" spans="4:21">
      <c r="D45" s="33" t="s">
        <v>113</v>
      </c>
      <c r="E45" s="33"/>
      <c r="F45" s="34" t="s">
        <v>50</v>
      </c>
      <c r="G45" s="35"/>
      <c r="H45" s="143">
        <v>0.112</v>
      </c>
      <c r="I45" s="104">
        <v>144</v>
      </c>
      <c r="J45" s="140">
        <f t="shared" si="13"/>
        <v>16.128</v>
      </c>
      <c r="K45" s="75"/>
      <c r="L45" s="73">
        <v>0.112</v>
      </c>
      <c r="M45" s="106">
        <f>+I45</f>
        <v>144</v>
      </c>
      <c r="N45" s="124">
        <f t="shared" si="14"/>
        <v>16.128</v>
      </c>
      <c r="O45" s="75"/>
      <c r="P45" s="112">
        <f t="shared" ref="P45:P46" si="15">N45-J45</f>
        <v>0</v>
      </c>
      <c r="Q45" s="125">
        <f t="shared" ref="Q45:Q46" si="16">IF((J45)=0,"",(P45/J45))</f>
        <v>0</v>
      </c>
      <c r="S45" s="72"/>
      <c r="T45" s="83"/>
    </row>
    <row r="46" spans="4:21">
      <c r="D46" s="33" t="s">
        <v>114</v>
      </c>
      <c r="E46" s="33"/>
      <c r="F46" s="34" t="s">
        <v>50</v>
      </c>
      <c r="G46" s="35"/>
      <c r="H46" s="143">
        <v>0.13500000000000001</v>
      </c>
      <c r="I46" s="104">
        <v>144</v>
      </c>
      <c r="J46" s="140">
        <f t="shared" si="13"/>
        <v>19.440000000000001</v>
      </c>
      <c r="K46" s="75"/>
      <c r="L46" s="73">
        <v>0.13500000000000001</v>
      </c>
      <c r="M46" s="106">
        <f>+I46</f>
        <v>144</v>
      </c>
      <c r="N46" s="124">
        <f t="shared" si="14"/>
        <v>19.440000000000001</v>
      </c>
      <c r="O46" s="75"/>
      <c r="P46" s="112">
        <f t="shared" si="15"/>
        <v>0</v>
      </c>
      <c r="Q46" s="125">
        <f t="shared" si="16"/>
        <v>0</v>
      </c>
      <c r="S46" s="72"/>
      <c r="T46" s="83"/>
    </row>
    <row r="47" spans="4:21">
      <c r="D47" s="53"/>
      <c r="E47" s="33"/>
      <c r="F47" s="34"/>
      <c r="G47" s="35"/>
      <c r="H47" s="73">
        <v>0</v>
      </c>
      <c r="I47" s="126">
        <v>0</v>
      </c>
      <c r="J47" s="124">
        <f t="shared" si="13"/>
        <v>0</v>
      </c>
      <c r="K47" s="75"/>
      <c r="L47" s="73">
        <f>+H47</f>
        <v>0</v>
      </c>
      <c r="M47" s="127">
        <f>+I47</f>
        <v>0</v>
      </c>
      <c r="N47" s="124">
        <f t="shared" si="14"/>
        <v>0</v>
      </c>
      <c r="O47" s="75"/>
      <c r="P47" s="112">
        <f t="shared" si="10"/>
        <v>0</v>
      </c>
      <c r="Q47" s="125" t="str">
        <f t="shared" si="12"/>
        <v/>
      </c>
      <c r="S47" s="72"/>
    </row>
    <row r="48" spans="4:21" ht="13.5" thickBot="1">
      <c r="D48" s="37"/>
      <c r="E48" s="33"/>
      <c r="F48" s="34"/>
      <c r="G48" s="35"/>
      <c r="H48" s="73"/>
      <c r="I48" s="113"/>
      <c r="J48" s="124">
        <f t="shared" si="13"/>
        <v>0</v>
      </c>
      <c r="K48" s="75"/>
      <c r="L48" s="73"/>
      <c r="M48" s="114"/>
      <c r="N48" s="124">
        <f t="shared" si="14"/>
        <v>0</v>
      </c>
      <c r="O48" s="75"/>
      <c r="P48" s="112">
        <f t="shared" si="10"/>
        <v>0</v>
      </c>
      <c r="Q48" s="125" t="str">
        <f t="shared" si="12"/>
        <v/>
      </c>
    </row>
    <row r="49" spans="2:17" ht="13.5" thickBot="1">
      <c r="D49" s="54" t="s">
        <v>66</v>
      </c>
      <c r="E49" s="33"/>
      <c r="F49" s="33"/>
      <c r="G49" s="33"/>
      <c r="H49" s="128"/>
      <c r="I49" s="129"/>
      <c r="J49" s="47">
        <f>SUM(J38:J48)</f>
        <v>121.90614799999999</v>
      </c>
      <c r="K49" s="48"/>
      <c r="L49" s="55"/>
      <c r="M49" s="56"/>
      <c r="N49" s="47">
        <f>SUM(N38:N48)</f>
        <v>123.566148</v>
      </c>
      <c r="O49" s="48"/>
      <c r="P49" s="51">
        <f t="shared" si="10"/>
        <v>1.6600000000000108</v>
      </c>
      <c r="Q49" s="52">
        <f t="shared" si="12"/>
        <v>1.3617032670083308E-2</v>
      </c>
    </row>
    <row r="50" spans="2:17" ht="13.5" thickBot="1">
      <c r="D50" s="35" t="s">
        <v>67</v>
      </c>
      <c r="E50" s="33"/>
      <c r="F50" s="33"/>
      <c r="G50" s="33"/>
      <c r="H50" s="130">
        <v>0.13</v>
      </c>
      <c r="I50" s="131"/>
      <c r="J50" s="132">
        <f>J49*H50</f>
        <v>15.847799239999999</v>
      </c>
      <c r="K50" s="75"/>
      <c r="L50" s="130">
        <v>0.13</v>
      </c>
      <c r="M50" s="133"/>
      <c r="N50" s="132">
        <f>N49*L50</f>
        <v>16.063599240000002</v>
      </c>
      <c r="O50" s="75"/>
      <c r="P50" s="112">
        <f t="shared" si="10"/>
        <v>0.21580000000000332</v>
      </c>
      <c r="Q50" s="125">
        <f t="shared" si="12"/>
        <v>1.3617032670083429E-2</v>
      </c>
    </row>
    <row r="51" spans="2:17" ht="26.25" thickBot="1">
      <c r="D51" s="46" t="s">
        <v>68</v>
      </c>
      <c r="E51" s="33"/>
      <c r="F51" s="33"/>
      <c r="G51" s="33"/>
      <c r="H51" s="122"/>
      <c r="I51" s="123"/>
      <c r="J51" s="47">
        <f>ROUND(SUM(J49:J50),2)</f>
        <v>137.75</v>
      </c>
      <c r="K51" s="48"/>
      <c r="L51" s="49"/>
      <c r="M51" s="50"/>
      <c r="N51" s="47">
        <f>ROUND(SUM(N49:N50),2)</f>
        <v>139.63</v>
      </c>
      <c r="O51" s="48"/>
      <c r="P51" s="51">
        <f t="shared" si="10"/>
        <v>1.8799999999999955</v>
      </c>
      <c r="Q51" s="52">
        <f t="shared" si="12"/>
        <v>1.3647912885662399E-2</v>
      </c>
    </row>
    <row r="52" spans="2:17" ht="15" thickBot="1">
      <c r="D52" s="57" t="s">
        <v>69</v>
      </c>
      <c r="E52" s="33"/>
      <c r="F52" s="33"/>
      <c r="G52" s="33"/>
      <c r="H52" s="122"/>
      <c r="I52" s="134"/>
      <c r="J52" s="47">
        <f>ROUND(-J51*10%,2)</f>
        <v>-13.78</v>
      </c>
      <c r="K52" s="48"/>
      <c r="L52" s="49"/>
      <c r="M52" s="50"/>
      <c r="N52" s="47">
        <f>ROUND(-N51*10%,2)</f>
        <v>-13.96</v>
      </c>
      <c r="O52" s="48"/>
      <c r="P52" s="51">
        <f t="shared" si="10"/>
        <v>-0.18000000000000149</v>
      </c>
      <c r="Q52" s="52">
        <f t="shared" si="12"/>
        <v>1.3062409288824493E-2</v>
      </c>
    </row>
    <row r="53" spans="2:17" ht="13.5" thickBot="1">
      <c r="D53" s="46" t="s">
        <v>70</v>
      </c>
      <c r="E53" s="33"/>
      <c r="F53" s="33"/>
      <c r="G53" s="33"/>
      <c r="H53" s="135"/>
      <c r="I53" s="136"/>
      <c r="J53" s="58">
        <f>J51+J52</f>
        <v>123.97</v>
      </c>
      <c r="K53" s="48"/>
      <c r="L53" s="59"/>
      <c r="M53" s="60"/>
      <c r="N53" s="58">
        <f>N51+N52</f>
        <v>125.66999999999999</v>
      </c>
      <c r="O53" s="48"/>
      <c r="P53" s="61">
        <f t="shared" si="10"/>
        <v>1.6999999999999886</v>
      </c>
      <c r="Q53" s="62">
        <f t="shared" si="12"/>
        <v>1.3712995079454615E-2</v>
      </c>
    </row>
    <row r="54" spans="2:17" ht="10.5" customHeight="1"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2:17">
      <c r="D55" s="23" t="s">
        <v>71</v>
      </c>
      <c r="H55" s="137">
        <v>3.5999999999999997E-2</v>
      </c>
      <c r="I55" s="22"/>
      <c r="J55" s="170">
        <f>J53/I40</f>
        <v>0.14954161640530761</v>
      </c>
      <c r="K55" s="22"/>
      <c r="L55" s="138">
        <f>+H55</f>
        <v>3.5999999999999997E-2</v>
      </c>
      <c r="M55" s="22"/>
      <c r="N55" s="170">
        <f>N53/M40</f>
        <v>0.15159227985524726</v>
      </c>
      <c r="O55" s="22"/>
      <c r="P55" s="172">
        <f>(N55+'RES-NonRPP'!N53)/2</f>
        <v>0.15159227985524726</v>
      </c>
      <c r="Q55" s="173"/>
    </row>
    <row r="56" spans="2:17" ht="10.5" customHeight="1">
      <c r="H56" s="22"/>
      <c r="I56" s="22"/>
      <c r="J56" s="22"/>
      <c r="K56" s="22"/>
      <c r="L56" s="22"/>
      <c r="M56" s="22"/>
      <c r="N56" s="22"/>
      <c r="O56" s="22"/>
      <c r="P56" s="22"/>
      <c r="Q56" s="22"/>
    </row>
    <row r="57" spans="2:17" ht="10.5" customHeight="1">
      <c r="C57" s="65" t="s">
        <v>72</v>
      </c>
    </row>
    <row r="58" spans="2:17" ht="10.5" customHeight="1"/>
    <row r="59" spans="2:17">
      <c r="B59" s="23"/>
      <c r="C59" s="17" t="s">
        <v>73</v>
      </c>
    </row>
    <row r="60" spans="2:17">
      <c r="C60" s="17" t="s">
        <v>74</v>
      </c>
    </row>
    <row r="62" spans="2:17">
      <c r="C62" s="17" t="s">
        <v>75</v>
      </c>
    </row>
    <row r="63" spans="2:17">
      <c r="C63" s="17" t="s">
        <v>76</v>
      </c>
    </row>
    <row r="65" spans="3:3">
      <c r="C65" s="17" t="s">
        <v>77</v>
      </c>
    </row>
    <row r="66" spans="3:3">
      <c r="C66" s="17" t="s">
        <v>78</v>
      </c>
    </row>
    <row r="67" spans="3:3">
      <c r="C67" s="17" t="s">
        <v>79</v>
      </c>
    </row>
    <row r="68" spans="3:3">
      <c r="C68" s="17" t="s">
        <v>80</v>
      </c>
    </row>
    <row r="69" spans="3:3">
      <c r="C69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count="3">
    <dataValidation type="list" allowBlank="1" showInputMessage="1" showErrorMessage="1" sqref="G36:G37 G39:G48 G21:G34">
      <formula1>$B$14:$B$19</formula1>
    </dataValidation>
    <dataValidation type="list" allowBlank="1" showInputMessage="1" showErrorMessage="1" prompt="Select Charge Unit - monthly, per kWh, per kW" sqref="F39:F48 F36:F37 F21:F34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  <ignoredErrors>
    <ignoredError sqref="L34:L35 L38 J35:K37 L47 L41 L43 M21 J21:K21 J30:L30 J31:L31 J32:L32 J33:L3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67"/>
  <sheetViews>
    <sheetView showGridLines="0" topLeftCell="A36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9.7109375" style="17" customWidth="1"/>
    <col min="10" max="10" width="10.710937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9.7109375" style="17" customWidth="1"/>
    <col min="15" max="15" width="2.85546875" style="17" customWidth="1"/>
    <col min="16" max="16" width="8.85546875" style="17" customWidth="1"/>
    <col min="17" max="17" width="10.42578125" style="17" customWidth="1"/>
    <col min="18" max="18" width="3.85546875" style="17" customWidth="1"/>
    <col min="19" max="20" width="9.7109375" style="17" bestFit="1" customWidth="1"/>
    <col min="21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70" t="s">
        <v>82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800</v>
      </c>
      <c r="I16" s="23" t="s">
        <v>40</v>
      </c>
    </row>
    <row r="17" spans="2:20" ht="10.5" customHeight="1">
      <c r="B17" s="18"/>
      <c r="D17" s="22"/>
    </row>
    <row r="18" spans="2:20">
      <c r="B18" s="25"/>
      <c r="D18" s="22"/>
      <c r="F18" s="26"/>
      <c r="G18" s="26"/>
      <c r="H18" s="271" t="str">
        <f>'RES-RPP'!H18:J18</f>
        <v>Current Board Approved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20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20">
      <c r="B20" s="25"/>
      <c r="D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20">
      <c r="D21" s="35" t="s">
        <v>6</v>
      </c>
      <c r="E21" s="33"/>
      <c r="F21" s="148" t="s">
        <v>1</v>
      </c>
      <c r="G21" s="105"/>
      <c r="H21" s="139">
        <f>+'Rates Detail'!K4</f>
        <v>13.03</v>
      </c>
      <c r="I21" s="104">
        <v>1</v>
      </c>
      <c r="J21" s="144">
        <f t="shared" ref="J21:J27" si="0">I21*H21</f>
        <v>13.03</v>
      </c>
      <c r="K21" s="75"/>
      <c r="L21" s="139">
        <f>+'Rates Detail'!M4</f>
        <v>13.23</v>
      </c>
      <c r="M21" s="106">
        <v>1</v>
      </c>
      <c r="N21" s="144">
        <f t="shared" ref="N21:N30" si="1">M21*L21</f>
        <v>13.23</v>
      </c>
      <c r="O21" s="75"/>
      <c r="P21" s="112">
        <f t="shared" ref="P21:P30" si="2">N21-J21</f>
        <v>0.20000000000000107</v>
      </c>
      <c r="Q21" s="153">
        <f>IF((J21)=0,"",(P21/J21))</f>
        <v>1.5349194167306299E-2</v>
      </c>
    </row>
    <row r="22" spans="2:20">
      <c r="D22" s="75" t="s">
        <v>140</v>
      </c>
      <c r="E22" s="33"/>
      <c r="F22" s="148" t="s">
        <v>1</v>
      </c>
      <c r="G22" s="105"/>
      <c r="H22" s="139">
        <f>+'Rates Detail'!K6</f>
        <v>0</v>
      </c>
      <c r="I22" s="104">
        <v>1</v>
      </c>
      <c r="J22" s="144">
        <f t="shared" si="0"/>
        <v>0</v>
      </c>
      <c r="K22" s="75"/>
      <c r="L22" s="139">
        <f>'Rates Detail'!M8</f>
        <v>0.02</v>
      </c>
      <c r="M22" s="106">
        <v>1</v>
      </c>
      <c r="N22" s="144">
        <f t="shared" si="1"/>
        <v>0.02</v>
      </c>
      <c r="O22" s="75"/>
      <c r="P22" s="112">
        <f t="shared" si="2"/>
        <v>0.02</v>
      </c>
      <c r="Q22" s="153" t="str">
        <f t="shared" ref="Q22:Q33" si="3">IF((J22)=0,"",(P22/J22))</f>
        <v/>
      </c>
    </row>
    <row r="23" spans="2:20" hidden="1">
      <c r="D23" s="96" t="s">
        <v>55</v>
      </c>
      <c r="E23" s="33"/>
      <c r="F23" s="148" t="s">
        <v>1</v>
      </c>
      <c r="G23" s="105"/>
      <c r="H23" s="139">
        <f>+'Rates Detail'!K5</f>
        <v>0</v>
      </c>
      <c r="I23" s="108">
        <v>1</v>
      </c>
      <c r="J23" s="144">
        <f t="shared" si="0"/>
        <v>0</v>
      </c>
      <c r="K23" s="75"/>
      <c r="L23" s="139">
        <f>+'Rates Detail'!M5</f>
        <v>0</v>
      </c>
      <c r="M23" s="109">
        <v>1</v>
      </c>
      <c r="N23" s="144">
        <f t="shared" si="1"/>
        <v>0</v>
      </c>
      <c r="O23" s="75"/>
      <c r="P23" s="112">
        <f t="shared" si="2"/>
        <v>0</v>
      </c>
      <c r="Q23" s="153" t="str">
        <f t="shared" si="3"/>
        <v/>
      </c>
    </row>
    <row r="24" spans="2:20">
      <c r="D24" s="35" t="s">
        <v>103</v>
      </c>
      <c r="E24" s="33"/>
      <c r="F24" s="148" t="s">
        <v>1</v>
      </c>
      <c r="G24" s="105"/>
      <c r="H24" s="139">
        <f>'Rates Detail'!K7</f>
        <v>0.79</v>
      </c>
      <c r="I24" s="104">
        <v>1</v>
      </c>
      <c r="J24" s="144">
        <f>I24*H24</f>
        <v>0.79</v>
      </c>
      <c r="K24" s="75"/>
      <c r="L24" s="139">
        <f>'Rates Detail'!M7</f>
        <v>0.79</v>
      </c>
      <c r="M24" s="106">
        <v>1</v>
      </c>
      <c r="N24" s="144">
        <f>M24*L24</f>
        <v>0.79</v>
      </c>
      <c r="O24" s="75"/>
      <c r="P24" s="112">
        <f>N24-J24</f>
        <v>0</v>
      </c>
      <c r="Q24" s="153">
        <f>IF((J24)=0,"",(P24/J24))</f>
        <v>0</v>
      </c>
    </row>
    <row r="25" spans="2:20">
      <c r="D25" s="35" t="s">
        <v>11</v>
      </c>
      <c r="E25" s="33"/>
      <c r="F25" s="148" t="s">
        <v>50</v>
      </c>
      <c r="G25" s="105"/>
      <c r="H25" s="142">
        <f>+'Rates Detail'!K11</f>
        <v>1.3100000000000001E-2</v>
      </c>
      <c r="I25" s="104">
        <f>H16</f>
        <v>800</v>
      </c>
      <c r="J25" s="144">
        <f>I25*H25</f>
        <v>10.48</v>
      </c>
      <c r="K25" s="75"/>
      <c r="L25" s="142">
        <f>+'Rates Detail'!M11</f>
        <v>1.3299999999999999E-2</v>
      </c>
      <c r="M25" s="106">
        <f>H16</f>
        <v>800</v>
      </c>
      <c r="N25" s="144">
        <f>M25*L25</f>
        <v>10.639999999999999</v>
      </c>
      <c r="O25" s="75"/>
      <c r="P25" s="112">
        <f>N25-J25</f>
        <v>0.15999999999999837</v>
      </c>
      <c r="Q25" s="153">
        <f>IF((J25)=0,"",(P25/J25))</f>
        <v>1.5267175572518927E-2</v>
      </c>
    </row>
    <row r="26" spans="2:20">
      <c r="D26" s="35" t="s">
        <v>53</v>
      </c>
      <c r="E26" s="33"/>
      <c r="F26" s="148" t="s">
        <v>50</v>
      </c>
      <c r="G26" s="105"/>
      <c r="H26" s="142">
        <f>+'Rates Detail'!K19</f>
        <v>5.0000000000000001E-4</v>
      </c>
      <c r="I26" s="104">
        <v>800</v>
      </c>
      <c r="J26" s="144">
        <f t="shared" si="0"/>
        <v>0.4</v>
      </c>
      <c r="K26" s="75"/>
      <c r="L26" s="142">
        <f>+'Rates Detail'!M19</f>
        <v>0</v>
      </c>
      <c r="M26" s="106">
        <f>+I26</f>
        <v>800</v>
      </c>
      <c r="N26" s="144">
        <f t="shared" si="1"/>
        <v>0</v>
      </c>
      <c r="O26" s="75"/>
      <c r="P26" s="112">
        <f t="shared" si="2"/>
        <v>-0.4</v>
      </c>
      <c r="Q26" s="153">
        <f t="shared" si="3"/>
        <v>-1</v>
      </c>
    </row>
    <row r="27" spans="2:20">
      <c r="D27" s="96" t="s">
        <v>95</v>
      </c>
      <c r="E27" s="33"/>
      <c r="F27" s="148" t="s">
        <v>50</v>
      </c>
      <c r="G27" s="105"/>
      <c r="H27" s="142">
        <f>'Rates Detail'!K18</f>
        <v>0</v>
      </c>
      <c r="I27" s="108">
        <v>800</v>
      </c>
      <c r="J27" s="144">
        <f t="shared" si="0"/>
        <v>0</v>
      </c>
      <c r="K27" s="75"/>
      <c r="L27" s="142">
        <f>'Rates Detail'!M18</f>
        <v>0</v>
      </c>
      <c r="M27" s="109">
        <v>800</v>
      </c>
      <c r="N27" s="144">
        <f t="shared" si="1"/>
        <v>0</v>
      </c>
      <c r="O27" s="75"/>
      <c r="P27" s="112">
        <f t="shared" si="2"/>
        <v>0</v>
      </c>
      <c r="Q27" s="153" t="str">
        <f t="shared" si="3"/>
        <v/>
      </c>
      <c r="S27" s="69"/>
    </row>
    <row r="28" spans="2:20">
      <c r="D28" s="96" t="s">
        <v>115</v>
      </c>
      <c r="E28" s="33"/>
      <c r="F28" s="148" t="s">
        <v>50</v>
      </c>
      <c r="G28" s="105"/>
      <c r="H28" s="142">
        <f>+J28/I28</f>
        <v>9.2460000000000001E-2</v>
      </c>
      <c r="I28" s="108">
        <f>+SUM(I43:I45)*H53</f>
        <v>28.799999999999997</v>
      </c>
      <c r="J28" s="144">
        <f>+SUM(J43:J45)*H53</f>
        <v>2.6628479999999999</v>
      </c>
      <c r="K28" s="75"/>
      <c r="L28" s="142">
        <f>+H28</f>
        <v>9.2460000000000001E-2</v>
      </c>
      <c r="M28" s="109">
        <f>+I28</f>
        <v>28.799999999999997</v>
      </c>
      <c r="N28" s="144">
        <f t="shared" si="1"/>
        <v>2.6628479999999999</v>
      </c>
      <c r="O28" s="75"/>
      <c r="P28" s="112">
        <f t="shared" si="2"/>
        <v>0</v>
      </c>
      <c r="Q28" s="153">
        <f t="shared" si="3"/>
        <v>0</v>
      </c>
      <c r="S28" s="69"/>
      <c r="T28" s="69"/>
    </row>
    <row r="29" spans="2:20" ht="25.5">
      <c r="D29" s="97" t="s">
        <v>54</v>
      </c>
      <c r="E29" s="33"/>
      <c r="F29" s="148" t="s">
        <v>50</v>
      </c>
      <c r="G29" s="105"/>
      <c r="H29" s="142">
        <f>SUM('Rates Detail'!K14:K17,'Rates Detail'!K21:K23)</f>
        <v>-3.1000000000000003E-3</v>
      </c>
      <c r="I29" s="104">
        <f>I26</f>
        <v>800</v>
      </c>
      <c r="J29" s="144">
        <f>I29*H29</f>
        <v>-2.4800000000000004</v>
      </c>
      <c r="K29" s="75"/>
      <c r="L29" s="142">
        <f>SUM('Rates Detail'!M17:M17,'Rates Detail'!M23:M23)</f>
        <v>0</v>
      </c>
      <c r="M29" s="106">
        <v>800</v>
      </c>
      <c r="N29" s="144">
        <f t="shared" si="1"/>
        <v>0</v>
      </c>
      <c r="O29" s="75"/>
      <c r="P29" s="112">
        <f t="shared" si="2"/>
        <v>2.4800000000000004</v>
      </c>
      <c r="Q29" s="153">
        <f t="shared" si="3"/>
        <v>-1</v>
      </c>
    </row>
    <row r="30" spans="2:20">
      <c r="D30" s="35" t="s">
        <v>51</v>
      </c>
      <c r="E30" s="33"/>
      <c r="F30" s="148" t="s">
        <v>50</v>
      </c>
      <c r="G30" s="105"/>
      <c r="H30" s="142">
        <f>+'Rates Detail'!K26</f>
        <v>2.0000000000000001E-4</v>
      </c>
      <c r="I30" s="104">
        <f>I25</f>
        <v>800</v>
      </c>
      <c r="J30" s="144">
        <f>I30*H30</f>
        <v>0.16</v>
      </c>
      <c r="K30" s="75"/>
      <c r="L30" s="142">
        <f>+'Rates Detail'!M26</f>
        <v>2.0000000000000001E-4</v>
      </c>
      <c r="M30" s="106">
        <f>M25</f>
        <v>800</v>
      </c>
      <c r="N30" s="144">
        <f t="shared" si="1"/>
        <v>0.16</v>
      </c>
      <c r="O30" s="75"/>
      <c r="P30" s="112">
        <f t="shared" si="2"/>
        <v>0</v>
      </c>
      <c r="Q30" s="153">
        <f t="shared" si="3"/>
        <v>0</v>
      </c>
    </row>
    <row r="31" spans="2:20">
      <c r="D31" s="37"/>
      <c r="E31" s="33"/>
      <c r="F31" s="148"/>
      <c r="G31" s="105"/>
      <c r="H31" s="143"/>
      <c r="I31" s="110"/>
      <c r="J31" s="144">
        <f t="shared" ref="J31:J33" si="4">I31*H31</f>
        <v>0</v>
      </c>
      <c r="K31" s="75"/>
      <c r="L31" s="143"/>
      <c r="M31" s="111"/>
      <c r="N31" s="144">
        <f t="shared" ref="N31:N33" si="5">M31*L31</f>
        <v>0</v>
      </c>
      <c r="O31" s="75"/>
      <c r="P31" s="112">
        <f t="shared" ref="P31:P51" si="6">N31-J31</f>
        <v>0</v>
      </c>
      <c r="Q31" s="153" t="str">
        <f t="shared" si="3"/>
        <v/>
      </c>
    </row>
    <row r="32" spans="2:20">
      <c r="D32" s="37"/>
      <c r="E32" s="33"/>
      <c r="F32" s="148"/>
      <c r="G32" s="105"/>
      <c r="H32" s="143"/>
      <c r="I32" s="110"/>
      <c r="J32" s="144">
        <f t="shared" si="4"/>
        <v>0</v>
      </c>
      <c r="K32" s="75"/>
      <c r="L32" s="143"/>
      <c r="M32" s="111"/>
      <c r="N32" s="144">
        <f t="shared" si="5"/>
        <v>0</v>
      </c>
      <c r="O32" s="75"/>
      <c r="P32" s="112">
        <f t="shared" si="6"/>
        <v>0</v>
      </c>
      <c r="Q32" s="153" t="str">
        <f t="shared" si="3"/>
        <v/>
      </c>
    </row>
    <row r="33" spans="4:21" ht="13.5" thickBot="1">
      <c r="D33" s="37"/>
      <c r="E33" s="33"/>
      <c r="F33" s="148"/>
      <c r="G33" s="105"/>
      <c r="H33" s="143"/>
      <c r="I33" s="113"/>
      <c r="J33" s="144">
        <f t="shared" si="4"/>
        <v>0</v>
      </c>
      <c r="K33" s="75"/>
      <c r="L33" s="143"/>
      <c r="M33" s="114"/>
      <c r="N33" s="144">
        <f t="shared" si="5"/>
        <v>0</v>
      </c>
      <c r="O33" s="75"/>
      <c r="P33" s="112">
        <f t="shared" si="6"/>
        <v>0</v>
      </c>
      <c r="Q33" s="153" t="str">
        <f t="shared" si="3"/>
        <v/>
      </c>
      <c r="S33" s="69"/>
      <c r="T33" s="69"/>
      <c r="U33" s="68"/>
    </row>
    <row r="34" spans="4:21" ht="13.5" thickBot="1">
      <c r="D34" s="23" t="s">
        <v>56</v>
      </c>
      <c r="F34" s="22"/>
      <c r="G34" s="149"/>
      <c r="H34" s="115"/>
      <c r="I34" s="116"/>
      <c r="J34" s="39">
        <f>SUM(J21:J33)</f>
        <v>25.042847999999999</v>
      </c>
      <c r="K34" s="22"/>
      <c r="L34" s="115"/>
      <c r="M34" s="117"/>
      <c r="N34" s="39">
        <f>SUM(N21:N33)</f>
        <v>27.502848</v>
      </c>
      <c r="O34" s="22"/>
      <c r="P34" s="40">
        <f t="shared" si="6"/>
        <v>2.4600000000000009</v>
      </c>
      <c r="Q34" s="41">
        <f t="shared" ref="Q34:Q51" si="7">IF((J34)=0,"",(P34/J34))</f>
        <v>9.823163882957725E-2</v>
      </c>
    </row>
    <row r="35" spans="4:21">
      <c r="D35" s="42" t="s">
        <v>57</v>
      </c>
      <c r="E35" s="42"/>
      <c r="F35" s="150" t="s">
        <v>50</v>
      </c>
      <c r="G35" s="151"/>
      <c r="H35" s="145">
        <f>+'Rates Detail'!K28</f>
        <v>7.6E-3</v>
      </c>
      <c r="I35" s="118">
        <f>+H16</f>
        <v>800</v>
      </c>
      <c r="J35" s="146">
        <f>I35*H35</f>
        <v>6.08</v>
      </c>
      <c r="K35" s="119"/>
      <c r="L35" s="145">
        <f>+'Rates Detail'!M28</f>
        <v>8.2000000000000007E-3</v>
      </c>
      <c r="M35" s="120">
        <f>+I35</f>
        <v>800</v>
      </c>
      <c r="N35" s="146">
        <f>M35*L35</f>
        <v>6.5600000000000005</v>
      </c>
      <c r="O35" s="119"/>
      <c r="P35" s="121">
        <f t="shared" si="6"/>
        <v>0.48000000000000043</v>
      </c>
      <c r="Q35" s="147">
        <f t="shared" si="7"/>
        <v>7.8947368421052697E-2</v>
      </c>
    </row>
    <row r="36" spans="4:21" ht="26.25" thickBot="1">
      <c r="D36" s="45" t="s">
        <v>58</v>
      </c>
      <c r="E36" s="42"/>
      <c r="F36" s="150" t="s">
        <v>50</v>
      </c>
      <c r="G36" s="151"/>
      <c r="H36" s="145">
        <f>+'Rates Detail'!K29</f>
        <v>5.7999999999999996E-3</v>
      </c>
      <c r="I36" s="118">
        <f>I35</f>
        <v>800</v>
      </c>
      <c r="J36" s="146">
        <f>I36*H36</f>
        <v>4.6399999999999997</v>
      </c>
      <c r="K36" s="119"/>
      <c r="L36" s="145">
        <f>+'Rates Detail'!M29</f>
        <v>6.1999999999999998E-3</v>
      </c>
      <c r="M36" s="120">
        <f>M35</f>
        <v>800</v>
      </c>
      <c r="N36" s="146">
        <f>M36*L36</f>
        <v>4.96</v>
      </c>
      <c r="O36" s="119"/>
      <c r="P36" s="121">
        <f t="shared" si="6"/>
        <v>0.32000000000000028</v>
      </c>
      <c r="Q36" s="147">
        <f t="shared" si="7"/>
        <v>6.8965517241379379E-2</v>
      </c>
    </row>
    <row r="37" spans="4:21" ht="26.25" thickBot="1">
      <c r="D37" s="46" t="s">
        <v>59</v>
      </c>
      <c r="E37" s="33"/>
      <c r="F37" s="75"/>
      <c r="G37" s="105"/>
      <c r="H37" s="122"/>
      <c r="I37" s="123"/>
      <c r="J37" s="47">
        <f>SUM(J34:J36)</f>
        <v>35.762847999999998</v>
      </c>
      <c r="K37" s="48"/>
      <c r="L37" s="49"/>
      <c r="M37" s="50"/>
      <c r="N37" s="47">
        <f>SUM(N34:N36)</f>
        <v>39.022848000000003</v>
      </c>
      <c r="O37" s="48"/>
      <c r="P37" s="51">
        <f t="shared" si="6"/>
        <v>3.2600000000000051</v>
      </c>
      <c r="Q37" s="52">
        <f t="shared" si="7"/>
        <v>9.1156051106444466E-2</v>
      </c>
    </row>
    <row r="38" spans="4:21" ht="25.5">
      <c r="D38" s="36" t="s">
        <v>60</v>
      </c>
      <c r="E38" s="33"/>
      <c r="F38" s="148" t="s">
        <v>50</v>
      </c>
      <c r="G38" s="105"/>
      <c r="H38" s="73">
        <f>+'Rates Detail'!K32</f>
        <v>4.4000000000000003E-3</v>
      </c>
      <c r="I38" s="152">
        <f>ROUND(H16*(1+H53),0)</f>
        <v>829</v>
      </c>
      <c r="J38" s="124">
        <f>I38*H38</f>
        <v>3.6476000000000002</v>
      </c>
      <c r="K38" s="75"/>
      <c r="L38" s="73">
        <f>+'Rates Detail'!M32</f>
        <v>4.4000000000000003E-3</v>
      </c>
      <c r="M38" s="106">
        <f>+I38</f>
        <v>829</v>
      </c>
      <c r="N38" s="124">
        <f>M38*L38</f>
        <v>3.6476000000000002</v>
      </c>
      <c r="O38" s="75"/>
      <c r="P38" s="112">
        <f t="shared" si="6"/>
        <v>0</v>
      </c>
      <c r="Q38" s="125">
        <f t="shared" si="7"/>
        <v>0</v>
      </c>
    </row>
    <row r="39" spans="4:21" ht="25.5">
      <c r="D39" s="36" t="s">
        <v>61</v>
      </c>
      <c r="E39" s="33"/>
      <c r="F39" s="148" t="s">
        <v>50</v>
      </c>
      <c r="G39" s="105"/>
      <c r="H39" s="73">
        <f>+'Rates Detail'!K33</f>
        <v>1.2999999999999999E-3</v>
      </c>
      <c r="I39" s="104">
        <f>+I38</f>
        <v>829</v>
      </c>
      <c r="J39" s="124">
        <f t="shared" ref="J39:J46" si="8">I39*H39</f>
        <v>1.0776999999999999</v>
      </c>
      <c r="K39" s="75"/>
      <c r="L39" s="73">
        <f>'RES-RPP'!L40</f>
        <v>1.2999999999999999E-3</v>
      </c>
      <c r="M39" s="106">
        <f>+M38</f>
        <v>829</v>
      </c>
      <c r="N39" s="124">
        <f t="shared" ref="N39:N46" si="9">M39*L39</f>
        <v>1.0776999999999999</v>
      </c>
      <c r="O39" s="75"/>
      <c r="P39" s="112">
        <f t="shared" si="6"/>
        <v>0</v>
      </c>
      <c r="Q39" s="125">
        <f t="shared" si="7"/>
        <v>0</v>
      </c>
    </row>
    <row r="40" spans="4:21">
      <c r="D40" s="36" t="s">
        <v>62</v>
      </c>
      <c r="E40" s="33"/>
      <c r="F40" s="148"/>
      <c r="G40" s="105"/>
      <c r="H40" s="74"/>
      <c r="I40" s="104">
        <f>I36</f>
        <v>800</v>
      </c>
      <c r="J40" s="124">
        <f t="shared" si="8"/>
        <v>0</v>
      </c>
      <c r="K40" s="75"/>
      <c r="L40" s="74"/>
      <c r="M40" s="106">
        <f>M36</f>
        <v>800</v>
      </c>
      <c r="N40" s="124">
        <f t="shared" si="9"/>
        <v>0</v>
      </c>
      <c r="O40" s="75"/>
      <c r="P40" s="112">
        <f t="shared" si="6"/>
        <v>0</v>
      </c>
      <c r="Q40" s="125" t="str">
        <f t="shared" si="7"/>
        <v/>
      </c>
    </row>
    <row r="41" spans="4:21">
      <c r="D41" s="33" t="s">
        <v>63</v>
      </c>
      <c r="E41" s="33"/>
      <c r="F41" s="148" t="s">
        <v>1</v>
      </c>
      <c r="G41" s="105"/>
      <c r="H41" s="73">
        <v>0.25</v>
      </c>
      <c r="I41" s="104">
        <v>1</v>
      </c>
      <c r="J41" s="124">
        <f t="shared" si="8"/>
        <v>0.25</v>
      </c>
      <c r="K41" s="75"/>
      <c r="L41" s="73">
        <v>0.25</v>
      </c>
      <c r="M41" s="106">
        <v>1</v>
      </c>
      <c r="N41" s="124">
        <f t="shared" si="9"/>
        <v>0.25</v>
      </c>
      <c r="O41" s="75"/>
      <c r="P41" s="112">
        <f t="shared" si="6"/>
        <v>0</v>
      </c>
      <c r="Q41" s="125">
        <f t="shared" si="7"/>
        <v>0</v>
      </c>
    </row>
    <row r="42" spans="4:21">
      <c r="D42" s="33" t="s">
        <v>64</v>
      </c>
      <c r="E42" s="33"/>
      <c r="F42" s="148" t="s">
        <v>50</v>
      </c>
      <c r="G42" s="105"/>
      <c r="H42" s="73">
        <v>7.0000000000000001E-3</v>
      </c>
      <c r="I42" s="104">
        <f>+I36</f>
        <v>800</v>
      </c>
      <c r="J42" s="124">
        <f t="shared" si="8"/>
        <v>5.6000000000000005</v>
      </c>
      <c r="K42" s="75"/>
      <c r="L42" s="73">
        <f>+H42</f>
        <v>7.0000000000000001E-3</v>
      </c>
      <c r="M42" s="106">
        <f>+M36</f>
        <v>800</v>
      </c>
      <c r="N42" s="124">
        <f t="shared" si="9"/>
        <v>5.6000000000000005</v>
      </c>
      <c r="O42" s="75"/>
      <c r="P42" s="112">
        <f t="shared" si="6"/>
        <v>0</v>
      </c>
      <c r="Q42" s="125">
        <f t="shared" si="7"/>
        <v>0</v>
      </c>
    </row>
    <row r="43" spans="4:21">
      <c r="D43" s="33" t="s">
        <v>112</v>
      </c>
      <c r="E43" s="33"/>
      <c r="F43" s="148" t="s">
        <v>50</v>
      </c>
      <c r="G43" s="105"/>
      <c r="H43" s="73">
        <f>+'RES-RPP'!H44</f>
        <v>7.4999999999999997E-2</v>
      </c>
      <c r="I43" s="104">
        <f>+I42*0.64</f>
        <v>512</v>
      </c>
      <c r="J43" s="124">
        <f t="shared" si="8"/>
        <v>38.4</v>
      </c>
      <c r="K43" s="75"/>
      <c r="L43" s="73">
        <v>7.4999999999999997E-2</v>
      </c>
      <c r="M43" s="106">
        <f>+I43</f>
        <v>512</v>
      </c>
      <c r="N43" s="124">
        <f t="shared" si="9"/>
        <v>38.4</v>
      </c>
      <c r="O43" s="75"/>
      <c r="P43" s="112">
        <f t="shared" si="6"/>
        <v>0</v>
      </c>
      <c r="Q43" s="125">
        <f t="shared" si="7"/>
        <v>0</v>
      </c>
    </row>
    <row r="44" spans="4:21">
      <c r="D44" s="33" t="s">
        <v>113</v>
      </c>
      <c r="E44" s="33"/>
      <c r="F44" s="148" t="s">
        <v>50</v>
      </c>
      <c r="G44" s="105"/>
      <c r="H44" s="73">
        <f>+'RES-RPP'!H45</f>
        <v>0.112</v>
      </c>
      <c r="I44" s="104">
        <f>+I42*0.18</f>
        <v>144</v>
      </c>
      <c r="J44" s="124">
        <f t="shared" si="8"/>
        <v>16.128</v>
      </c>
      <c r="K44" s="75"/>
      <c r="L44" s="73">
        <v>0.112</v>
      </c>
      <c r="M44" s="106">
        <f>+I44</f>
        <v>144</v>
      </c>
      <c r="N44" s="124">
        <f t="shared" si="9"/>
        <v>16.128</v>
      </c>
      <c r="O44" s="75"/>
      <c r="P44" s="112">
        <f t="shared" ref="P44" si="10">N44-J44</f>
        <v>0</v>
      </c>
      <c r="Q44" s="125">
        <f t="shared" ref="Q44" si="11">IF((J44)=0,"",(P44/J44))</f>
        <v>0</v>
      </c>
    </row>
    <row r="45" spans="4:21">
      <c r="D45" s="33" t="s">
        <v>114</v>
      </c>
      <c r="E45" s="33"/>
      <c r="F45" s="148" t="s">
        <v>50</v>
      </c>
      <c r="G45" s="105"/>
      <c r="H45" s="73">
        <f>+'RES-RPP'!H46</f>
        <v>0.13500000000000001</v>
      </c>
      <c r="I45" s="126">
        <f>+I42*0.18</f>
        <v>144</v>
      </c>
      <c r="J45" s="124">
        <f t="shared" si="8"/>
        <v>19.440000000000001</v>
      </c>
      <c r="K45" s="75"/>
      <c r="L45" s="73">
        <v>0.13500000000000001</v>
      </c>
      <c r="M45" s="106">
        <f>+I45</f>
        <v>144</v>
      </c>
      <c r="N45" s="124">
        <f t="shared" si="9"/>
        <v>19.440000000000001</v>
      </c>
      <c r="O45" s="75"/>
      <c r="P45" s="112">
        <f t="shared" si="6"/>
        <v>0</v>
      </c>
      <c r="Q45" s="125">
        <f t="shared" si="7"/>
        <v>0</v>
      </c>
    </row>
    <row r="46" spans="4:21" ht="13.5" thickBot="1">
      <c r="D46" s="37"/>
      <c r="E46" s="33"/>
      <c r="F46" s="148"/>
      <c r="G46" s="105"/>
      <c r="H46" s="73"/>
      <c r="I46" s="113"/>
      <c r="J46" s="124">
        <f t="shared" si="8"/>
        <v>0</v>
      </c>
      <c r="K46" s="75"/>
      <c r="L46" s="73"/>
      <c r="M46" s="114"/>
      <c r="N46" s="124">
        <f t="shared" si="9"/>
        <v>0</v>
      </c>
      <c r="O46" s="75"/>
      <c r="P46" s="112">
        <f t="shared" si="6"/>
        <v>0</v>
      </c>
      <c r="Q46" s="125" t="str">
        <f t="shared" si="7"/>
        <v/>
      </c>
    </row>
    <row r="47" spans="4:21" ht="13.5" thickBot="1">
      <c r="D47" s="54" t="s">
        <v>66</v>
      </c>
      <c r="E47" s="33"/>
      <c r="F47" s="75"/>
      <c r="G47" s="75"/>
      <c r="H47" s="128"/>
      <c r="I47" s="129"/>
      <c r="J47" s="47">
        <f>SUM(J37:J46)</f>
        <v>120.30614799999999</v>
      </c>
      <c r="K47" s="48"/>
      <c r="L47" s="55"/>
      <c r="M47" s="56"/>
      <c r="N47" s="47">
        <f>SUM(N37:N46)</f>
        <v>123.566148</v>
      </c>
      <c r="O47" s="48"/>
      <c r="P47" s="51">
        <f t="shared" si="6"/>
        <v>3.2600000000000051</v>
      </c>
      <c r="Q47" s="52">
        <f t="shared" si="7"/>
        <v>2.709753453331417E-2</v>
      </c>
    </row>
    <row r="48" spans="4:21" ht="13.5" thickBot="1">
      <c r="D48" s="35" t="s">
        <v>67</v>
      </c>
      <c r="E48" s="33"/>
      <c r="F48" s="75"/>
      <c r="G48" s="75"/>
      <c r="H48" s="130">
        <v>0.13</v>
      </c>
      <c r="I48" s="131"/>
      <c r="J48" s="132">
        <f>J47*H48</f>
        <v>15.63979924</v>
      </c>
      <c r="K48" s="75"/>
      <c r="L48" s="130">
        <v>0.13</v>
      </c>
      <c r="M48" s="133"/>
      <c r="N48" s="132">
        <f>N47*L48</f>
        <v>16.063599240000002</v>
      </c>
      <c r="O48" s="75"/>
      <c r="P48" s="112">
        <f t="shared" si="6"/>
        <v>0.42380000000000173</v>
      </c>
      <c r="Q48" s="125">
        <f t="shared" si="7"/>
        <v>2.7097534533314236E-2</v>
      </c>
    </row>
    <row r="49" spans="2:17" ht="26.25" thickBot="1">
      <c r="D49" s="46" t="s">
        <v>68</v>
      </c>
      <c r="E49" s="33"/>
      <c r="F49" s="75"/>
      <c r="G49" s="75"/>
      <c r="H49" s="122"/>
      <c r="I49" s="123"/>
      <c r="J49" s="47">
        <f>ROUND(SUM(J47:J48),2)</f>
        <v>135.94999999999999</v>
      </c>
      <c r="K49" s="48"/>
      <c r="L49" s="49"/>
      <c r="M49" s="50"/>
      <c r="N49" s="47">
        <f>ROUND(SUM(N47:N48),2)</f>
        <v>139.63</v>
      </c>
      <c r="O49" s="48"/>
      <c r="P49" s="51">
        <f t="shared" si="6"/>
        <v>3.6800000000000068</v>
      </c>
      <c r="Q49" s="52">
        <f t="shared" si="7"/>
        <v>2.7068775285031314E-2</v>
      </c>
    </row>
    <row r="50" spans="2:17" ht="27.75" thickBot="1">
      <c r="D50" s="57" t="s">
        <v>69</v>
      </c>
      <c r="E50" s="33"/>
      <c r="F50" s="75"/>
      <c r="G50" s="75"/>
      <c r="H50" s="122"/>
      <c r="I50" s="134"/>
      <c r="J50" s="47">
        <f>ROUND(-J49*10%,2)</f>
        <v>-13.6</v>
      </c>
      <c r="K50" s="48"/>
      <c r="L50" s="49"/>
      <c r="M50" s="50"/>
      <c r="N50" s="47">
        <f>ROUND(-N49*10%,2)</f>
        <v>-13.96</v>
      </c>
      <c r="O50" s="48"/>
      <c r="P50" s="51">
        <f t="shared" si="6"/>
        <v>-0.36000000000000121</v>
      </c>
      <c r="Q50" s="52">
        <f t="shared" si="7"/>
        <v>2.6470588235294207E-2</v>
      </c>
    </row>
    <row r="51" spans="2:17" ht="13.5" thickBot="1">
      <c r="D51" s="46" t="s">
        <v>70</v>
      </c>
      <c r="E51" s="33"/>
      <c r="F51" s="75"/>
      <c r="G51" s="75"/>
      <c r="H51" s="135"/>
      <c r="I51" s="136"/>
      <c r="J51" s="58">
        <f>J49+J50</f>
        <v>122.35</v>
      </c>
      <c r="K51" s="48"/>
      <c r="L51" s="59"/>
      <c r="M51" s="60"/>
      <c r="N51" s="58">
        <f>N49+N50</f>
        <v>125.66999999999999</v>
      </c>
      <c r="O51" s="48"/>
      <c r="P51" s="61">
        <f t="shared" si="6"/>
        <v>3.3199999999999932</v>
      </c>
      <c r="Q51" s="62">
        <f t="shared" si="7"/>
        <v>2.7135267674703666E-2</v>
      </c>
    </row>
    <row r="52" spans="2:17" ht="10.5" customHeight="1"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</row>
    <row r="53" spans="2:17">
      <c r="D53" s="23" t="s">
        <v>71</v>
      </c>
      <c r="F53" s="22"/>
      <c r="G53" s="22"/>
      <c r="H53" s="137">
        <v>3.5999999999999997E-2</v>
      </c>
      <c r="I53" s="22"/>
      <c r="J53" s="171">
        <f>J51/I38</f>
        <v>0.14758745476477683</v>
      </c>
      <c r="K53" s="22"/>
      <c r="L53" s="138">
        <f>+H53</f>
        <v>3.5999999999999997E-2</v>
      </c>
      <c r="M53" s="22"/>
      <c r="N53" s="171">
        <f>N51/M38</f>
        <v>0.15159227985524726</v>
      </c>
      <c r="O53" s="22"/>
      <c r="P53" s="172">
        <f>(J53+N53)/2</f>
        <v>0.14958986731001206</v>
      </c>
      <c r="Q53" s="78"/>
    </row>
    <row r="54" spans="2:17" ht="10.5" customHeight="1"/>
    <row r="55" spans="2:17" ht="10.5" customHeight="1">
      <c r="C55" s="65" t="s">
        <v>72</v>
      </c>
    </row>
    <row r="56" spans="2:17" ht="10.5" customHeight="1"/>
    <row r="57" spans="2:17">
      <c r="B57" s="23"/>
      <c r="C57" s="17" t="s">
        <v>73</v>
      </c>
    </row>
    <row r="58" spans="2:17">
      <c r="C58" s="17" t="s">
        <v>74</v>
      </c>
    </row>
    <row r="60" spans="2:17">
      <c r="C60" s="17" t="s">
        <v>75</v>
      </c>
    </row>
    <row r="61" spans="2:17">
      <c r="C61" s="17" t="s">
        <v>76</v>
      </c>
    </row>
    <row r="63" spans="2:17">
      <c r="C63" s="17" t="s">
        <v>77</v>
      </c>
    </row>
    <row r="64" spans="2:17">
      <c r="C64" s="17" t="s">
        <v>78</v>
      </c>
    </row>
    <row r="65" spans="3:3">
      <c r="C65" s="17" t="s">
        <v>79</v>
      </c>
    </row>
    <row r="66" spans="3:3">
      <c r="C66" s="17" t="s">
        <v>80</v>
      </c>
    </row>
    <row r="67" spans="3:3">
      <c r="C67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8:F46 F35:F36 F21:F33">
      <formula1>"Monthly, per kWh, per kW"</formula1>
    </dataValidation>
    <dataValidation type="list" allowBlank="1" showInputMessage="1" showErrorMessage="1" sqref="G35:G36 G38:G46 G21:G33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7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4"/>
  <sheetViews>
    <sheetView showGridLines="0" topLeftCell="A29" zoomScaleNormal="100" workbookViewId="0">
      <selection activeCell="J68" sqref="J68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7.2851562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9.7109375" style="17" customWidth="1"/>
    <col min="15" max="15" width="2.85546875" style="17" customWidth="1"/>
    <col min="16" max="16" width="8.85546875" style="17" customWidth="1"/>
    <col min="17" max="17" width="8.7109375" style="17" customWidth="1"/>
    <col min="18" max="18" width="3.85546875" style="17" customWidth="1"/>
    <col min="19" max="19" width="9.7109375" style="17" bestFit="1" customWidth="1"/>
    <col min="20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70" t="s">
        <v>83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2000</v>
      </c>
      <c r="I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">
        <v>135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L19" s="28" t="s">
        <v>43</v>
      </c>
      <c r="M19" s="30" t="s">
        <v>44</v>
      </c>
      <c r="N19" s="29" t="s">
        <v>45</v>
      </c>
      <c r="P19" s="264" t="s">
        <v>46</v>
      </c>
      <c r="Q19" s="266" t="s">
        <v>47</v>
      </c>
    </row>
    <row r="20" spans="2:17">
      <c r="B20" s="25"/>
      <c r="D20" s="22"/>
      <c r="F20" s="263"/>
      <c r="G20" s="27"/>
      <c r="H20" s="31" t="s">
        <v>48</v>
      </c>
      <c r="I20" s="31"/>
      <c r="J20" s="32" t="s">
        <v>48</v>
      </c>
      <c r="L20" s="31" t="s">
        <v>48</v>
      </c>
      <c r="M20" s="32"/>
      <c r="N20" s="32" t="s">
        <v>48</v>
      </c>
      <c r="P20" s="265"/>
      <c r="Q20" s="267"/>
    </row>
    <row r="21" spans="2:17">
      <c r="D21" s="33" t="s">
        <v>6</v>
      </c>
      <c r="E21" s="33"/>
      <c r="F21" s="148" t="s">
        <v>1</v>
      </c>
      <c r="G21" s="105"/>
      <c r="H21" s="154">
        <v>40.1</v>
      </c>
      <c r="I21" s="104">
        <v>1</v>
      </c>
      <c r="J21" s="144">
        <f>I21*H21</f>
        <v>40.1</v>
      </c>
      <c r="K21" s="75"/>
      <c r="L21" s="154">
        <v>40.72</v>
      </c>
      <c r="M21" s="106">
        <v>1</v>
      </c>
      <c r="N21" s="144">
        <f>M21*L21</f>
        <v>40.72</v>
      </c>
      <c r="O21" s="75"/>
      <c r="P21" s="112">
        <f>N21-J21</f>
        <v>0.61999999999999744</v>
      </c>
      <c r="Q21" s="153">
        <f>IF((J21)=0,"",(P21/J21))</f>
        <v>1.5461346633416395E-2</v>
      </c>
    </row>
    <row r="22" spans="2:17">
      <c r="D22" s="33" t="s">
        <v>103</v>
      </c>
      <c r="E22" s="33"/>
      <c r="F22" s="148" t="s">
        <v>1</v>
      </c>
      <c r="G22" s="105"/>
      <c r="H22" s="154">
        <v>0.79</v>
      </c>
      <c r="I22" s="104">
        <v>1</v>
      </c>
      <c r="J22" s="144">
        <f t="shared" ref="J22:J30" si="0">I22*H22</f>
        <v>0.79</v>
      </c>
      <c r="K22" s="75"/>
      <c r="L22" s="154">
        <f>'Rates Detail'!M41</f>
        <v>0.79</v>
      </c>
      <c r="M22" s="106">
        <v>1</v>
      </c>
      <c r="N22" s="144">
        <f>M22*L22</f>
        <v>0.79</v>
      </c>
      <c r="O22" s="75"/>
      <c r="P22" s="112">
        <f>N22-J22</f>
        <v>0</v>
      </c>
      <c r="Q22" s="153">
        <f>IF((J22)=0,"",(P22/J22))</f>
        <v>0</v>
      </c>
    </row>
    <row r="23" spans="2:17">
      <c r="D23" s="33" t="str">
        <f>'RES-RPP'!D23</f>
        <v>Renewable Generation Rate Rider</v>
      </c>
      <c r="E23" s="33"/>
      <c r="F23" s="148" t="s">
        <v>1</v>
      </c>
      <c r="G23" s="105"/>
      <c r="H23" s="154">
        <v>0</v>
      </c>
      <c r="I23" s="104">
        <v>1</v>
      </c>
      <c r="J23" s="144">
        <f>I23*H23</f>
        <v>0</v>
      </c>
      <c r="K23" s="75"/>
      <c r="L23" s="154">
        <v>0.02</v>
      </c>
      <c r="M23" s="106">
        <v>1</v>
      </c>
      <c r="N23" s="144">
        <f>M23*L23</f>
        <v>0.02</v>
      </c>
      <c r="O23" s="75"/>
      <c r="P23" s="112">
        <f>N23-J23</f>
        <v>0.02</v>
      </c>
      <c r="Q23" s="153" t="str">
        <f>IF((J23)=0,"",(P23/J23))</f>
        <v/>
      </c>
    </row>
    <row r="24" spans="2:17">
      <c r="D24" s="33" t="s">
        <v>11</v>
      </c>
      <c r="E24" s="33"/>
      <c r="F24" s="148" t="s">
        <v>50</v>
      </c>
      <c r="G24" s="105"/>
      <c r="H24" s="143">
        <v>1.17E-2</v>
      </c>
      <c r="I24" s="104">
        <f>H16</f>
        <v>2000</v>
      </c>
      <c r="J24" s="144">
        <f t="shared" si="0"/>
        <v>23.400000000000002</v>
      </c>
      <c r="K24" s="75"/>
      <c r="L24" s="143">
        <v>1.1900000000000001E-2</v>
      </c>
      <c r="M24" s="106">
        <f>H16</f>
        <v>2000</v>
      </c>
      <c r="N24" s="144">
        <f t="shared" ref="N24:N30" si="1">M24*L24</f>
        <v>23.8</v>
      </c>
      <c r="O24" s="75"/>
      <c r="P24" s="112">
        <f t="shared" ref="P24:P48" si="2">N24-J24</f>
        <v>0.39999999999999858</v>
      </c>
      <c r="Q24" s="153">
        <f t="shared" ref="Q24:Q48" si="3">IF((J24)=0,"",(P24/J24))</f>
        <v>1.7094017094017033E-2</v>
      </c>
    </row>
    <row r="25" spans="2:17">
      <c r="D25" s="33" t="s">
        <v>51</v>
      </c>
      <c r="E25" s="33"/>
      <c r="F25" s="148" t="s">
        <v>50</v>
      </c>
      <c r="G25" s="105"/>
      <c r="H25" s="143">
        <v>2.0000000000000001E-4</v>
      </c>
      <c r="I25" s="104">
        <f t="shared" ref="I25" si="4">I24</f>
        <v>2000</v>
      </c>
      <c r="J25" s="144">
        <f t="shared" si="0"/>
        <v>0.4</v>
      </c>
      <c r="K25" s="75"/>
      <c r="L25" s="143">
        <f>+'Rates Detail'!M60</f>
        <v>2.0000000000000001E-4</v>
      </c>
      <c r="M25" s="106">
        <f t="shared" ref="M25" si="5">M24</f>
        <v>2000</v>
      </c>
      <c r="N25" s="144">
        <f t="shared" si="1"/>
        <v>0.4</v>
      </c>
      <c r="O25" s="75"/>
      <c r="P25" s="112">
        <f t="shared" si="2"/>
        <v>0</v>
      </c>
      <c r="Q25" s="153">
        <f t="shared" si="3"/>
        <v>0</v>
      </c>
    </row>
    <row r="26" spans="2:17">
      <c r="D26" s="33" t="s">
        <v>115</v>
      </c>
      <c r="E26" s="33"/>
      <c r="F26" s="148" t="s">
        <v>50</v>
      </c>
      <c r="G26" s="105"/>
      <c r="H26" s="155">
        <v>9.2459999999999987E-2</v>
      </c>
      <c r="I26" s="104">
        <f>SUM(I40:I42)*H50</f>
        <v>72</v>
      </c>
      <c r="J26" s="144">
        <f>SUM(J40:J42)*H50</f>
        <v>6.657119999999999</v>
      </c>
      <c r="K26" s="75"/>
      <c r="L26" s="155">
        <f>+N26/M26</f>
        <v>9.2459999999999987E-2</v>
      </c>
      <c r="M26" s="104">
        <f>SUM(M40:M42)*L50</f>
        <v>72</v>
      </c>
      <c r="N26" s="144">
        <f>SUM(N40:N42)*L50</f>
        <v>6.657119999999999</v>
      </c>
      <c r="O26" s="75"/>
      <c r="P26" s="112">
        <f t="shared" si="2"/>
        <v>0</v>
      </c>
      <c r="Q26" s="153">
        <f t="shared" si="3"/>
        <v>0</v>
      </c>
    </row>
    <row r="27" spans="2:17">
      <c r="D27" s="33" t="s">
        <v>53</v>
      </c>
      <c r="E27" s="33"/>
      <c r="F27" s="148" t="s">
        <v>50</v>
      </c>
      <c r="G27" s="105"/>
      <c r="H27" s="155">
        <v>2.9999999999999997E-4</v>
      </c>
      <c r="I27" s="104">
        <v>2000</v>
      </c>
      <c r="J27" s="144">
        <f t="shared" si="0"/>
        <v>0.6</v>
      </c>
      <c r="K27" s="75"/>
      <c r="L27" s="143">
        <v>0</v>
      </c>
      <c r="M27" s="106">
        <f>+I27</f>
        <v>2000</v>
      </c>
      <c r="N27" s="144">
        <f t="shared" si="1"/>
        <v>0</v>
      </c>
      <c r="O27" s="75"/>
      <c r="P27" s="112">
        <f t="shared" si="2"/>
        <v>-0.6</v>
      </c>
      <c r="Q27" s="153">
        <f t="shared" si="3"/>
        <v>-1</v>
      </c>
    </row>
    <row r="28" spans="2:17">
      <c r="D28" s="33" t="s">
        <v>95</v>
      </c>
      <c r="E28" s="33"/>
      <c r="F28" s="148" t="s">
        <v>50</v>
      </c>
      <c r="G28" s="105"/>
      <c r="H28" s="143">
        <v>0</v>
      </c>
      <c r="I28" s="108"/>
      <c r="J28" s="144">
        <f>I28*H28</f>
        <v>0</v>
      </c>
      <c r="K28" s="75"/>
      <c r="L28" s="143">
        <f>'Rates Detail'!K52</f>
        <v>0</v>
      </c>
      <c r="M28" s="109">
        <v>2000</v>
      </c>
      <c r="N28" s="144">
        <f>M28*L28</f>
        <v>0</v>
      </c>
      <c r="O28" s="75"/>
      <c r="P28" s="112">
        <f>N28-J28</f>
        <v>0</v>
      </c>
      <c r="Q28" s="153" t="str">
        <f>IF((J28)=0,"",(P28/J28))</f>
        <v/>
      </c>
    </row>
    <row r="29" spans="2:17" ht="25.5">
      <c r="D29" s="36" t="s">
        <v>54</v>
      </c>
      <c r="E29" s="33"/>
      <c r="F29" s="148" t="s">
        <v>50</v>
      </c>
      <c r="G29" s="105"/>
      <c r="H29" s="143">
        <v>-1.1999999999999999E-3</v>
      </c>
      <c r="I29" s="104">
        <f>I27</f>
        <v>2000</v>
      </c>
      <c r="J29" s="144">
        <f t="shared" si="0"/>
        <v>-2.4</v>
      </c>
      <c r="K29" s="75"/>
      <c r="L29" s="143">
        <v>0</v>
      </c>
      <c r="M29" s="106">
        <f>+I29</f>
        <v>2000</v>
      </c>
      <c r="N29" s="144">
        <f t="shared" si="1"/>
        <v>0</v>
      </c>
      <c r="O29" s="75"/>
      <c r="P29" s="112">
        <f t="shared" si="2"/>
        <v>2.4</v>
      </c>
      <c r="Q29" s="153">
        <f t="shared" si="3"/>
        <v>-1</v>
      </c>
    </row>
    <row r="30" spans="2:17" ht="13.5" thickBot="1">
      <c r="D30" s="37"/>
      <c r="E30" s="33"/>
      <c r="F30" s="148"/>
      <c r="G30" s="105"/>
      <c r="H30" s="143"/>
      <c r="I30" s="108"/>
      <c r="J30" s="144">
        <f t="shared" si="0"/>
        <v>0</v>
      </c>
      <c r="K30" s="75"/>
      <c r="L30" s="143"/>
      <c r="M30" s="109"/>
      <c r="N30" s="144">
        <f t="shared" si="1"/>
        <v>0</v>
      </c>
      <c r="O30" s="75"/>
      <c r="P30" s="112">
        <f t="shared" si="2"/>
        <v>0</v>
      </c>
      <c r="Q30" s="153" t="str">
        <f t="shared" si="3"/>
        <v/>
      </c>
    </row>
    <row r="31" spans="2:17" ht="13.5" thickBot="1">
      <c r="D31" s="23" t="s">
        <v>56</v>
      </c>
      <c r="F31" s="22"/>
      <c r="G31" s="149"/>
      <c r="H31" s="115"/>
      <c r="I31" s="116"/>
      <c r="J31" s="39">
        <f>SUM(J21:J30)</f>
        <v>69.547120000000007</v>
      </c>
      <c r="K31" s="22"/>
      <c r="L31" s="115"/>
      <c r="M31" s="117"/>
      <c r="N31" s="39">
        <f>SUM(N21:N30)</f>
        <v>72.38712000000001</v>
      </c>
      <c r="O31" s="22"/>
      <c r="P31" s="40">
        <f t="shared" si="2"/>
        <v>2.8400000000000034</v>
      </c>
      <c r="Q31" s="41">
        <f t="shared" si="3"/>
        <v>4.0835623387424282E-2</v>
      </c>
    </row>
    <row r="32" spans="2:17">
      <c r="D32" s="42" t="s">
        <v>57</v>
      </c>
      <c r="E32" s="42"/>
      <c r="F32" s="150" t="s">
        <v>50</v>
      </c>
      <c r="G32" s="151"/>
      <c r="H32" s="145">
        <v>7.1000000000000004E-3</v>
      </c>
      <c r="I32" s="118">
        <f>+H16</f>
        <v>2000</v>
      </c>
      <c r="J32" s="146">
        <f>I32*H32</f>
        <v>14.200000000000001</v>
      </c>
      <c r="K32" s="119"/>
      <c r="L32" s="145">
        <v>7.6E-3</v>
      </c>
      <c r="M32" s="120">
        <f>+I32</f>
        <v>2000</v>
      </c>
      <c r="N32" s="146">
        <f>M32*L32</f>
        <v>15.2</v>
      </c>
      <c r="O32" s="119"/>
      <c r="P32" s="121">
        <f t="shared" si="2"/>
        <v>0.99999999999999822</v>
      </c>
      <c r="Q32" s="147">
        <f t="shared" si="3"/>
        <v>7.042253521126747E-2</v>
      </c>
    </row>
    <row r="33" spans="4:17" ht="26.25" thickBot="1">
      <c r="D33" s="45" t="s">
        <v>58</v>
      </c>
      <c r="E33" s="42"/>
      <c r="F33" s="150" t="s">
        <v>50</v>
      </c>
      <c r="G33" s="151"/>
      <c r="H33" s="145">
        <v>5.1999999999999998E-3</v>
      </c>
      <c r="I33" s="118">
        <f>I32</f>
        <v>2000</v>
      </c>
      <c r="J33" s="146">
        <f>I33*H33</f>
        <v>10.4</v>
      </c>
      <c r="K33" s="119"/>
      <c r="L33" s="145">
        <v>5.5999999999999999E-3</v>
      </c>
      <c r="M33" s="120">
        <f>M32</f>
        <v>2000</v>
      </c>
      <c r="N33" s="146">
        <f>M33*L33</f>
        <v>11.2</v>
      </c>
      <c r="O33" s="119"/>
      <c r="P33" s="121">
        <f t="shared" si="2"/>
        <v>0.79999999999999893</v>
      </c>
      <c r="Q33" s="147">
        <f t="shared" si="3"/>
        <v>7.6923076923076816E-2</v>
      </c>
    </row>
    <row r="34" spans="4:17" ht="26.25" thickBot="1">
      <c r="D34" s="46" t="s">
        <v>59</v>
      </c>
      <c r="E34" s="33"/>
      <c r="F34" s="75"/>
      <c r="G34" s="105"/>
      <c r="H34" s="122"/>
      <c r="I34" s="123"/>
      <c r="J34" s="47">
        <f>SUM(J31:J33)</f>
        <v>94.147120000000015</v>
      </c>
      <c r="K34" s="48"/>
      <c r="L34" s="49"/>
      <c r="M34" s="50"/>
      <c r="N34" s="47">
        <f>SUM(N31:N33)</f>
        <v>98.787120000000016</v>
      </c>
      <c r="O34" s="48"/>
      <c r="P34" s="51">
        <f t="shared" si="2"/>
        <v>4.6400000000000006</v>
      </c>
      <c r="Q34" s="52">
        <f t="shared" si="3"/>
        <v>4.9284566537988628E-2</v>
      </c>
    </row>
    <row r="35" spans="4:17" ht="25.5">
      <c r="D35" s="36" t="s">
        <v>60</v>
      </c>
      <c r="E35" s="33"/>
      <c r="F35" s="148" t="s">
        <v>50</v>
      </c>
      <c r="G35" s="105"/>
      <c r="H35" s="73">
        <v>4.4000000000000003E-3</v>
      </c>
      <c r="I35" s="152">
        <f>ROUND(H16*(1+H50),0)</f>
        <v>2072</v>
      </c>
      <c r="J35" s="124">
        <f>I35*H35</f>
        <v>9.1168000000000013</v>
      </c>
      <c r="K35" s="75"/>
      <c r="L35" s="73">
        <f>+'Rates Detail'!M66</f>
        <v>4.4000000000000003E-3</v>
      </c>
      <c r="M35" s="106">
        <f>+I35</f>
        <v>2072</v>
      </c>
      <c r="N35" s="124">
        <f>M35*L35</f>
        <v>9.1168000000000013</v>
      </c>
      <c r="O35" s="75"/>
      <c r="P35" s="112">
        <f t="shared" si="2"/>
        <v>0</v>
      </c>
      <c r="Q35" s="125">
        <f t="shared" si="3"/>
        <v>0</v>
      </c>
    </row>
    <row r="36" spans="4:17" ht="25.5">
      <c r="D36" s="36" t="s">
        <v>61</v>
      </c>
      <c r="E36" s="33"/>
      <c r="F36" s="148" t="s">
        <v>50</v>
      </c>
      <c r="G36" s="105"/>
      <c r="H36" s="73">
        <v>1.2999999999999999E-3</v>
      </c>
      <c r="I36" s="104">
        <f>+I35</f>
        <v>2072</v>
      </c>
      <c r="J36" s="124">
        <f t="shared" ref="J36:J43" si="6">I36*H36</f>
        <v>2.6936</v>
      </c>
      <c r="K36" s="75"/>
      <c r="L36" s="73">
        <v>1.2999999999999999E-3</v>
      </c>
      <c r="M36" s="106">
        <f>+M35</f>
        <v>2072</v>
      </c>
      <c r="N36" s="124">
        <f t="shared" ref="N36:N43" si="7">M36*L36</f>
        <v>2.6936</v>
      </c>
      <c r="O36" s="75"/>
      <c r="P36" s="112">
        <f t="shared" si="2"/>
        <v>0</v>
      </c>
      <c r="Q36" s="125">
        <f t="shared" si="3"/>
        <v>0</v>
      </c>
    </row>
    <row r="37" spans="4:17">
      <c r="D37" s="36" t="s">
        <v>62</v>
      </c>
      <c r="E37" s="33"/>
      <c r="F37" s="148"/>
      <c r="G37" s="105"/>
      <c r="H37" s="74"/>
      <c r="I37" s="104">
        <f>I33</f>
        <v>2000</v>
      </c>
      <c r="J37" s="124">
        <f t="shared" si="6"/>
        <v>0</v>
      </c>
      <c r="K37" s="75"/>
      <c r="L37" s="74"/>
      <c r="M37" s="106">
        <f>M33</f>
        <v>2000</v>
      </c>
      <c r="N37" s="124">
        <f t="shared" si="7"/>
        <v>0</v>
      </c>
      <c r="O37" s="75"/>
      <c r="P37" s="112">
        <f t="shared" si="2"/>
        <v>0</v>
      </c>
      <c r="Q37" s="125" t="str">
        <f t="shared" si="3"/>
        <v/>
      </c>
    </row>
    <row r="38" spans="4:17">
      <c r="D38" s="33" t="s">
        <v>63</v>
      </c>
      <c r="E38" s="33"/>
      <c r="F38" s="148" t="s">
        <v>1</v>
      </c>
      <c r="G38" s="105"/>
      <c r="H38" s="73">
        <v>0.25</v>
      </c>
      <c r="I38" s="104">
        <v>1</v>
      </c>
      <c r="J38" s="124">
        <f t="shared" si="6"/>
        <v>0.25</v>
      </c>
      <c r="K38" s="75"/>
      <c r="L38" s="73">
        <v>0.25</v>
      </c>
      <c r="M38" s="106">
        <v>1</v>
      </c>
      <c r="N38" s="124">
        <f t="shared" si="7"/>
        <v>0.25</v>
      </c>
      <c r="O38" s="75"/>
      <c r="P38" s="112">
        <f t="shared" si="2"/>
        <v>0</v>
      </c>
      <c r="Q38" s="125">
        <f t="shared" si="3"/>
        <v>0</v>
      </c>
    </row>
    <row r="39" spans="4:17">
      <c r="D39" s="33" t="s">
        <v>64</v>
      </c>
      <c r="E39" s="33"/>
      <c r="F39" s="148" t="s">
        <v>50</v>
      </c>
      <c r="G39" s="105"/>
      <c r="H39" s="73">
        <v>7.0000000000000001E-3</v>
      </c>
      <c r="I39" s="104">
        <f>+I33</f>
        <v>2000</v>
      </c>
      <c r="J39" s="124">
        <f t="shared" si="6"/>
        <v>14</v>
      </c>
      <c r="K39" s="75"/>
      <c r="L39" s="73">
        <f>+H39</f>
        <v>7.0000000000000001E-3</v>
      </c>
      <c r="M39" s="106">
        <f>+M33</f>
        <v>2000</v>
      </c>
      <c r="N39" s="124">
        <f t="shared" si="7"/>
        <v>14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112</v>
      </c>
      <c r="E40" s="33"/>
      <c r="F40" s="148" t="s">
        <v>50</v>
      </c>
      <c r="G40" s="105"/>
      <c r="H40" s="73">
        <v>7.4999999999999997E-2</v>
      </c>
      <c r="I40" s="152">
        <f>$H$16*0.64</f>
        <v>1280</v>
      </c>
      <c r="J40" s="124">
        <f t="shared" si="6"/>
        <v>96</v>
      </c>
      <c r="K40" s="75"/>
      <c r="L40" s="73">
        <f>+H40</f>
        <v>7.4999999999999997E-2</v>
      </c>
      <c r="M40" s="106">
        <f>+I40</f>
        <v>1280</v>
      </c>
      <c r="N40" s="124">
        <f t="shared" si="7"/>
        <v>96</v>
      </c>
      <c r="O40" s="75"/>
      <c r="P40" s="112">
        <f t="shared" si="2"/>
        <v>0</v>
      </c>
      <c r="Q40" s="125">
        <f t="shared" si="3"/>
        <v>0</v>
      </c>
    </row>
    <row r="41" spans="4:17">
      <c r="D41" s="33" t="s">
        <v>113</v>
      </c>
      <c r="E41" s="33"/>
      <c r="F41" s="148" t="s">
        <v>50</v>
      </c>
      <c r="G41" s="105"/>
      <c r="H41" s="73">
        <v>0.112</v>
      </c>
      <c r="I41" s="152">
        <f>$H$16*0.18</f>
        <v>360</v>
      </c>
      <c r="J41" s="124">
        <f t="shared" si="6"/>
        <v>40.32</v>
      </c>
      <c r="K41" s="75"/>
      <c r="L41" s="73">
        <f t="shared" ref="L41:L42" si="8">+H41</f>
        <v>0.112</v>
      </c>
      <c r="M41" s="106">
        <f>+I41</f>
        <v>360</v>
      </c>
      <c r="N41" s="124">
        <f t="shared" si="7"/>
        <v>40.32</v>
      </c>
      <c r="O41" s="75"/>
      <c r="P41" s="112">
        <f t="shared" si="2"/>
        <v>0</v>
      </c>
      <c r="Q41" s="125">
        <f t="shared" si="3"/>
        <v>0</v>
      </c>
    </row>
    <row r="42" spans="4:17">
      <c r="D42" s="33" t="s">
        <v>114</v>
      </c>
      <c r="E42" s="33"/>
      <c r="F42" s="148" t="s">
        <v>50</v>
      </c>
      <c r="G42" s="105"/>
      <c r="H42" s="73">
        <v>0.13500000000000001</v>
      </c>
      <c r="I42" s="152">
        <f>+I41</f>
        <v>360</v>
      </c>
      <c r="J42" s="124">
        <f t="shared" si="6"/>
        <v>48.6</v>
      </c>
      <c r="K42" s="75"/>
      <c r="L42" s="73">
        <f t="shared" si="8"/>
        <v>0.13500000000000001</v>
      </c>
      <c r="M42" s="106">
        <f>+I42</f>
        <v>360</v>
      </c>
      <c r="N42" s="124">
        <f t="shared" si="7"/>
        <v>48.6</v>
      </c>
      <c r="O42" s="75"/>
      <c r="P42" s="112">
        <f t="shared" si="2"/>
        <v>0</v>
      </c>
      <c r="Q42" s="125">
        <f t="shared" si="3"/>
        <v>0</v>
      </c>
    </row>
    <row r="43" spans="4:17" ht="13.5" thickBot="1">
      <c r="D43" s="33"/>
      <c r="E43" s="33"/>
      <c r="F43" s="148"/>
      <c r="G43" s="105"/>
      <c r="H43" s="73"/>
      <c r="I43" s="108"/>
      <c r="J43" s="124">
        <f t="shared" si="6"/>
        <v>0</v>
      </c>
      <c r="K43" s="75"/>
      <c r="L43" s="73"/>
      <c r="M43" s="109"/>
      <c r="N43" s="124">
        <f t="shared" si="7"/>
        <v>0</v>
      </c>
      <c r="O43" s="75"/>
      <c r="P43" s="112">
        <f t="shared" si="2"/>
        <v>0</v>
      </c>
      <c r="Q43" s="125" t="str">
        <f t="shared" si="3"/>
        <v/>
      </c>
    </row>
    <row r="44" spans="4:17" ht="13.5" thickBot="1">
      <c r="D44" s="54" t="s">
        <v>66</v>
      </c>
      <c r="E44" s="33"/>
      <c r="F44" s="75"/>
      <c r="G44" s="75"/>
      <c r="H44" s="128"/>
      <c r="I44" s="129"/>
      <c r="J44" s="47">
        <f>SUM(J34:J43)</f>
        <v>305.12752000000006</v>
      </c>
      <c r="K44" s="48"/>
      <c r="L44" s="55"/>
      <c r="M44" s="56"/>
      <c r="N44" s="47">
        <f>SUM(N34:N43)</f>
        <v>309.76752000000005</v>
      </c>
      <c r="O44" s="48"/>
      <c r="P44" s="51">
        <f t="shared" si="2"/>
        <v>4.6399999999999864</v>
      </c>
      <c r="Q44" s="52">
        <f t="shared" si="3"/>
        <v>1.5206756833995128E-2</v>
      </c>
    </row>
    <row r="45" spans="4:17" ht="13.5" thickBot="1">
      <c r="D45" s="35" t="s">
        <v>67</v>
      </c>
      <c r="E45" s="33"/>
      <c r="F45" s="75"/>
      <c r="G45" s="75"/>
      <c r="H45" s="130">
        <v>0.13</v>
      </c>
      <c r="I45" s="131"/>
      <c r="J45" s="132">
        <f>J44*H45</f>
        <v>39.666577600000011</v>
      </c>
      <c r="K45" s="75"/>
      <c r="L45" s="130">
        <v>0.13</v>
      </c>
      <c r="M45" s="133"/>
      <c r="N45" s="132">
        <f>N44*L45</f>
        <v>40.269777600000005</v>
      </c>
      <c r="O45" s="75"/>
      <c r="P45" s="112">
        <f t="shared" si="2"/>
        <v>0.60319999999999396</v>
      </c>
      <c r="Q45" s="125">
        <f t="shared" si="3"/>
        <v>1.5206756833995021E-2</v>
      </c>
    </row>
    <row r="46" spans="4:17" ht="26.25" thickBot="1">
      <c r="D46" s="46" t="s">
        <v>68</v>
      </c>
      <c r="E46" s="33"/>
      <c r="F46" s="75"/>
      <c r="G46" s="75"/>
      <c r="H46" s="122"/>
      <c r="I46" s="123"/>
      <c r="J46" s="47">
        <f>ROUND(SUM(J44:J45),2)</f>
        <v>344.79</v>
      </c>
      <c r="K46" s="48"/>
      <c r="L46" s="49"/>
      <c r="M46" s="50"/>
      <c r="N46" s="47">
        <f>ROUND(SUM(N44:N45),2)</f>
        <v>350.04</v>
      </c>
      <c r="O46" s="48"/>
      <c r="P46" s="51">
        <f t="shared" si="2"/>
        <v>5.25</v>
      </c>
      <c r="Q46" s="52">
        <f t="shared" si="3"/>
        <v>1.5226659705907943E-2</v>
      </c>
    </row>
    <row r="47" spans="4:17" ht="27.75" thickBot="1">
      <c r="D47" s="57" t="s">
        <v>69</v>
      </c>
      <c r="E47" s="33"/>
      <c r="F47" s="75"/>
      <c r="G47" s="75"/>
      <c r="H47" s="122"/>
      <c r="I47" s="134"/>
      <c r="J47" s="47">
        <f>ROUND(-J46*10%,2)</f>
        <v>-34.479999999999997</v>
      </c>
      <c r="K47" s="48"/>
      <c r="L47" s="49"/>
      <c r="M47" s="50"/>
      <c r="N47" s="47">
        <f>ROUND(-N46*10%,2)</f>
        <v>-35</v>
      </c>
      <c r="O47" s="48"/>
      <c r="P47" s="51">
        <f t="shared" si="2"/>
        <v>-0.52000000000000313</v>
      </c>
      <c r="Q47" s="52">
        <f t="shared" si="3"/>
        <v>1.5081206496519813E-2</v>
      </c>
    </row>
    <row r="48" spans="4:17" ht="13.5" thickBot="1">
      <c r="D48" s="46" t="s">
        <v>70</v>
      </c>
      <c r="E48" s="33"/>
      <c r="F48" s="75"/>
      <c r="G48" s="75"/>
      <c r="H48" s="135"/>
      <c r="I48" s="136"/>
      <c r="J48" s="58">
        <f>J46+J47</f>
        <v>310.31</v>
      </c>
      <c r="K48" s="48"/>
      <c r="L48" s="59"/>
      <c r="M48" s="60"/>
      <c r="N48" s="58">
        <f>N46+N47</f>
        <v>315.04000000000002</v>
      </c>
      <c r="O48" s="48"/>
      <c r="P48" s="61">
        <f t="shared" si="2"/>
        <v>4.7300000000000182</v>
      </c>
      <c r="Q48" s="62">
        <f t="shared" si="3"/>
        <v>1.5242821694434656E-2</v>
      </c>
    </row>
    <row r="49" spans="2:17" ht="10.5" customHeight="1"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2:17">
      <c r="D50" s="23" t="s">
        <v>71</v>
      </c>
      <c r="F50" s="22"/>
      <c r="G50" s="22"/>
      <c r="H50" s="137">
        <v>3.5999999999999997E-2</v>
      </c>
      <c r="I50" s="22"/>
      <c r="J50" s="22"/>
      <c r="K50" s="22"/>
      <c r="L50" s="138">
        <f>+H50</f>
        <v>3.5999999999999997E-2</v>
      </c>
      <c r="M50" s="22"/>
      <c r="N50" s="22"/>
      <c r="O50" s="22"/>
      <c r="P50" s="77"/>
      <c r="Q50" s="78"/>
    </row>
    <row r="51" spans="2:17" ht="10.5" customHeight="1"/>
    <row r="52" spans="2:17" ht="10.5" customHeight="1">
      <c r="C52" s="65" t="s">
        <v>72</v>
      </c>
    </row>
    <row r="53" spans="2:17" ht="10.5" customHeight="1"/>
    <row r="54" spans="2:17">
      <c r="B54" s="23"/>
      <c r="C54" s="17" t="s">
        <v>73</v>
      </c>
    </row>
    <row r="55" spans="2:17">
      <c r="C55" s="17" t="s">
        <v>74</v>
      </c>
    </row>
    <row r="57" spans="2:17">
      <c r="C57" s="17" t="s">
        <v>75</v>
      </c>
    </row>
    <row r="58" spans="2:17">
      <c r="C58" s="17" t="s">
        <v>76</v>
      </c>
    </row>
    <row r="60" spans="2:17">
      <c r="C60" s="17" t="s">
        <v>77</v>
      </c>
    </row>
    <row r="61" spans="2:17">
      <c r="C61" s="17" t="s">
        <v>78</v>
      </c>
    </row>
    <row r="62" spans="2:17">
      <c r="C62" s="17" t="s">
        <v>79</v>
      </c>
    </row>
    <row r="63" spans="2:17">
      <c r="C63" s="17" t="s">
        <v>80</v>
      </c>
    </row>
    <row r="64" spans="2:17">
      <c r="C64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count="3">
    <dataValidation type="list" allowBlank="1" showInputMessage="1" showErrorMessage="1" prompt="Select Charge Unit - monthly, per kWh, per kW" sqref="F35:F43 F32:F33 F21:F30">
      <formula1>"Monthly, per kWh, per kW"</formula1>
    </dataValidation>
    <dataValidation type="list" allowBlank="1" showInputMessage="1" showErrorMessage="1" sqref="G32:G33 G35:G43 G21:G30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5"/>
  <sheetViews>
    <sheetView showGridLines="0" topLeftCell="A29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7.2851562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9.7109375" style="17" customWidth="1"/>
    <col min="15" max="15" width="2.85546875" style="17" customWidth="1"/>
    <col min="16" max="16" width="8.85546875" style="17" customWidth="1"/>
    <col min="17" max="17" width="8.7109375" style="17" customWidth="1"/>
    <col min="18" max="18" width="3.85546875" style="17" customWidth="1"/>
    <col min="19" max="19" width="9.7109375" style="17" bestFit="1" customWidth="1"/>
    <col min="20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4"/>
      <c r="O1" s="94"/>
      <c r="P1" s="260"/>
      <c r="Q1" s="260"/>
      <c r="R1" s="94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4"/>
      <c r="O2" s="94"/>
      <c r="P2" s="260"/>
      <c r="Q2" s="260"/>
      <c r="R2" s="94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94"/>
      <c r="O3" s="94"/>
      <c r="P3" s="260"/>
      <c r="Q3" s="260"/>
      <c r="R3" s="94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94"/>
      <c r="O4" s="94"/>
      <c r="P4" s="260"/>
      <c r="Q4" s="260"/>
      <c r="R4" s="94"/>
    </row>
    <row r="5" spans="2:18" s="12" customFormat="1" ht="15" customHeight="1">
      <c r="E5" s="16"/>
      <c r="F5" s="16"/>
      <c r="G5" s="16"/>
      <c r="N5" s="94"/>
      <c r="O5" s="94"/>
      <c r="P5" s="260"/>
      <c r="Q5" s="260"/>
      <c r="R5" s="94"/>
    </row>
    <row r="6" spans="2:18" s="12" customFormat="1" ht="9" customHeight="1">
      <c r="N6" s="94"/>
      <c r="O6" s="94"/>
      <c r="P6" s="94"/>
      <c r="Q6" s="94"/>
      <c r="R6" s="94"/>
    </row>
    <row r="7" spans="2:18" s="12" customFormat="1">
      <c r="N7" s="94"/>
      <c r="O7" s="94"/>
      <c r="P7" s="260"/>
      <c r="Q7" s="260"/>
      <c r="R7" s="94"/>
    </row>
    <row r="8" spans="2:18" s="12" customFormat="1" ht="15" customHeight="1">
      <c r="R8" s="94"/>
    </row>
    <row r="9" spans="2:18" ht="7.5" customHeight="1">
      <c r="N9" s="94"/>
      <c r="O9" s="94"/>
      <c r="P9" s="94"/>
      <c r="Q9" s="94"/>
      <c r="R9" s="94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94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94"/>
    </row>
    <row r="12" spans="2:18" ht="7.5" customHeight="1">
      <c r="N12" s="94"/>
      <c r="O12" s="94"/>
      <c r="P12" s="94"/>
      <c r="Q12" s="94"/>
      <c r="R12" s="94"/>
    </row>
    <row r="13" spans="2:18" ht="7.5" customHeight="1">
      <c r="N13" s="94"/>
      <c r="O13" s="94"/>
      <c r="P13" s="94"/>
      <c r="Q13" s="94"/>
      <c r="R13" s="94"/>
    </row>
    <row r="14" spans="2:18" ht="15.75">
      <c r="B14" s="18"/>
      <c r="D14" s="19" t="s">
        <v>37</v>
      </c>
      <c r="F14" s="280" t="s">
        <v>116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2000</v>
      </c>
      <c r="I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'GSLT50 RPP'!H18:J18</f>
        <v>Current Board Approved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33" t="s">
        <v>6</v>
      </c>
      <c r="E21" s="33"/>
      <c r="F21" s="148" t="s">
        <v>1</v>
      </c>
      <c r="G21" s="105"/>
      <c r="H21" s="154">
        <f>+'Rates Detail'!K38</f>
        <v>40.1</v>
      </c>
      <c r="I21" s="104">
        <v>1</v>
      </c>
      <c r="J21" s="144">
        <f>I21*H21</f>
        <v>40.1</v>
      </c>
      <c r="K21" s="75"/>
      <c r="L21" s="154">
        <f>+'Rates Detail'!M38</f>
        <v>40.72</v>
      </c>
      <c r="M21" s="106">
        <v>1</v>
      </c>
      <c r="N21" s="144">
        <f>M21*L21</f>
        <v>40.72</v>
      </c>
      <c r="O21" s="75"/>
      <c r="P21" s="112">
        <f>N21-J21</f>
        <v>0.61999999999999744</v>
      </c>
      <c r="Q21" s="153">
        <f>IF((J21)=0,"",(P21/J21))</f>
        <v>1.5461346633416395E-2</v>
      </c>
    </row>
    <row r="22" spans="2:17">
      <c r="D22" s="33" t="s">
        <v>103</v>
      </c>
      <c r="E22" s="33"/>
      <c r="F22" s="148" t="s">
        <v>1</v>
      </c>
      <c r="G22" s="105"/>
      <c r="H22" s="154">
        <f>'Rates Detail'!K41</f>
        <v>0.79</v>
      </c>
      <c r="I22" s="104">
        <v>1</v>
      </c>
      <c r="J22" s="144">
        <f t="shared" ref="J22:J31" si="0">I22*H22</f>
        <v>0.79</v>
      </c>
      <c r="K22" s="75"/>
      <c r="L22" s="154">
        <f>'Rates Detail'!M41</f>
        <v>0.79</v>
      </c>
      <c r="M22" s="106">
        <v>1</v>
      </c>
      <c r="N22" s="144">
        <f>M22*L22</f>
        <v>0.79</v>
      </c>
      <c r="O22" s="75"/>
      <c r="P22" s="112">
        <f>N22-J22</f>
        <v>0</v>
      </c>
      <c r="Q22" s="153">
        <f>IF((J22)=0,"",(P22/J22))</f>
        <v>0</v>
      </c>
    </row>
    <row r="23" spans="2:17">
      <c r="D23" s="33" t="str">
        <f>'GSLT50 RPP'!D23</f>
        <v>Renewable Generation Rate Rider</v>
      </c>
      <c r="E23" s="33"/>
      <c r="F23" s="148" t="s">
        <v>1</v>
      </c>
      <c r="G23" s="105"/>
      <c r="H23" s="154">
        <f>+'Rates Detail'!K40</f>
        <v>0</v>
      </c>
      <c r="I23" s="104">
        <v>1</v>
      </c>
      <c r="J23" s="144">
        <f>I23*H23</f>
        <v>0</v>
      </c>
      <c r="K23" s="75"/>
      <c r="L23" s="154">
        <f>'GSLT50 RPP'!L23</f>
        <v>0.02</v>
      </c>
      <c r="M23" s="106">
        <v>1</v>
      </c>
      <c r="N23" s="144">
        <f>M23*L23</f>
        <v>0.02</v>
      </c>
      <c r="O23" s="75"/>
      <c r="P23" s="112">
        <f>N23-J23</f>
        <v>0.02</v>
      </c>
      <c r="Q23" s="153" t="str">
        <f>IF((J23)=0,"",(P23/J23))</f>
        <v/>
      </c>
    </row>
    <row r="24" spans="2:17" hidden="1">
      <c r="D24" s="33" t="s">
        <v>55</v>
      </c>
      <c r="E24" s="33"/>
      <c r="F24" s="148" t="s">
        <v>1</v>
      </c>
      <c r="G24" s="105"/>
      <c r="H24" s="154">
        <f>+'Rates Detail'!K39</f>
        <v>0</v>
      </c>
      <c r="I24" s="108">
        <v>1</v>
      </c>
      <c r="J24" s="144">
        <f>I24*H24</f>
        <v>0</v>
      </c>
      <c r="K24" s="75"/>
      <c r="L24" s="154">
        <f>+'Rates Detail'!M39</f>
        <v>0</v>
      </c>
      <c r="M24" s="109">
        <v>1</v>
      </c>
      <c r="N24" s="144">
        <f>M24*L24</f>
        <v>0</v>
      </c>
      <c r="O24" s="75"/>
      <c r="P24" s="112">
        <f>N24-J24</f>
        <v>0</v>
      </c>
      <c r="Q24" s="153" t="str">
        <f>IF((J24)=0,"",(P24/J24))</f>
        <v/>
      </c>
    </row>
    <row r="25" spans="2:17">
      <c r="D25" s="33" t="s">
        <v>11</v>
      </c>
      <c r="E25" s="33"/>
      <c r="F25" s="148" t="s">
        <v>50</v>
      </c>
      <c r="G25" s="105"/>
      <c r="H25" s="143">
        <f>+'Rates Detail'!K45</f>
        <v>1.17E-2</v>
      </c>
      <c r="I25" s="104">
        <f>H16</f>
        <v>2000</v>
      </c>
      <c r="J25" s="144">
        <f t="shared" si="0"/>
        <v>23.400000000000002</v>
      </c>
      <c r="K25" s="75"/>
      <c r="L25" s="143">
        <f>+'Rates Detail'!M45</f>
        <v>1.1900000000000001E-2</v>
      </c>
      <c r="M25" s="106">
        <f>H16</f>
        <v>2000</v>
      </c>
      <c r="N25" s="144">
        <f t="shared" ref="N25:N31" si="1">M25*L25</f>
        <v>23.8</v>
      </c>
      <c r="O25" s="75"/>
      <c r="P25" s="112">
        <f t="shared" ref="P25:P49" si="2">N25-J25</f>
        <v>0.39999999999999858</v>
      </c>
      <c r="Q25" s="153">
        <f t="shared" ref="Q25:Q49" si="3">IF((J25)=0,"",(P25/J25))</f>
        <v>1.7094017094017033E-2</v>
      </c>
    </row>
    <row r="26" spans="2:17">
      <c r="D26" s="33" t="s">
        <v>51</v>
      </c>
      <c r="E26" s="33"/>
      <c r="F26" s="148" t="s">
        <v>50</v>
      </c>
      <c r="G26" s="105"/>
      <c r="H26" s="143">
        <f>+'Rates Detail'!K60</f>
        <v>2.0000000000000001E-4</v>
      </c>
      <c r="I26" s="104">
        <f t="shared" ref="I26" si="4">I25</f>
        <v>2000</v>
      </c>
      <c r="J26" s="144">
        <f t="shared" si="0"/>
        <v>0.4</v>
      </c>
      <c r="K26" s="75"/>
      <c r="L26" s="143">
        <f>+'Rates Detail'!M60</f>
        <v>2.0000000000000001E-4</v>
      </c>
      <c r="M26" s="106">
        <f t="shared" ref="M26" si="5">M25</f>
        <v>2000</v>
      </c>
      <c r="N26" s="144">
        <f t="shared" si="1"/>
        <v>0.4</v>
      </c>
      <c r="O26" s="75"/>
      <c r="P26" s="112">
        <f t="shared" si="2"/>
        <v>0</v>
      </c>
      <c r="Q26" s="153">
        <f t="shared" si="3"/>
        <v>0</v>
      </c>
    </row>
    <row r="27" spans="2:17">
      <c r="D27" s="33" t="s">
        <v>115</v>
      </c>
      <c r="E27" s="33"/>
      <c r="F27" s="148" t="s">
        <v>50</v>
      </c>
      <c r="G27" s="105"/>
      <c r="H27" s="155">
        <f>+J27/I27</f>
        <v>9.2459999999999987E-2</v>
      </c>
      <c r="I27" s="104">
        <f>SUM(I41:I43)*H51</f>
        <v>72</v>
      </c>
      <c r="J27" s="144">
        <f>SUM(J41:J43)*H51</f>
        <v>6.657119999999999</v>
      </c>
      <c r="K27" s="75"/>
      <c r="L27" s="155">
        <f>+N27/M27</f>
        <v>9.2459999999999987E-2</v>
      </c>
      <c r="M27" s="104">
        <f>SUM(M41:M43)*L51</f>
        <v>72</v>
      </c>
      <c r="N27" s="144">
        <f>SUM(N41:N43)*L51</f>
        <v>6.657119999999999</v>
      </c>
      <c r="O27" s="75"/>
      <c r="P27" s="112">
        <f t="shared" si="2"/>
        <v>0</v>
      </c>
      <c r="Q27" s="153">
        <f t="shared" si="3"/>
        <v>0</v>
      </c>
    </row>
    <row r="28" spans="2:17">
      <c r="D28" s="33" t="s">
        <v>53</v>
      </c>
      <c r="E28" s="33"/>
      <c r="F28" s="148" t="s">
        <v>50</v>
      </c>
      <c r="G28" s="105"/>
      <c r="H28" s="155">
        <f>+'Rates Detail'!K53</f>
        <v>2.9999999999999997E-4</v>
      </c>
      <c r="I28" s="104">
        <v>2000</v>
      </c>
      <c r="J28" s="144">
        <f t="shared" si="0"/>
        <v>0.6</v>
      </c>
      <c r="K28" s="75"/>
      <c r="L28" s="143">
        <f>+'Rates Detail'!M53</f>
        <v>0</v>
      </c>
      <c r="M28" s="106">
        <f>+I28</f>
        <v>2000</v>
      </c>
      <c r="N28" s="144">
        <f t="shared" si="1"/>
        <v>0</v>
      </c>
      <c r="O28" s="75"/>
      <c r="P28" s="112">
        <f t="shared" si="2"/>
        <v>-0.6</v>
      </c>
      <c r="Q28" s="153">
        <f t="shared" si="3"/>
        <v>-1</v>
      </c>
    </row>
    <row r="29" spans="2:17">
      <c r="D29" s="33" t="s">
        <v>95</v>
      </c>
      <c r="E29" s="33"/>
      <c r="F29" s="148" t="s">
        <v>50</v>
      </c>
      <c r="G29" s="105"/>
      <c r="H29" s="143"/>
      <c r="I29" s="108"/>
      <c r="J29" s="144">
        <f>I29*H29</f>
        <v>0</v>
      </c>
      <c r="K29" s="75"/>
      <c r="L29" s="143">
        <f>'Rates Detail'!K52</f>
        <v>0</v>
      </c>
      <c r="M29" s="109">
        <v>2000</v>
      </c>
      <c r="N29" s="144">
        <f>M29*L29</f>
        <v>0</v>
      </c>
      <c r="O29" s="75"/>
      <c r="P29" s="112">
        <f>N29-J29</f>
        <v>0</v>
      </c>
      <c r="Q29" s="153" t="str">
        <f>IF((J29)=0,"",(P29/J29))</f>
        <v/>
      </c>
    </row>
    <row r="30" spans="2:17" ht="25.5">
      <c r="D30" s="36" t="s">
        <v>54</v>
      </c>
      <c r="E30" s="33"/>
      <c r="F30" s="148" t="s">
        <v>50</v>
      </c>
      <c r="G30" s="105"/>
      <c r="H30" s="143">
        <f>SUM('Rates Detail'!K48:K51)+SUM('Rates Detail'!K55:K57)</f>
        <v>-3.3E-3</v>
      </c>
      <c r="I30" s="104">
        <f>I28</f>
        <v>2000</v>
      </c>
      <c r="J30" s="144">
        <f t="shared" si="0"/>
        <v>-6.6</v>
      </c>
      <c r="K30" s="75"/>
      <c r="L30" s="143">
        <f>SUM('Rates Detail'!M48:M51)+SUM('Rates Detail'!M55:M57)</f>
        <v>0</v>
      </c>
      <c r="M30" s="106">
        <f>+I30</f>
        <v>2000</v>
      </c>
      <c r="N30" s="144">
        <f t="shared" si="1"/>
        <v>0</v>
      </c>
      <c r="O30" s="75"/>
      <c r="P30" s="112">
        <f t="shared" si="2"/>
        <v>6.6</v>
      </c>
      <c r="Q30" s="153">
        <f t="shared" si="3"/>
        <v>-1</v>
      </c>
    </row>
    <row r="31" spans="2:17" ht="13.5" thickBot="1">
      <c r="D31" s="37"/>
      <c r="E31" s="33"/>
      <c r="F31" s="148"/>
      <c r="G31" s="105"/>
      <c r="H31" s="143"/>
      <c r="I31" s="108"/>
      <c r="J31" s="144">
        <f t="shared" si="0"/>
        <v>0</v>
      </c>
      <c r="K31" s="75"/>
      <c r="L31" s="143"/>
      <c r="M31" s="109"/>
      <c r="N31" s="144">
        <f t="shared" si="1"/>
        <v>0</v>
      </c>
      <c r="O31" s="75"/>
      <c r="P31" s="112">
        <f t="shared" si="2"/>
        <v>0</v>
      </c>
      <c r="Q31" s="153" t="str">
        <f t="shared" si="3"/>
        <v/>
      </c>
    </row>
    <row r="32" spans="2:17" ht="13.5" thickBot="1">
      <c r="D32" s="23" t="s">
        <v>56</v>
      </c>
      <c r="F32" s="22"/>
      <c r="G32" s="149"/>
      <c r="H32" s="115"/>
      <c r="I32" s="116"/>
      <c r="J32" s="39">
        <f>SUM(J21:J31)</f>
        <v>65.347120000000018</v>
      </c>
      <c r="K32" s="22"/>
      <c r="L32" s="115"/>
      <c r="M32" s="117"/>
      <c r="N32" s="39">
        <f>SUM(N21:N31)</f>
        <v>72.38712000000001</v>
      </c>
      <c r="O32" s="22"/>
      <c r="P32" s="40">
        <f t="shared" si="2"/>
        <v>7.039999999999992</v>
      </c>
      <c r="Q32" s="41">
        <f t="shared" si="3"/>
        <v>0.10773236831248248</v>
      </c>
    </row>
    <row r="33" spans="4:17">
      <c r="D33" s="42" t="s">
        <v>57</v>
      </c>
      <c r="E33" s="42"/>
      <c r="F33" s="150" t="s">
        <v>50</v>
      </c>
      <c r="G33" s="151"/>
      <c r="H33" s="145">
        <f>+'Rates Detail'!K62</f>
        <v>7.1000000000000004E-3</v>
      </c>
      <c r="I33" s="118">
        <f>+H16</f>
        <v>2000</v>
      </c>
      <c r="J33" s="146">
        <f>I33*H33</f>
        <v>14.200000000000001</v>
      </c>
      <c r="K33" s="119"/>
      <c r="L33" s="145">
        <f>+'Rates Detail'!M62</f>
        <v>7.6E-3</v>
      </c>
      <c r="M33" s="120">
        <f>+I33</f>
        <v>2000</v>
      </c>
      <c r="N33" s="146">
        <f>M33*L33</f>
        <v>15.2</v>
      </c>
      <c r="O33" s="119"/>
      <c r="P33" s="121">
        <f t="shared" si="2"/>
        <v>0.99999999999999822</v>
      </c>
      <c r="Q33" s="147">
        <f t="shared" si="3"/>
        <v>7.042253521126747E-2</v>
      </c>
    </row>
    <row r="34" spans="4:17" ht="26.25" thickBot="1">
      <c r="D34" s="45" t="s">
        <v>58</v>
      </c>
      <c r="E34" s="42"/>
      <c r="F34" s="150" t="s">
        <v>50</v>
      </c>
      <c r="G34" s="151"/>
      <c r="H34" s="145">
        <f>+'Rates Detail'!K63</f>
        <v>5.1999999999999998E-3</v>
      </c>
      <c r="I34" s="118">
        <f>I33</f>
        <v>2000</v>
      </c>
      <c r="J34" s="146">
        <f>I34*H34</f>
        <v>10.4</v>
      </c>
      <c r="K34" s="119"/>
      <c r="L34" s="145">
        <f>+'Rates Detail'!M63</f>
        <v>5.5999999999999999E-3</v>
      </c>
      <c r="M34" s="120">
        <f>M33</f>
        <v>2000</v>
      </c>
      <c r="N34" s="146">
        <f>M34*L34</f>
        <v>11.2</v>
      </c>
      <c r="O34" s="119"/>
      <c r="P34" s="121">
        <f t="shared" si="2"/>
        <v>0.79999999999999893</v>
      </c>
      <c r="Q34" s="147">
        <f t="shared" si="3"/>
        <v>7.6923076923076816E-2</v>
      </c>
    </row>
    <row r="35" spans="4:17" ht="26.25" thickBot="1">
      <c r="D35" s="46" t="s">
        <v>59</v>
      </c>
      <c r="E35" s="33"/>
      <c r="F35" s="75"/>
      <c r="G35" s="105"/>
      <c r="H35" s="122"/>
      <c r="I35" s="123"/>
      <c r="J35" s="47">
        <f>SUM(J32:J34)</f>
        <v>89.947120000000027</v>
      </c>
      <c r="K35" s="48"/>
      <c r="L35" s="49"/>
      <c r="M35" s="50"/>
      <c r="N35" s="47">
        <f>SUM(N32:N34)</f>
        <v>98.787120000000016</v>
      </c>
      <c r="O35" s="48"/>
      <c r="P35" s="51">
        <f t="shared" si="2"/>
        <v>8.8399999999999892</v>
      </c>
      <c r="Q35" s="52">
        <f t="shared" si="3"/>
        <v>9.8279967162928472E-2</v>
      </c>
    </row>
    <row r="36" spans="4:17" ht="25.5">
      <c r="D36" s="36" t="s">
        <v>60</v>
      </c>
      <c r="E36" s="33"/>
      <c r="F36" s="148" t="s">
        <v>50</v>
      </c>
      <c r="G36" s="105"/>
      <c r="H36" s="73">
        <f>+'Rates Detail'!K66</f>
        <v>4.4000000000000003E-3</v>
      </c>
      <c r="I36" s="152">
        <f>ROUND(H16*(1+H51),0)</f>
        <v>2072</v>
      </c>
      <c r="J36" s="124">
        <f>I36*H36</f>
        <v>9.1168000000000013</v>
      </c>
      <c r="K36" s="75"/>
      <c r="L36" s="73">
        <f>+'Rates Detail'!M66</f>
        <v>4.4000000000000003E-3</v>
      </c>
      <c r="M36" s="106">
        <f>+I36</f>
        <v>2072</v>
      </c>
      <c r="N36" s="124">
        <f>M36*L36</f>
        <v>9.1168000000000013</v>
      </c>
      <c r="O36" s="75"/>
      <c r="P36" s="112">
        <f t="shared" si="2"/>
        <v>0</v>
      </c>
      <c r="Q36" s="125">
        <f t="shared" si="3"/>
        <v>0</v>
      </c>
    </row>
    <row r="37" spans="4:17" ht="25.5">
      <c r="D37" s="36" t="s">
        <v>61</v>
      </c>
      <c r="E37" s="33"/>
      <c r="F37" s="148" t="s">
        <v>50</v>
      </c>
      <c r="G37" s="105"/>
      <c r="H37" s="73">
        <f>+'Rates Detail'!K67</f>
        <v>1.2999999999999999E-3</v>
      </c>
      <c r="I37" s="104">
        <f>+I36</f>
        <v>2072</v>
      </c>
      <c r="J37" s="124">
        <f t="shared" ref="J37:J44" si="6">I37*H37</f>
        <v>2.6936</v>
      </c>
      <c r="K37" s="75"/>
      <c r="L37" s="73">
        <f>+'Rates Detail'!M67</f>
        <v>1.2999999999999999E-3</v>
      </c>
      <c r="M37" s="106">
        <f>+M36</f>
        <v>2072</v>
      </c>
      <c r="N37" s="124">
        <f t="shared" ref="N37:N44" si="7">M37*L37</f>
        <v>2.6936</v>
      </c>
      <c r="O37" s="75"/>
      <c r="P37" s="112">
        <f t="shared" si="2"/>
        <v>0</v>
      </c>
      <c r="Q37" s="125">
        <f t="shared" si="3"/>
        <v>0</v>
      </c>
    </row>
    <row r="38" spans="4:17">
      <c r="D38" s="36" t="s">
        <v>62</v>
      </c>
      <c r="E38" s="33"/>
      <c r="F38" s="148"/>
      <c r="G38" s="105"/>
      <c r="H38" s="74"/>
      <c r="I38" s="104">
        <f>I34</f>
        <v>2000</v>
      </c>
      <c r="J38" s="124">
        <f t="shared" si="6"/>
        <v>0</v>
      </c>
      <c r="K38" s="75"/>
      <c r="L38" s="74"/>
      <c r="M38" s="106">
        <f>M34</f>
        <v>2000</v>
      </c>
      <c r="N38" s="124">
        <f t="shared" si="7"/>
        <v>0</v>
      </c>
      <c r="O38" s="75"/>
      <c r="P38" s="112">
        <f t="shared" si="2"/>
        <v>0</v>
      </c>
      <c r="Q38" s="125" t="str">
        <f t="shared" si="3"/>
        <v/>
      </c>
    </row>
    <row r="39" spans="4:17">
      <c r="D39" s="33" t="s">
        <v>63</v>
      </c>
      <c r="E39" s="33"/>
      <c r="F39" s="148" t="s">
        <v>1</v>
      </c>
      <c r="G39" s="105"/>
      <c r="H39" s="73">
        <v>0.25</v>
      </c>
      <c r="I39" s="104">
        <v>1</v>
      </c>
      <c r="J39" s="124">
        <f t="shared" si="6"/>
        <v>0.25</v>
      </c>
      <c r="K39" s="75"/>
      <c r="L39" s="73">
        <v>0.25</v>
      </c>
      <c r="M39" s="106">
        <v>1</v>
      </c>
      <c r="N39" s="124">
        <f t="shared" si="7"/>
        <v>0.25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64</v>
      </c>
      <c r="E40" s="33"/>
      <c r="F40" s="148" t="s">
        <v>50</v>
      </c>
      <c r="G40" s="105"/>
      <c r="H40" s="73">
        <v>7.0000000000000001E-3</v>
      </c>
      <c r="I40" s="104">
        <f>+I34</f>
        <v>2000</v>
      </c>
      <c r="J40" s="124">
        <f t="shared" si="6"/>
        <v>14</v>
      </c>
      <c r="K40" s="75"/>
      <c r="L40" s="73">
        <f>+H40</f>
        <v>7.0000000000000001E-3</v>
      </c>
      <c r="M40" s="106">
        <f>+M34</f>
        <v>2000</v>
      </c>
      <c r="N40" s="124">
        <f t="shared" si="7"/>
        <v>14</v>
      </c>
      <c r="O40" s="75"/>
      <c r="P40" s="112">
        <f t="shared" si="2"/>
        <v>0</v>
      </c>
      <c r="Q40" s="125">
        <f t="shared" si="3"/>
        <v>0</v>
      </c>
    </row>
    <row r="41" spans="4:17">
      <c r="D41" s="33" t="s">
        <v>112</v>
      </c>
      <c r="E41" s="33"/>
      <c r="F41" s="148" t="s">
        <v>50</v>
      </c>
      <c r="G41" s="105"/>
      <c r="H41" s="73">
        <f>+'RES-RPP'!H44</f>
        <v>7.4999999999999997E-2</v>
      </c>
      <c r="I41" s="152">
        <f>$H$16*0.64</f>
        <v>1280</v>
      </c>
      <c r="J41" s="124">
        <f t="shared" si="6"/>
        <v>96</v>
      </c>
      <c r="K41" s="75"/>
      <c r="L41" s="73">
        <f>+H41</f>
        <v>7.4999999999999997E-2</v>
      </c>
      <c r="M41" s="106">
        <f>+I41</f>
        <v>1280</v>
      </c>
      <c r="N41" s="124">
        <f t="shared" si="7"/>
        <v>96</v>
      </c>
      <c r="O41" s="75"/>
      <c r="P41" s="112">
        <f t="shared" si="2"/>
        <v>0</v>
      </c>
      <c r="Q41" s="125">
        <f t="shared" si="3"/>
        <v>0</v>
      </c>
    </row>
    <row r="42" spans="4:17">
      <c r="D42" s="33" t="s">
        <v>113</v>
      </c>
      <c r="E42" s="33"/>
      <c r="F42" s="148" t="s">
        <v>50</v>
      </c>
      <c r="G42" s="105"/>
      <c r="H42" s="73">
        <f>+'RES-RPP'!H45</f>
        <v>0.112</v>
      </c>
      <c r="I42" s="152">
        <f>$H$16*0.18</f>
        <v>360</v>
      </c>
      <c r="J42" s="124">
        <f t="shared" si="6"/>
        <v>40.32</v>
      </c>
      <c r="K42" s="75"/>
      <c r="L42" s="73">
        <f t="shared" ref="L42:L43" si="8">+H42</f>
        <v>0.112</v>
      </c>
      <c r="M42" s="106">
        <f>+I42</f>
        <v>360</v>
      </c>
      <c r="N42" s="124">
        <f t="shared" si="7"/>
        <v>40.32</v>
      </c>
      <c r="O42" s="75"/>
      <c r="P42" s="112">
        <f t="shared" si="2"/>
        <v>0</v>
      </c>
      <c r="Q42" s="125">
        <f t="shared" si="3"/>
        <v>0</v>
      </c>
    </row>
    <row r="43" spans="4:17">
      <c r="D43" s="33" t="s">
        <v>114</v>
      </c>
      <c r="E43" s="33"/>
      <c r="F43" s="148" t="s">
        <v>50</v>
      </c>
      <c r="G43" s="105"/>
      <c r="H43" s="73">
        <f>+'RES-RPP'!H46</f>
        <v>0.13500000000000001</v>
      </c>
      <c r="I43" s="152">
        <f>+I42</f>
        <v>360</v>
      </c>
      <c r="J43" s="124">
        <f t="shared" si="6"/>
        <v>48.6</v>
      </c>
      <c r="K43" s="75"/>
      <c r="L43" s="73">
        <f t="shared" si="8"/>
        <v>0.13500000000000001</v>
      </c>
      <c r="M43" s="106">
        <f>+I43</f>
        <v>360</v>
      </c>
      <c r="N43" s="124">
        <f t="shared" si="7"/>
        <v>48.6</v>
      </c>
      <c r="O43" s="75"/>
      <c r="P43" s="112">
        <f t="shared" si="2"/>
        <v>0</v>
      </c>
      <c r="Q43" s="125">
        <f t="shared" si="3"/>
        <v>0</v>
      </c>
    </row>
    <row r="44" spans="4:17" ht="13.5" thickBot="1">
      <c r="D44" s="33"/>
      <c r="E44" s="33"/>
      <c r="F44" s="148"/>
      <c r="G44" s="105"/>
      <c r="H44" s="73"/>
      <c r="I44" s="108"/>
      <c r="J44" s="124">
        <f t="shared" si="6"/>
        <v>0</v>
      </c>
      <c r="K44" s="75"/>
      <c r="L44" s="73"/>
      <c r="M44" s="109"/>
      <c r="N44" s="124">
        <f t="shared" si="7"/>
        <v>0</v>
      </c>
      <c r="O44" s="75"/>
      <c r="P44" s="112">
        <f t="shared" si="2"/>
        <v>0</v>
      </c>
      <c r="Q44" s="125" t="str">
        <f t="shared" si="3"/>
        <v/>
      </c>
    </row>
    <row r="45" spans="4:17" ht="13.5" thickBot="1">
      <c r="D45" s="54" t="s">
        <v>66</v>
      </c>
      <c r="E45" s="33"/>
      <c r="F45" s="75"/>
      <c r="G45" s="75"/>
      <c r="H45" s="128"/>
      <c r="I45" s="129"/>
      <c r="J45" s="47">
        <f>SUM(J35:J44)</f>
        <v>300.92752000000002</v>
      </c>
      <c r="K45" s="48"/>
      <c r="L45" s="55"/>
      <c r="M45" s="56"/>
      <c r="N45" s="47">
        <f>SUM(N35:N44)</f>
        <v>309.76752000000005</v>
      </c>
      <c r="O45" s="48"/>
      <c r="P45" s="51">
        <f t="shared" si="2"/>
        <v>8.8400000000000318</v>
      </c>
      <c r="Q45" s="52">
        <f t="shared" si="3"/>
        <v>2.9375844389373334E-2</v>
      </c>
    </row>
    <row r="46" spans="4:17" ht="13.5" thickBot="1">
      <c r="D46" s="35" t="s">
        <v>67</v>
      </c>
      <c r="E46" s="33"/>
      <c r="F46" s="75"/>
      <c r="G46" s="75"/>
      <c r="H46" s="130">
        <v>0.13</v>
      </c>
      <c r="I46" s="131"/>
      <c r="J46" s="132">
        <f>J45*H46</f>
        <v>39.120577600000004</v>
      </c>
      <c r="K46" s="75"/>
      <c r="L46" s="130">
        <v>0.13</v>
      </c>
      <c r="M46" s="133"/>
      <c r="N46" s="132">
        <f>N45*L46</f>
        <v>40.269777600000005</v>
      </c>
      <c r="O46" s="75"/>
      <c r="P46" s="112">
        <f t="shared" si="2"/>
        <v>1.1492000000000004</v>
      </c>
      <c r="Q46" s="125">
        <f t="shared" si="3"/>
        <v>2.9375844389373237E-2</v>
      </c>
    </row>
    <row r="47" spans="4:17" ht="26.25" thickBot="1">
      <c r="D47" s="46" t="s">
        <v>68</v>
      </c>
      <c r="E47" s="33"/>
      <c r="F47" s="75"/>
      <c r="G47" s="75"/>
      <c r="H47" s="122"/>
      <c r="I47" s="123"/>
      <c r="J47" s="47">
        <f>ROUND(SUM(J45:J46),2)</f>
        <v>340.05</v>
      </c>
      <c r="K47" s="48"/>
      <c r="L47" s="49"/>
      <c r="M47" s="50"/>
      <c r="N47" s="47">
        <f>ROUND(SUM(N45:N46),2)</f>
        <v>350.04</v>
      </c>
      <c r="O47" s="48"/>
      <c r="P47" s="51">
        <f t="shared" si="2"/>
        <v>9.9900000000000091</v>
      </c>
      <c r="Q47" s="52">
        <f t="shared" si="3"/>
        <v>2.9378032642258516E-2</v>
      </c>
    </row>
    <row r="48" spans="4:17" ht="27.75" thickBot="1">
      <c r="D48" s="57" t="s">
        <v>69</v>
      </c>
      <c r="E48" s="33"/>
      <c r="F48" s="75"/>
      <c r="G48" s="75"/>
      <c r="H48" s="122"/>
      <c r="I48" s="134"/>
      <c r="J48" s="47">
        <f>ROUND(-J47*10%,2)</f>
        <v>-34.01</v>
      </c>
      <c r="K48" s="48"/>
      <c r="L48" s="49"/>
      <c r="M48" s="50"/>
      <c r="N48" s="47">
        <f>ROUND(-N47*10%,2)</f>
        <v>-35</v>
      </c>
      <c r="O48" s="48"/>
      <c r="P48" s="51">
        <f t="shared" si="2"/>
        <v>-0.99000000000000199</v>
      </c>
      <c r="Q48" s="52">
        <f t="shared" si="3"/>
        <v>2.9109085563069747E-2</v>
      </c>
    </row>
    <row r="49" spans="2:17" ht="13.5" thickBot="1">
      <c r="D49" s="46" t="s">
        <v>70</v>
      </c>
      <c r="E49" s="33"/>
      <c r="F49" s="75"/>
      <c r="G49" s="75"/>
      <c r="H49" s="135"/>
      <c r="I49" s="136"/>
      <c r="J49" s="58">
        <f>J47+J48</f>
        <v>306.04000000000002</v>
      </c>
      <c r="K49" s="48"/>
      <c r="L49" s="59"/>
      <c r="M49" s="60"/>
      <c r="N49" s="58">
        <f>N47+N48</f>
        <v>315.04000000000002</v>
      </c>
      <c r="O49" s="48"/>
      <c r="P49" s="61">
        <f t="shared" si="2"/>
        <v>9</v>
      </c>
      <c r="Q49" s="62">
        <f t="shared" si="3"/>
        <v>2.9407920533263625E-2</v>
      </c>
    </row>
    <row r="50" spans="2:17" ht="10.5" customHeight="1"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2:17">
      <c r="D51" s="23" t="s">
        <v>71</v>
      </c>
      <c r="F51" s="22"/>
      <c r="G51" s="22"/>
      <c r="H51" s="137">
        <v>3.5999999999999997E-2</v>
      </c>
      <c r="I51" s="22"/>
      <c r="J51" s="22"/>
      <c r="K51" s="22"/>
      <c r="L51" s="138">
        <f>+H51</f>
        <v>3.5999999999999997E-2</v>
      </c>
      <c r="M51" s="22"/>
      <c r="N51" s="22"/>
      <c r="O51" s="22"/>
      <c r="P51" s="77"/>
      <c r="Q51" s="78"/>
    </row>
    <row r="52" spans="2:17" ht="10.5" customHeight="1"/>
    <row r="53" spans="2:17" ht="10.5" customHeight="1">
      <c r="C53" s="65" t="s">
        <v>72</v>
      </c>
    </row>
    <row r="54" spans="2:17" ht="10.5" customHeight="1"/>
    <row r="55" spans="2:17">
      <c r="B55" s="23"/>
      <c r="C55" s="17" t="s">
        <v>73</v>
      </c>
    </row>
    <row r="56" spans="2:17">
      <c r="C56" s="17" t="s">
        <v>74</v>
      </c>
    </row>
    <row r="58" spans="2:17">
      <c r="C58" s="17" t="s">
        <v>75</v>
      </c>
    </row>
    <row r="59" spans="2:17">
      <c r="C59" s="17" t="s">
        <v>76</v>
      </c>
    </row>
    <row r="61" spans="2:17">
      <c r="C61" s="17" t="s">
        <v>77</v>
      </c>
    </row>
    <row r="62" spans="2:17">
      <c r="C62" s="17" t="s">
        <v>78</v>
      </c>
    </row>
    <row r="63" spans="2:17">
      <c r="C63" s="17" t="s">
        <v>79</v>
      </c>
    </row>
    <row r="64" spans="2:17">
      <c r="C64" s="17" t="s">
        <v>80</v>
      </c>
    </row>
    <row r="65" spans="3:3">
      <c r="C65" s="17" t="s">
        <v>81</v>
      </c>
    </row>
  </sheetData>
  <sheetProtection selectLockedCells="1"/>
  <mergeCells count="16">
    <mergeCell ref="P5:Q5"/>
    <mergeCell ref="P1:Q1"/>
    <mergeCell ref="P2:Q2"/>
    <mergeCell ref="C3:M3"/>
    <mergeCell ref="P3:Q3"/>
    <mergeCell ref="P4:Q4"/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</mergeCells>
  <dataValidations disablePrompts="1" count="3">
    <dataValidation allowBlank="1" showInputMessage="1" showErrorMessage="1" promptTitle="Date Format" prompt="E.g:  &quot;August 1, 2011&quot;" sqref="P7"/>
    <dataValidation type="list" allowBlank="1" showInputMessage="1" showErrorMessage="1" sqref="G33:G34 G36:G44 G21:G31">
      <formula1>$B$14:$B$19</formula1>
    </dataValidation>
    <dataValidation type="list" allowBlank="1" showInputMessage="1" showErrorMessage="1" prompt="Select Charge Unit - monthly, per kWh, per kW" sqref="F36:F44 F33:F34 F21:F31">
      <formula1>"Monthly, per kWh, per kW"</formula1>
    </dataValidation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5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5"/>
  <sheetViews>
    <sheetView showGridLines="0" topLeftCell="A7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14062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9.7109375" style="17" customWidth="1"/>
    <col min="15" max="15" width="2.85546875" style="17" customWidth="1"/>
    <col min="16" max="16" width="8.85546875" style="17" customWidth="1"/>
    <col min="17" max="17" width="10" style="17" bestFit="1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70" t="s">
        <v>125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300</v>
      </c>
      <c r="I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'GSLT50 NonRPP'!H18:J18</f>
        <v>Current Board Approved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33" t="s">
        <v>6</v>
      </c>
      <c r="E21" s="33"/>
      <c r="F21" s="148" t="s">
        <v>1</v>
      </c>
      <c r="G21" s="105"/>
      <c r="H21" s="154">
        <f>+'Rates Detail'!K73</f>
        <v>8.2799999999999994</v>
      </c>
      <c r="I21" s="104">
        <v>1</v>
      </c>
      <c r="J21" s="144">
        <f>I21*H21</f>
        <v>8.2799999999999994</v>
      </c>
      <c r="K21" s="75"/>
      <c r="L21" s="154">
        <f>+'Rates Detail'!M73</f>
        <v>8.41</v>
      </c>
      <c r="M21" s="106">
        <v>1</v>
      </c>
      <c r="N21" s="144">
        <f>M21*L21</f>
        <v>8.41</v>
      </c>
      <c r="O21" s="75"/>
      <c r="P21" s="112">
        <f>N21-J21</f>
        <v>0.13000000000000078</v>
      </c>
      <c r="Q21" s="153">
        <f>IF((J21)=0,"",(P21/J21))</f>
        <v>1.5700483091787534E-2</v>
      </c>
    </row>
    <row r="22" spans="2:17">
      <c r="D22" s="33" t="str">
        <f>'GSLT50 NonRPP'!D23</f>
        <v>Renewable Generation Rate Rider</v>
      </c>
      <c r="E22" s="33"/>
      <c r="F22" s="148" t="s">
        <v>1</v>
      </c>
      <c r="G22" s="105"/>
      <c r="H22" s="154"/>
      <c r="I22" s="104">
        <v>1</v>
      </c>
      <c r="J22" s="144">
        <f t="shared" ref="J22:J31" si="0">I22*H22</f>
        <v>0</v>
      </c>
      <c r="K22" s="75"/>
      <c r="L22" s="143">
        <f>'Rates Detail'!M77</f>
        <v>0.02</v>
      </c>
      <c r="M22" s="106">
        <v>1</v>
      </c>
      <c r="N22" s="144">
        <f>M22*L22</f>
        <v>0.02</v>
      </c>
      <c r="O22" s="75"/>
      <c r="P22" s="112">
        <f>N22-J22</f>
        <v>0.02</v>
      </c>
      <c r="Q22" s="153" t="str">
        <f>IF((J22)=0,"",(P22/J22))</f>
        <v/>
      </c>
    </row>
    <row r="23" spans="2:17">
      <c r="D23" s="33" t="s">
        <v>11</v>
      </c>
      <c r="E23" s="33"/>
      <c r="F23" s="148" t="s">
        <v>50</v>
      </c>
      <c r="G23" s="105"/>
      <c r="H23" s="143">
        <f>+'Rates Detail'!K80</f>
        <v>1.5100000000000001E-2</v>
      </c>
      <c r="I23" s="104">
        <f>H16</f>
        <v>300</v>
      </c>
      <c r="J23" s="144">
        <f t="shared" si="0"/>
        <v>4.53</v>
      </c>
      <c r="K23" s="75"/>
      <c r="L23" s="143">
        <f>+'Rates Detail'!M80</f>
        <v>1.5299999999999999E-2</v>
      </c>
      <c r="M23" s="106">
        <f>H16</f>
        <v>300</v>
      </c>
      <c r="N23" s="144">
        <f t="shared" ref="N23:N31" si="1">M23*L23</f>
        <v>4.59</v>
      </c>
      <c r="O23" s="75"/>
      <c r="P23" s="112">
        <f t="shared" ref="P23:P49" si="2">N23-J23</f>
        <v>5.9999999999999609E-2</v>
      </c>
      <c r="Q23" s="153">
        <f t="shared" ref="Q23:Q49" si="3">IF((J23)=0,"",(P23/J23))</f>
        <v>1.3245033112582695E-2</v>
      </c>
    </row>
    <row r="24" spans="2:17">
      <c r="D24" s="33" t="s">
        <v>51</v>
      </c>
      <c r="E24" s="33"/>
      <c r="F24" s="148" t="s">
        <v>50</v>
      </c>
      <c r="G24" s="105"/>
      <c r="H24" s="143">
        <f>+'Rates Detail'!K95</f>
        <v>2.0000000000000001E-4</v>
      </c>
      <c r="I24" s="104">
        <f t="shared" ref="I24" si="4">I23</f>
        <v>300</v>
      </c>
      <c r="J24" s="144">
        <f t="shared" si="0"/>
        <v>6.0000000000000005E-2</v>
      </c>
      <c r="K24" s="75"/>
      <c r="L24" s="143">
        <f>+'Rates Detail'!M95</f>
        <v>2.0000000000000001E-4</v>
      </c>
      <c r="M24" s="106">
        <f t="shared" ref="M24" si="5">M23</f>
        <v>300</v>
      </c>
      <c r="N24" s="144">
        <f t="shared" si="1"/>
        <v>6.0000000000000005E-2</v>
      </c>
      <c r="O24" s="75"/>
      <c r="P24" s="112">
        <f t="shared" si="2"/>
        <v>0</v>
      </c>
      <c r="Q24" s="153">
        <f t="shared" si="3"/>
        <v>0</v>
      </c>
    </row>
    <row r="25" spans="2:17">
      <c r="D25" s="33" t="s">
        <v>115</v>
      </c>
      <c r="E25" s="33"/>
      <c r="F25" s="148" t="s">
        <v>50</v>
      </c>
      <c r="G25" s="105"/>
      <c r="H25" s="155">
        <f>+J25/I25</f>
        <v>8.5999999999999993E-2</v>
      </c>
      <c r="I25" s="104">
        <f>SUM(I41:I43)*H51</f>
        <v>10.799999999999999</v>
      </c>
      <c r="J25" s="144">
        <f>SUM(J41:J43)*H51</f>
        <v>0.92879999999999985</v>
      </c>
      <c r="K25" s="75"/>
      <c r="L25" s="155">
        <f>+N25/M25</f>
        <v>8.5999999999999993E-2</v>
      </c>
      <c r="M25" s="104">
        <f>SUM(M41:M43)*L51</f>
        <v>10.799999999999999</v>
      </c>
      <c r="N25" s="144">
        <f>SUM(N41:N43)*L51</f>
        <v>0.92879999999999985</v>
      </c>
      <c r="O25" s="75"/>
      <c r="P25" s="112">
        <f t="shared" si="2"/>
        <v>0</v>
      </c>
      <c r="Q25" s="153">
        <f t="shared" si="3"/>
        <v>0</v>
      </c>
    </row>
    <row r="26" spans="2:17">
      <c r="D26" s="33" t="s">
        <v>52</v>
      </c>
      <c r="E26" s="33"/>
      <c r="F26" s="148" t="s">
        <v>1</v>
      </c>
      <c r="G26" s="105"/>
      <c r="H26" s="154">
        <v>0</v>
      </c>
      <c r="I26" s="104">
        <v>1</v>
      </c>
      <c r="J26" s="144">
        <f t="shared" si="0"/>
        <v>0</v>
      </c>
      <c r="K26" s="75"/>
      <c r="L26" s="154">
        <v>0</v>
      </c>
      <c r="M26" s="106">
        <v>1</v>
      </c>
      <c r="N26" s="144">
        <f t="shared" si="1"/>
        <v>0</v>
      </c>
      <c r="O26" s="75"/>
      <c r="P26" s="112">
        <f t="shared" si="2"/>
        <v>0</v>
      </c>
      <c r="Q26" s="153" t="str">
        <f t="shared" si="3"/>
        <v/>
      </c>
    </row>
    <row r="27" spans="2:17">
      <c r="D27" s="33" t="s">
        <v>53</v>
      </c>
      <c r="E27" s="33"/>
      <c r="F27" s="148" t="s">
        <v>50</v>
      </c>
      <c r="G27" s="105"/>
      <c r="H27" s="143">
        <f>+'Rates Detail'!K88</f>
        <v>0</v>
      </c>
      <c r="I27" s="104">
        <v>300</v>
      </c>
      <c r="J27" s="144">
        <f t="shared" si="0"/>
        <v>0</v>
      </c>
      <c r="K27" s="75"/>
      <c r="L27" s="143">
        <f>+'Rates Detail'!K88</f>
        <v>0</v>
      </c>
      <c r="M27" s="106">
        <f>+I27</f>
        <v>300</v>
      </c>
      <c r="N27" s="144">
        <f t="shared" si="1"/>
        <v>0</v>
      </c>
      <c r="O27" s="75"/>
      <c r="P27" s="112">
        <f t="shared" si="2"/>
        <v>0</v>
      </c>
      <c r="Q27" s="153" t="str">
        <f t="shared" si="3"/>
        <v/>
      </c>
    </row>
    <row r="28" spans="2:17">
      <c r="D28" s="33" t="s">
        <v>92</v>
      </c>
      <c r="E28" s="33"/>
      <c r="F28" s="148" t="s">
        <v>50</v>
      </c>
      <c r="G28" s="105"/>
      <c r="H28" s="143">
        <f>'Rates Detail'!K87</f>
        <v>0</v>
      </c>
      <c r="I28" s="108">
        <v>300</v>
      </c>
      <c r="J28" s="144">
        <f>I28*H28</f>
        <v>0</v>
      </c>
      <c r="K28" s="75"/>
      <c r="L28" s="143">
        <f>'Rates Detail'!M87</f>
        <v>0</v>
      </c>
      <c r="M28" s="109">
        <v>300</v>
      </c>
      <c r="N28" s="144">
        <f>M28*L28</f>
        <v>0</v>
      </c>
      <c r="O28" s="75"/>
      <c r="P28" s="112">
        <f>N28-J28</f>
        <v>0</v>
      </c>
      <c r="Q28" s="153" t="str">
        <f>IF((J28)=0,"",(P28/J28))</f>
        <v/>
      </c>
    </row>
    <row r="29" spans="2:17" ht="25.5">
      <c r="D29" s="36" t="s">
        <v>54</v>
      </c>
      <c r="E29" s="33"/>
      <c r="F29" s="148" t="s">
        <v>50</v>
      </c>
      <c r="G29" s="105"/>
      <c r="H29" s="143">
        <f>SUM('Rates Detail'!K83:K86)</f>
        <v>-1.1999999999999999E-3</v>
      </c>
      <c r="I29" s="104">
        <f>I27</f>
        <v>300</v>
      </c>
      <c r="J29" s="144">
        <f t="shared" si="0"/>
        <v>-0.36</v>
      </c>
      <c r="K29" s="75"/>
      <c r="L29" s="143">
        <f>SUM('Rates Detail'!M83:M86)</f>
        <v>0</v>
      </c>
      <c r="M29" s="106">
        <f>+I29</f>
        <v>300</v>
      </c>
      <c r="N29" s="144">
        <f t="shared" si="1"/>
        <v>0</v>
      </c>
      <c r="O29" s="75"/>
      <c r="P29" s="112">
        <f t="shared" si="2"/>
        <v>0.36</v>
      </c>
      <c r="Q29" s="153">
        <f t="shared" si="3"/>
        <v>-1</v>
      </c>
    </row>
    <row r="30" spans="2:17">
      <c r="D30" s="37"/>
      <c r="E30" s="33"/>
      <c r="F30" s="148"/>
      <c r="G30" s="105"/>
      <c r="H30" s="143"/>
      <c r="I30" s="113"/>
      <c r="J30" s="144">
        <f t="shared" si="0"/>
        <v>0</v>
      </c>
      <c r="K30" s="75"/>
      <c r="L30" s="154"/>
      <c r="M30" s="114"/>
      <c r="N30" s="144">
        <f t="shared" si="1"/>
        <v>0</v>
      </c>
      <c r="O30" s="75"/>
      <c r="P30" s="112">
        <f t="shared" si="2"/>
        <v>0</v>
      </c>
      <c r="Q30" s="153" t="str">
        <f t="shared" si="3"/>
        <v/>
      </c>
    </row>
    <row r="31" spans="2:17" ht="13.5" thickBot="1">
      <c r="D31" s="37"/>
      <c r="E31" s="33"/>
      <c r="F31" s="148"/>
      <c r="G31" s="105"/>
      <c r="H31" s="143"/>
      <c r="I31" s="113"/>
      <c r="J31" s="144">
        <f t="shared" si="0"/>
        <v>0</v>
      </c>
      <c r="K31" s="75"/>
      <c r="L31" s="143"/>
      <c r="M31" s="114"/>
      <c r="N31" s="144">
        <f t="shared" si="1"/>
        <v>0</v>
      </c>
      <c r="O31" s="75"/>
      <c r="P31" s="112">
        <f t="shared" si="2"/>
        <v>0</v>
      </c>
      <c r="Q31" s="153" t="str">
        <f t="shared" si="3"/>
        <v/>
      </c>
    </row>
    <row r="32" spans="2:17" ht="13.5" thickBot="1">
      <c r="D32" s="23" t="s">
        <v>56</v>
      </c>
      <c r="F32" s="22"/>
      <c r="G32" s="149"/>
      <c r="H32" s="115"/>
      <c r="I32" s="116"/>
      <c r="J32" s="39">
        <f>SUM(J21:J31)</f>
        <v>13.438800000000001</v>
      </c>
      <c r="K32" s="22"/>
      <c r="L32" s="115"/>
      <c r="M32" s="117"/>
      <c r="N32" s="39">
        <f>SUM(N21:N31)</f>
        <v>14.008800000000001</v>
      </c>
      <c r="O32" s="22"/>
      <c r="P32" s="40">
        <f t="shared" si="2"/>
        <v>0.57000000000000028</v>
      </c>
      <c r="Q32" s="41">
        <f t="shared" si="3"/>
        <v>4.2414501294758482E-2</v>
      </c>
    </row>
    <row r="33" spans="4:17">
      <c r="D33" s="42" t="s">
        <v>57</v>
      </c>
      <c r="E33" s="42"/>
      <c r="F33" s="150" t="s">
        <v>50</v>
      </c>
      <c r="G33" s="151"/>
      <c r="H33" s="145">
        <f>+'Rates Detail'!K97</f>
        <v>7.1000000000000004E-3</v>
      </c>
      <c r="I33" s="118">
        <f>+H16</f>
        <v>300</v>
      </c>
      <c r="J33" s="146">
        <f>I33*H33</f>
        <v>2.1300000000000003</v>
      </c>
      <c r="K33" s="119"/>
      <c r="L33" s="145">
        <f>+'Rates Detail'!M97</f>
        <v>7.6E-3</v>
      </c>
      <c r="M33" s="120">
        <f>+I33</f>
        <v>300</v>
      </c>
      <c r="N33" s="146">
        <f>M33*L33</f>
        <v>2.2799999999999998</v>
      </c>
      <c r="O33" s="119"/>
      <c r="P33" s="121">
        <f t="shared" si="2"/>
        <v>0.14999999999999947</v>
      </c>
      <c r="Q33" s="147">
        <f t="shared" si="3"/>
        <v>7.0422535211267345E-2</v>
      </c>
    </row>
    <row r="34" spans="4:17" ht="26.25" thickBot="1">
      <c r="D34" s="45" t="s">
        <v>58</v>
      </c>
      <c r="E34" s="42"/>
      <c r="F34" s="150" t="s">
        <v>50</v>
      </c>
      <c r="G34" s="151"/>
      <c r="H34" s="145">
        <f>+'Rates Detail'!K98</f>
        <v>5.1999999999999998E-3</v>
      </c>
      <c r="I34" s="118">
        <f>I33</f>
        <v>300</v>
      </c>
      <c r="J34" s="146">
        <f>I34*H34</f>
        <v>1.5599999999999998</v>
      </c>
      <c r="K34" s="119"/>
      <c r="L34" s="145">
        <f>+'Rates Detail'!M98</f>
        <v>5.5999999999999999E-3</v>
      </c>
      <c r="M34" s="120">
        <f>M33</f>
        <v>300</v>
      </c>
      <c r="N34" s="146">
        <f>M34*L34</f>
        <v>1.68</v>
      </c>
      <c r="O34" s="119"/>
      <c r="P34" s="121">
        <f t="shared" si="2"/>
        <v>0.12000000000000011</v>
      </c>
      <c r="Q34" s="147">
        <f t="shared" si="3"/>
        <v>7.6923076923076997E-2</v>
      </c>
    </row>
    <row r="35" spans="4:17" ht="26.25" thickBot="1">
      <c r="D35" s="46" t="s">
        <v>59</v>
      </c>
      <c r="E35" s="33"/>
      <c r="F35" s="75"/>
      <c r="G35" s="105"/>
      <c r="H35" s="122"/>
      <c r="I35" s="123"/>
      <c r="J35" s="47">
        <f>SUM(J32:J34)</f>
        <v>17.128800000000002</v>
      </c>
      <c r="K35" s="48"/>
      <c r="L35" s="49"/>
      <c r="M35" s="50"/>
      <c r="N35" s="47">
        <f>SUM(N32:N34)</f>
        <v>17.968800000000002</v>
      </c>
      <c r="O35" s="48"/>
      <c r="P35" s="51">
        <f t="shared" si="2"/>
        <v>0.83999999999999986</v>
      </c>
      <c r="Q35" s="52">
        <f t="shared" si="3"/>
        <v>4.9040212974639188E-2</v>
      </c>
    </row>
    <row r="36" spans="4:17" ht="25.5">
      <c r="D36" s="36" t="s">
        <v>60</v>
      </c>
      <c r="E36" s="33"/>
      <c r="F36" s="148" t="s">
        <v>50</v>
      </c>
      <c r="G36" s="105"/>
      <c r="H36" s="73">
        <f>+'Rates Detail'!K101</f>
        <v>4.4000000000000003E-3</v>
      </c>
      <c r="I36" s="152">
        <f>ROUND(H16*(1+H51),0)</f>
        <v>311</v>
      </c>
      <c r="J36" s="124">
        <f>I36*H36</f>
        <v>1.3684000000000001</v>
      </c>
      <c r="K36" s="75"/>
      <c r="L36" s="73">
        <f>+'Rates Detail'!M101</f>
        <v>4.4000000000000003E-3</v>
      </c>
      <c r="M36" s="106">
        <f>+I36</f>
        <v>311</v>
      </c>
      <c r="N36" s="124">
        <f>M36*L36</f>
        <v>1.3684000000000001</v>
      </c>
      <c r="O36" s="75"/>
      <c r="P36" s="112">
        <f t="shared" si="2"/>
        <v>0</v>
      </c>
      <c r="Q36" s="125">
        <f t="shared" si="3"/>
        <v>0</v>
      </c>
    </row>
    <row r="37" spans="4:17" ht="25.5">
      <c r="D37" s="36" t="s">
        <v>61</v>
      </c>
      <c r="E37" s="33"/>
      <c r="F37" s="148" t="s">
        <v>50</v>
      </c>
      <c r="G37" s="105"/>
      <c r="H37" s="73">
        <f>+'Rates Detail'!K102</f>
        <v>1.2999999999999999E-3</v>
      </c>
      <c r="I37" s="104">
        <f>+I36</f>
        <v>311</v>
      </c>
      <c r="J37" s="124">
        <f t="shared" ref="J37:J44" si="6">I37*H37</f>
        <v>0.40429999999999999</v>
      </c>
      <c r="K37" s="75"/>
      <c r="L37" s="73">
        <f>+'Rates Detail'!M102</f>
        <v>1.2999999999999999E-3</v>
      </c>
      <c r="M37" s="106">
        <f>+M36</f>
        <v>311</v>
      </c>
      <c r="N37" s="124">
        <f t="shared" ref="N37:N44" si="7">M37*L37</f>
        <v>0.40429999999999999</v>
      </c>
      <c r="O37" s="75"/>
      <c r="P37" s="112">
        <f t="shared" si="2"/>
        <v>0</v>
      </c>
      <c r="Q37" s="125">
        <f t="shared" si="3"/>
        <v>0</v>
      </c>
    </row>
    <row r="38" spans="4:17">
      <c r="D38" s="36" t="s">
        <v>62</v>
      </c>
      <c r="E38" s="33"/>
      <c r="F38" s="148"/>
      <c r="G38" s="105"/>
      <c r="H38" s="74"/>
      <c r="I38" s="104">
        <f>I34</f>
        <v>300</v>
      </c>
      <c r="J38" s="124">
        <f t="shared" si="6"/>
        <v>0</v>
      </c>
      <c r="K38" s="75"/>
      <c r="L38" s="74"/>
      <c r="M38" s="106">
        <f>M34</f>
        <v>300</v>
      </c>
      <c r="N38" s="124">
        <f t="shared" si="7"/>
        <v>0</v>
      </c>
      <c r="O38" s="75"/>
      <c r="P38" s="112">
        <f t="shared" si="2"/>
        <v>0</v>
      </c>
      <c r="Q38" s="125" t="str">
        <f t="shared" si="3"/>
        <v/>
      </c>
    </row>
    <row r="39" spans="4:17">
      <c r="D39" s="33" t="s">
        <v>63</v>
      </c>
      <c r="E39" s="33"/>
      <c r="F39" s="148" t="s">
        <v>1</v>
      </c>
      <c r="G39" s="105"/>
      <c r="H39" s="73">
        <v>0.25</v>
      </c>
      <c r="I39" s="104">
        <v>1</v>
      </c>
      <c r="J39" s="124">
        <f t="shared" si="6"/>
        <v>0.25</v>
      </c>
      <c r="K39" s="75"/>
      <c r="L39" s="73">
        <v>0.25</v>
      </c>
      <c r="M39" s="106">
        <v>1</v>
      </c>
      <c r="N39" s="124">
        <f t="shared" si="7"/>
        <v>0.25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64</v>
      </c>
      <c r="E40" s="33"/>
      <c r="F40" s="148" t="s">
        <v>50</v>
      </c>
      <c r="G40" s="105"/>
      <c r="H40" s="73">
        <v>7.0000000000000001E-3</v>
      </c>
      <c r="I40" s="104">
        <f>+I34</f>
        <v>300</v>
      </c>
      <c r="J40" s="124">
        <f t="shared" si="6"/>
        <v>2.1</v>
      </c>
      <c r="K40" s="75"/>
      <c r="L40" s="73">
        <f>+H40</f>
        <v>7.0000000000000001E-3</v>
      </c>
      <c r="M40" s="106">
        <f>+M34</f>
        <v>300</v>
      </c>
      <c r="N40" s="124">
        <f t="shared" si="7"/>
        <v>2.1</v>
      </c>
      <c r="O40" s="75"/>
      <c r="P40" s="112">
        <f t="shared" si="2"/>
        <v>0</v>
      </c>
      <c r="Q40" s="125">
        <f t="shared" si="3"/>
        <v>0</v>
      </c>
    </row>
    <row r="41" spans="4:17">
      <c r="D41" s="33" t="s">
        <v>65</v>
      </c>
      <c r="E41" s="33"/>
      <c r="F41" s="148" t="s">
        <v>50</v>
      </c>
      <c r="G41" s="105"/>
      <c r="H41" s="73">
        <f>+'USL NonRPP'!H41</f>
        <v>8.5999999999999993E-2</v>
      </c>
      <c r="I41" s="152">
        <f>$H$16</f>
        <v>300</v>
      </c>
      <c r="J41" s="124">
        <f t="shared" si="6"/>
        <v>25.799999999999997</v>
      </c>
      <c r="K41" s="75"/>
      <c r="L41" s="73">
        <f>+H41</f>
        <v>8.5999999999999993E-2</v>
      </c>
      <c r="M41" s="106">
        <f>+I41</f>
        <v>300</v>
      </c>
      <c r="N41" s="124">
        <f t="shared" si="7"/>
        <v>25.799999999999997</v>
      </c>
      <c r="O41" s="75"/>
      <c r="P41" s="112">
        <f t="shared" si="2"/>
        <v>0</v>
      </c>
      <c r="Q41" s="125">
        <f t="shared" si="3"/>
        <v>0</v>
      </c>
    </row>
    <row r="42" spans="4:17">
      <c r="D42" s="33" t="s">
        <v>65</v>
      </c>
      <c r="E42" s="33"/>
      <c r="F42" s="148" t="s">
        <v>50</v>
      </c>
      <c r="G42" s="105"/>
      <c r="H42" s="73">
        <f>+'USL NonRPP'!H42</f>
        <v>0.10100000000000001</v>
      </c>
      <c r="I42" s="152">
        <v>0</v>
      </c>
      <c r="J42" s="124">
        <f t="shared" ref="J42:J43" si="8">I42*H42</f>
        <v>0</v>
      </c>
      <c r="K42" s="75"/>
      <c r="L42" s="73">
        <f t="shared" ref="L42:L43" si="9">+H42</f>
        <v>0.10100000000000001</v>
      </c>
      <c r="M42" s="106">
        <f t="shared" ref="M42:M43" si="10">+I42</f>
        <v>0</v>
      </c>
      <c r="N42" s="124">
        <f t="shared" ref="N42:N43" si="11">M42*L42</f>
        <v>0</v>
      </c>
      <c r="O42" s="75"/>
      <c r="P42" s="112">
        <f t="shared" ref="P42:P43" si="12">N42-J42</f>
        <v>0</v>
      </c>
      <c r="Q42" s="125" t="str">
        <f t="shared" ref="Q42:Q43" si="13">IF((J42)=0,"",(P42/J42))</f>
        <v/>
      </c>
    </row>
    <row r="43" spans="4:17">
      <c r="D43" s="33"/>
      <c r="E43" s="33"/>
      <c r="F43" s="148"/>
      <c r="G43" s="105"/>
      <c r="H43" s="73"/>
      <c r="I43" s="152">
        <f>+I42</f>
        <v>0</v>
      </c>
      <c r="J43" s="124">
        <f t="shared" si="8"/>
        <v>0</v>
      </c>
      <c r="K43" s="75"/>
      <c r="L43" s="73">
        <f t="shared" si="9"/>
        <v>0</v>
      </c>
      <c r="M43" s="106">
        <f t="shared" si="10"/>
        <v>0</v>
      </c>
      <c r="N43" s="124">
        <f t="shared" si="11"/>
        <v>0</v>
      </c>
      <c r="O43" s="75"/>
      <c r="P43" s="112">
        <f t="shared" si="12"/>
        <v>0</v>
      </c>
      <c r="Q43" s="125" t="str">
        <f t="shared" si="13"/>
        <v/>
      </c>
    </row>
    <row r="44" spans="4:17" ht="13.5" thickBot="1">
      <c r="D44" s="37"/>
      <c r="E44" s="33"/>
      <c r="F44" s="148"/>
      <c r="G44" s="105"/>
      <c r="H44" s="73"/>
      <c r="I44" s="113"/>
      <c r="J44" s="124">
        <f t="shared" si="6"/>
        <v>0</v>
      </c>
      <c r="K44" s="75"/>
      <c r="L44" s="73"/>
      <c r="M44" s="114"/>
      <c r="N44" s="124">
        <f t="shared" si="7"/>
        <v>0</v>
      </c>
      <c r="O44" s="75"/>
      <c r="P44" s="112">
        <f t="shared" si="2"/>
        <v>0</v>
      </c>
      <c r="Q44" s="125" t="str">
        <f t="shared" si="3"/>
        <v/>
      </c>
    </row>
    <row r="45" spans="4:17" ht="13.5" thickBot="1">
      <c r="D45" s="54" t="s">
        <v>66</v>
      </c>
      <c r="E45" s="33"/>
      <c r="F45" s="75"/>
      <c r="G45" s="75"/>
      <c r="H45" s="128"/>
      <c r="I45" s="129"/>
      <c r="J45" s="47">
        <f>SUM(J35:J44)</f>
        <v>47.051500000000004</v>
      </c>
      <c r="K45" s="48"/>
      <c r="L45" s="55"/>
      <c r="M45" s="56"/>
      <c r="N45" s="47">
        <f>SUM(N35:N44)</f>
        <v>47.891500000000001</v>
      </c>
      <c r="O45" s="48"/>
      <c r="P45" s="51">
        <f t="shared" si="2"/>
        <v>0.83999999999999631</v>
      </c>
      <c r="Q45" s="52">
        <f t="shared" si="3"/>
        <v>1.7852778338628868E-2</v>
      </c>
    </row>
    <row r="46" spans="4:17" ht="13.5" thickBot="1">
      <c r="D46" s="35" t="s">
        <v>67</v>
      </c>
      <c r="E46" s="33"/>
      <c r="F46" s="75"/>
      <c r="G46" s="75"/>
      <c r="H46" s="130">
        <v>0.13</v>
      </c>
      <c r="I46" s="131"/>
      <c r="J46" s="132">
        <f>J45*H46</f>
        <v>6.1166950000000009</v>
      </c>
      <c r="K46" s="75"/>
      <c r="L46" s="130">
        <v>0.13</v>
      </c>
      <c r="M46" s="133"/>
      <c r="N46" s="132">
        <f>N45*L46</f>
        <v>6.2258950000000004</v>
      </c>
      <c r="O46" s="75"/>
      <c r="P46" s="112">
        <f t="shared" si="2"/>
        <v>0.10919999999999952</v>
      </c>
      <c r="Q46" s="125">
        <f t="shared" si="3"/>
        <v>1.7852778338628868E-2</v>
      </c>
    </row>
    <row r="47" spans="4:17" ht="26.25" thickBot="1">
      <c r="D47" s="46" t="s">
        <v>68</v>
      </c>
      <c r="E47" s="33"/>
      <c r="F47" s="75"/>
      <c r="G47" s="75"/>
      <c r="H47" s="122"/>
      <c r="I47" s="123"/>
      <c r="J47" s="47">
        <f>ROUND(SUM(J45:J46),2)</f>
        <v>53.17</v>
      </c>
      <c r="K47" s="48"/>
      <c r="L47" s="49"/>
      <c r="M47" s="50"/>
      <c r="N47" s="47">
        <f>ROUND(SUM(N45:N46),2)</f>
        <v>54.12</v>
      </c>
      <c r="O47" s="48"/>
      <c r="P47" s="51">
        <f t="shared" si="2"/>
        <v>0.94999999999999574</v>
      </c>
      <c r="Q47" s="52">
        <f t="shared" si="3"/>
        <v>1.7867218356215832E-2</v>
      </c>
    </row>
    <row r="48" spans="4:17" ht="27.75" thickBot="1">
      <c r="D48" s="57" t="s">
        <v>69</v>
      </c>
      <c r="E48" s="33"/>
      <c r="F48" s="75"/>
      <c r="G48" s="75"/>
      <c r="H48" s="122"/>
      <c r="I48" s="134"/>
      <c r="J48" s="47">
        <f>ROUND(-J47*10%,2)</f>
        <v>-5.32</v>
      </c>
      <c r="K48" s="48"/>
      <c r="L48" s="49"/>
      <c r="M48" s="50"/>
      <c r="N48" s="47">
        <f>ROUND(-N47*10%,2)</f>
        <v>-5.41</v>
      </c>
      <c r="O48" s="48"/>
      <c r="P48" s="51">
        <f t="shared" si="2"/>
        <v>-8.9999999999999858E-2</v>
      </c>
      <c r="Q48" s="52">
        <f t="shared" si="3"/>
        <v>1.6917293233082678E-2</v>
      </c>
    </row>
    <row r="49" spans="2:17" ht="13.5" thickBot="1">
      <c r="D49" s="46" t="s">
        <v>70</v>
      </c>
      <c r="E49" s="33"/>
      <c r="F49" s="75"/>
      <c r="G49" s="75"/>
      <c r="H49" s="135"/>
      <c r="I49" s="136"/>
      <c r="J49" s="58">
        <f>J47+J48</f>
        <v>47.85</v>
      </c>
      <c r="K49" s="48"/>
      <c r="L49" s="59"/>
      <c r="M49" s="60"/>
      <c r="N49" s="58">
        <f>N47+N48</f>
        <v>48.709999999999994</v>
      </c>
      <c r="O49" s="48"/>
      <c r="P49" s="61">
        <f t="shared" si="2"/>
        <v>0.85999999999999233</v>
      </c>
      <c r="Q49" s="62">
        <f t="shared" si="3"/>
        <v>1.7972831765935053E-2</v>
      </c>
    </row>
    <row r="50" spans="2:17" ht="10.5" customHeight="1"/>
    <row r="51" spans="2:17">
      <c r="D51" s="23" t="s">
        <v>71</v>
      </c>
      <c r="H51" s="63">
        <v>3.5999999999999997E-2</v>
      </c>
      <c r="L51" s="64">
        <f>+H51</f>
        <v>3.5999999999999997E-2</v>
      </c>
    </row>
    <row r="52" spans="2:17" ht="10.5" customHeight="1"/>
    <row r="53" spans="2:17" ht="10.5" customHeight="1">
      <c r="C53" s="65" t="s">
        <v>72</v>
      </c>
    </row>
    <row r="54" spans="2:17" ht="10.5" customHeight="1"/>
    <row r="55" spans="2:17">
      <c r="B55" s="23"/>
      <c r="C55" s="17" t="s">
        <v>73</v>
      </c>
    </row>
    <row r="56" spans="2:17">
      <c r="C56" s="17" t="s">
        <v>74</v>
      </c>
    </row>
    <row r="58" spans="2:17">
      <c r="C58" s="17" t="s">
        <v>75</v>
      </c>
    </row>
    <row r="59" spans="2:17">
      <c r="C59" s="17" t="s">
        <v>76</v>
      </c>
    </row>
    <row r="61" spans="2:17">
      <c r="C61" s="17" t="s">
        <v>77</v>
      </c>
    </row>
    <row r="62" spans="2:17">
      <c r="C62" s="17" t="s">
        <v>78</v>
      </c>
    </row>
    <row r="63" spans="2:17">
      <c r="C63" s="17" t="s">
        <v>79</v>
      </c>
    </row>
    <row r="64" spans="2:17">
      <c r="C64" s="17" t="s">
        <v>80</v>
      </c>
    </row>
    <row r="65" spans="3:3">
      <c r="C65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prompt="Select Charge Unit - monthly, per kWh, per kW" sqref="F33:F34 F21:F31 F36:F44">
      <formula1>"Monthly, per kWh, per kW"</formula1>
    </dataValidation>
    <dataValidation type="list" allowBlank="1" showInputMessage="1" showErrorMessage="1" sqref="G33:G34 G36:G44 G21:G31">
      <formula1>$B$14:$B$19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7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5"/>
  <sheetViews>
    <sheetView showGridLines="0" topLeftCell="A13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140625" style="17" customWidth="1"/>
    <col min="11" max="11" width="2.85546875" style="17" customWidth="1"/>
    <col min="12" max="12" width="12.140625" style="17" customWidth="1"/>
    <col min="13" max="13" width="8.5703125" style="17" customWidth="1"/>
    <col min="14" max="14" width="9.7109375" style="17" customWidth="1"/>
    <col min="15" max="15" width="2.85546875" style="17" customWidth="1"/>
    <col min="16" max="16" width="8.85546875" style="17" customWidth="1"/>
    <col min="17" max="17" width="10" style="17" bestFit="1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98"/>
      <c r="O1" s="98"/>
      <c r="P1" s="260"/>
      <c r="Q1" s="260"/>
      <c r="R1" s="98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8"/>
      <c r="O2" s="98"/>
      <c r="P2" s="260"/>
      <c r="Q2" s="260"/>
      <c r="R2" s="98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98"/>
      <c r="O3" s="98"/>
      <c r="P3" s="260"/>
      <c r="Q3" s="260"/>
      <c r="R3" s="98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98"/>
      <c r="O4" s="98"/>
      <c r="P4" s="260"/>
      <c r="Q4" s="260"/>
      <c r="R4" s="98"/>
    </row>
    <row r="5" spans="2:18" s="12" customFormat="1" ht="15" customHeight="1">
      <c r="E5" s="16"/>
      <c r="F5" s="16"/>
      <c r="G5" s="16"/>
      <c r="N5" s="98"/>
      <c r="O5" s="98"/>
      <c r="P5" s="260"/>
      <c r="Q5" s="260"/>
      <c r="R5" s="98"/>
    </row>
    <row r="6" spans="2:18" s="12" customFormat="1" ht="9" customHeight="1">
      <c r="N6" s="98"/>
      <c r="O6" s="98"/>
      <c r="P6" s="98"/>
      <c r="Q6" s="98"/>
      <c r="R6" s="98"/>
    </row>
    <row r="7" spans="2:18" s="12" customFormat="1">
      <c r="N7" s="98"/>
      <c r="O7" s="98"/>
      <c r="P7" s="260"/>
      <c r="Q7" s="260"/>
      <c r="R7" s="98"/>
    </row>
    <row r="8" spans="2:18" s="12" customFormat="1" ht="15" customHeight="1">
      <c r="R8" s="98"/>
    </row>
    <row r="9" spans="2:18" ht="7.5" customHeight="1">
      <c r="N9" s="98"/>
      <c r="O9" s="98"/>
      <c r="P9" s="98"/>
      <c r="Q9" s="98"/>
      <c r="R9" s="98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98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98"/>
    </row>
    <row r="12" spans="2:18" ht="7.5" customHeight="1">
      <c r="N12" s="98"/>
      <c r="O12" s="98"/>
      <c r="P12" s="98"/>
      <c r="Q12" s="98"/>
      <c r="R12" s="98"/>
    </row>
    <row r="13" spans="2:18" ht="7.5" customHeight="1">
      <c r="N13" s="98"/>
      <c r="O13" s="98"/>
      <c r="P13" s="98"/>
      <c r="Q13" s="98"/>
      <c r="R13" s="98"/>
    </row>
    <row r="14" spans="2:18" ht="15.75">
      <c r="B14" s="18"/>
      <c r="D14" s="19" t="s">
        <v>37</v>
      </c>
      <c r="F14" s="270" t="s">
        <v>124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300</v>
      </c>
      <c r="I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'USL RPP'!H18:J18</f>
        <v>Current Board Approved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33" t="s">
        <v>6</v>
      </c>
      <c r="E21" s="33"/>
      <c r="F21" s="148" t="s">
        <v>1</v>
      </c>
      <c r="G21" s="105"/>
      <c r="H21" s="154">
        <f>+'Rates Detail'!K73</f>
        <v>8.2799999999999994</v>
      </c>
      <c r="I21" s="104">
        <v>1</v>
      </c>
      <c r="J21" s="144">
        <f>I21*H21</f>
        <v>8.2799999999999994</v>
      </c>
      <c r="K21" s="75"/>
      <c r="L21" s="154">
        <f>+'Rates Detail'!M73</f>
        <v>8.41</v>
      </c>
      <c r="M21" s="106">
        <v>1</v>
      </c>
      <c r="N21" s="144">
        <f>M21*L21</f>
        <v>8.41</v>
      </c>
      <c r="O21" s="75"/>
      <c r="P21" s="112">
        <f>N21-J21</f>
        <v>0.13000000000000078</v>
      </c>
      <c r="Q21" s="153">
        <f>IF((J21)=0,"",(P21/J21))</f>
        <v>1.5700483091787534E-2</v>
      </c>
    </row>
    <row r="22" spans="2:17">
      <c r="D22" s="33" t="str">
        <f>'USL RPP'!D22</f>
        <v>Renewable Generation Rate Rider</v>
      </c>
      <c r="E22" s="33"/>
      <c r="F22" s="148" t="s">
        <v>1</v>
      </c>
      <c r="G22" s="105"/>
      <c r="H22" s="154"/>
      <c r="I22" s="104">
        <v>1</v>
      </c>
      <c r="J22" s="144">
        <f t="shared" ref="J22:J31" si="0">I22*H22</f>
        <v>0</v>
      </c>
      <c r="K22" s="75"/>
      <c r="L22" s="143">
        <f>'USL RPP'!L22</f>
        <v>0.02</v>
      </c>
      <c r="M22" s="106">
        <v>1</v>
      </c>
      <c r="N22" s="144">
        <f>M22*L22</f>
        <v>0.02</v>
      </c>
      <c r="O22" s="75"/>
      <c r="P22" s="112">
        <f>N22-J22</f>
        <v>0.02</v>
      </c>
      <c r="Q22" s="153" t="str">
        <f>IF((J22)=0,"",(P22/J22))</f>
        <v/>
      </c>
    </row>
    <row r="23" spans="2:17">
      <c r="D23" s="33" t="s">
        <v>11</v>
      </c>
      <c r="E23" s="33"/>
      <c r="F23" s="148" t="s">
        <v>50</v>
      </c>
      <c r="G23" s="105"/>
      <c r="H23" s="143">
        <f>+'Rates Detail'!K80</f>
        <v>1.5100000000000001E-2</v>
      </c>
      <c r="I23" s="104">
        <f>H16</f>
        <v>300</v>
      </c>
      <c r="J23" s="144">
        <f t="shared" si="0"/>
        <v>4.53</v>
      </c>
      <c r="K23" s="75"/>
      <c r="L23" s="143">
        <f>+'Rates Detail'!M80</f>
        <v>1.5299999999999999E-2</v>
      </c>
      <c r="M23" s="106">
        <f>H16</f>
        <v>300</v>
      </c>
      <c r="N23" s="144">
        <f t="shared" ref="N23:N31" si="1">M23*L23</f>
        <v>4.59</v>
      </c>
      <c r="O23" s="75"/>
      <c r="P23" s="112">
        <f t="shared" ref="P23:P49" si="2">N23-J23</f>
        <v>5.9999999999999609E-2</v>
      </c>
      <c r="Q23" s="153">
        <f t="shared" ref="Q23:Q49" si="3">IF((J23)=0,"",(P23/J23))</f>
        <v>1.3245033112582695E-2</v>
      </c>
    </row>
    <row r="24" spans="2:17">
      <c r="D24" s="33" t="s">
        <v>51</v>
      </c>
      <c r="E24" s="33"/>
      <c r="F24" s="148" t="s">
        <v>50</v>
      </c>
      <c r="G24" s="105"/>
      <c r="H24" s="143">
        <f>+'Rates Detail'!K95</f>
        <v>2.0000000000000001E-4</v>
      </c>
      <c r="I24" s="104">
        <f t="shared" ref="I24" si="4">I23</f>
        <v>300</v>
      </c>
      <c r="J24" s="144">
        <f t="shared" si="0"/>
        <v>6.0000000000000005E-2</v>
      </c>
      <c r="K24" s="75"/>
      <c r="L24" s="143">
        <f>+'Rates Detail'!M95</f>
        <v>2.0000000000000001E-4</v>
      </c>
      <c r="M24" s="106">
        <f t="shared" ref="M24" si="5">M23</f>
        <v>300</v>
      </c>
      <c r="N24" s="144">
        <f t="shared" si="1"/>
        <v>6.0000000000000005E-2</v>
      </c>
      <c r="O24" s="75"/>
      <c r="P24" s="112">
        <f t="shared" si="2"/>
        <v>0</v>
      </c>
      <c r="Q24" s="153">
        <f t="shared" si="3"/>
        <v>0</v>
      </c>
    </row>
    <row r="25" spans="2:17">
      <c r="D25" s="96" t="s">
        <v>115</v>
      </c>
      <c r="E25" s="33"/>
      <c r="F25" s="148" t="s">
        <v>50</v>
      </c>
      <c r="G25" s="105"/>
      <c r="H25" s="155">
        <f>+J25/I25</f>
        <v>8.5999999999999993E-2</v>
      </c>
      <c r="I25" s="104">
        <f>SUM(I41:I43)*H51</f>
        <v>10.799999999999999</v>
      </c>
      <c r="J25" s="144">
        <f>SUM(J41:J43)*H51</f>
        <v>0.92879999999999985</v>
      </c>
      <c r="K25" s="75"/>
      <c r="L25" s="155">
        <f>+N25/M25</f>
        <v>8.5999999999999993E-2</v>
      </c>
      <c r="M25" s="104">
        <f>SUM(M41:M43)*L51</f>
        <v>10.799999999999999</v>
      </c>
      <c r="N25" s="144">
        <f>SUM(N41:N43)*L51</f>
        <v>0.92879999999999985</v>
      </c>
      <c r="O25" s="75"/>
      <c r="P25" s="112">
        <f t="shared" si="2"/>
        <v>0</v>
      </c>
      <c r="Q25" s="153">
        <f t="shared" si="3"/>
        <v>0</v>
      </c>
    </row>
    <row r="26" spans="2:17">
      <c r="D26" s="33" t="s">
        <v>52</v>
      </c>
      <c r="E26" s="33"/>
      <c r="F26" s="148" t="s">
        <v>1</v>
      </c>
      <c r="G26" s="105"/>
      <c r="H26" s="154">
        <v>0</v>
      </c>
      <c r="I26" s="104">
        <v>1</v>
      </c>
      <c r="J26" s="144">
        <f t="shared" si="0"/>
        <v>0</v>
      </c>
      <c r="K26" s="75"/>
      <c r="L26" s="154">
        <v>0</v>
      </c>
      <c r="M26" s="106">
        <v>1</v>
      </c>
      <c r="N26" s="144">
        <f t="shared" si="1"/>
        <v>0</v>
      </c>
      <c r="O26" s="75"/>
      <c r="P26" s="112">
        <f t="shared" si="2"/>
        <v>0</v>
      </c>
      <c r="Q26" s="153" t="str">
        <f t="shared" si="3"/>
        <v/>
      </c>
    </row>
    <row r="27" spans="2:17">
      <c r="D27" s="33" t="s">
        <v>53</v>
      </c>
      <c r="E27" s="33"/>
      <c r="F27" s="148" t="s">
        <v>50</v>
      </c>
      <c r="G27" s="105"/>
      <c r="H27" s="143">
        <f>+'Rates Detail'!K88</f>
        <v>0</v>
      </c>
      <c r="I27" s="104">
        <v>300</v>
      </c>
      <c r="J27" s="144">
        <f t="shared" si="0"/>
        <v>0</v>
      </c>
      <c r="K27" s="75"/>
      <c r="L27" s="143">
        <f>+'Rates Detail'!K88</f>
        <v>0</v>
      </c>
      <c r="M27" s="106">
        <f>+I27</f>
        <v>300</v>
      </c>
      <c r="N27" s="144">
        <f t="shared" si="1"/>
        <v>0</v>
      </c>
      <c r="O27" s="75"/>
      <c r="P27" s="112">
        <f t="shared" si="2"/>
        <v>0</v>
      </c>
      <c r="Q27" s="153" t="str">
        <f t="shared" si="3"/>
        <v/>
      </c>
    </row>
    <row r="28" spans="2:17">
      <c r="D28" s="33" t="s">
        <v>92</v>
      </c>
      <c r="E28" s="33"/>
      <c r="F28" s="148" t="s">
        <v>50</v>
      </c>
      <c r="G28" s="105"/>
      <c r="H28" s="143">
        <f>'Rates Detail'!K87</f>
        <v>0</v>
      </c>
      <c r="I28" s="108">
        <v>300</v>
      </c>
      <c r="J28" s="144">
        <f>I28*H28</f>
        <v>0</v>
      </c>
      <c r="K28" s="75"/>
      <c r="L28" s="143">
        <f>'Rates Detail'!M87</f>
        <v>0</v>
      </c>
      <c r="M28" s="109">
        <v>300</v>
      </c>
      <c r="N28" s="144">
        <f>M28*L28</f>
        <v>0</v>
      </c>
      <c r="O28" s="75"/>
      <c r="P28" s="112">
        <f>N28-J28</f>
        <v>0</v>
      </c>
      <c r="Q28" s="153" t="str">
        <f>IF((J28)=0,"",(P28/J28))</f>
        <v/>
      </c>
    </row>
    <row r="29" spans="2:17" ht="25.5">
      <c r="D29" s="36" t="s">
        <v>54</v>
      </c>
      <c r="E29" s="33"/>
      <c r="F29" s="148" t="s">
        <v>50</v>
      </c>
      <c r="G29" s="105"/>
      <c r="H29" s="143">
        <f>SUM('Rates Detail'!K83:K86)+SUM('Rates Detail'!K90:K92)</f>
        <v>-2.4000000000000002E-3</v>
      </c>
      <c r="I29" s="104">
        <f>I27</f>
        <v>300</v>
      </c>
      <c r="J29" s="144">
        <f t="shared" si="0"/>
        <v>-0.72000000000000008</v>
      </c>
      <c r="K29" s="75"/>
      <c r="L29" s="143">
        <f>SUM('Rates Detail'!M83:M86)+SUM('Rates Detail'!M90:M92)</f>
        <v>0</v>
      </c>
      <c r="M29" s="106">
        <f>+I29</f>
        <v>300</v>
      </c>
      <c r="N29" s="144">
        <f t="shared" si="1"/>
        <v>0</v>
      </c>
      <c r="O29" s="75"/>
      <c r="P29" s="112">
        <f t="shared" si="2"/>
        <v>0.72000000000000008</v>
      </c>
      <c r="Q29" s="153">
        <f t="shared" si="3"/>
        <v>-1</v>
      </c>
    </row>
    <row r="30" spans="2:17">
      <c r="D30" s="37"/>
      <c r="E30" s="33"/>
      <c r="F30" s="148"/>
      <c r="G30" s="105"/>
      <c r="H30" s="143"/>
      <c r="I30" s="113"/>
      <c r="J30" s="144">
        <f t="shared" si="0"/>
        <v>0</v>
      </c>
      <c r="K30" s="75"/>
      <c r="L30" s="154"/>
      <c r="M30" s="114"/>
      <c r="N30" s="144">
        <f t="shared" si="1"/>
        <v>0</v>
      </c>
      <c r="O30" s="75"/>
      <c r="P30" s="112">
        <f t="shared" si="2"/>
        <v>0</v>
      </c>
      <c r="Q30" s="153" t="str">
        <f t="shared" si="3"/>
        <v/>
      </c>
    </row>
    <row r="31" spans="2:17" ht="13.5" thickBot="1">
      <c r="D31" s="37"/>
      <c r="E31" s="33"/>
      <c r="F31" s="148"/>
      <c r="G31" s="105"/>
      <c r="H31" s="143"/>
      <c r="I31" s="113"/>
      <c r="J31" s="144">
        <f t="shared" si="0"/>
        <v>0</v>
      </c>
      <c r="K31" s="75"/>
      <c r="L31" s="143"/>
      <c r="M31" s="114"/>
      <c r="N31" s="144">
        <f t="shared" si="1"/>
        <v>0</v>
      </c>
      <c r="O31" s="75"/>
      <c r="P31" s="112">
        <f t="shared" si="2"/>
        <v>0</v>
      </c>
      <c r="Q31" s="153" t="str">
        <f t="shared" si="3"/>
        <v/>
      </c>
    </row>
    <row r="32" spans="2:17" ht="13.5" thickBot="1">
      <c r="D32" s="23" t="s">
        <v>56</v>
      </c>
      <c r="F32" s="22"/>
      <c r="G32" s="149"/>
      <c r="H32" s="115"/>
      <c r="I32" s="116"/>
      <c r="J32" s="39">
        <f>SUM(J21:J31)</f>
        <v>13.078799999999999</v>
      </c>
      <c r="K32" s="22"/>
      <c r="L32" s="115"/>
      <c r="M32" s="117"/>
      <c r="N32" s="39">
        <f>SUM(N21:N31)</f>
        <v>14.008800000000001</v>
      </c>
      <c r="O32" s="22"/>
      <c r="P32" s="40">
        <f t="shared" si="2"/>
        <v>0.93000000000000149</v>
      </c>
      <c r="Q32" s="41">
        <f t="shared" si="3"/>
        <v>7.1107441049637704E-2</v>
      </c>
    </row>
    <row r="33" spans="4:17">
      <c r="D33" s="42" t="s">
        <v>57</v>
      </c>
      <c r="E33" s="42"/>
      <c r="F33" s="150" t="s">
        <v>50</v>
      </c>
      <c r="G33" s="151"/>
      <c r="H33" s="145">
        <f>+'Rates Detail'!K97</f>
        <v>7.1000000000000004E-3</v>
      </c>
      <c r="I33" s="118">
        <f>+H16</f>
        <v>300</v>
      </c>
      <c r="J33" s="146">
        <f>I33*H33</f>
        <v>2.1300000000000003</v>
      </c>
      <c r="K33" s="119"/>
      <c r="L33" s="145">
        <f>+'Rates Detail'!M97</f>
        <v>7.6E-3</v>
      </c>
      <c r="M33" s="120">
        <f>+I33</f>
        <v>300</v>
      </c>
      <c r="N33" s="146">
        <f>M33*L33</f>
        <v>2.2799999999999998</v>
      </c>
      <c r="O33" s="119"/>
      <c r="P33" s="121">
        <f t="shared" si="2"/>
        <v>0.14999999999999947</v>
      </c>
      <c r="Q33" s="147">
        <f t="shared" si="3"/>
        <v>7.0422535211267345E-2</v>
      </c>
    </row>
    <row r="34" spans="4:17" ht="26.25" thickBot="1">
      <c r="D34" s="45" t="s">
        <v>58</v>
      </c>
      <c r="E34" s="42"/>
      <c r="F34" s="150" t="s">
        <v>50</v>
      </c>
      <c r="G34" s="151"/>
      <c r="H34" s="145">
        <f>+'Rates Detail'!K98</f>
        <v>5.1999999999999998E-3</v>
      </c>
      <c r="I34" s="118">
        <f>I33</f>
        <v>300</v>
      </c>
      <c r="J34" s="146">
        <f>I34*H34</f>
        <v>1.5599999999999998</v>
      </c>
      <c r="K34" s="119"/>
      <c r="L34" s="145">
        <f>+'Rates Detail'!M98</f>
        <v>5.5999999999999999E-3</v>
      </c>
      <c r="M34" s="120">
        <f>M33</f>
        <v>300</v>
      </c>
      <c r="N34" s="146">
        <f>M34*L34</f>
        <v>1.68</v>
      </c>
      <c r="O34" s="119"/>
      <c r="P34" s="121">
        <f t="shared" si="2"/>
        <v>0.12000000000000011</v>
      </c>
      <c r="Q34" s="147">
        <f t="shared" si="3"/>
        <v>7.6923076923076997E-2</v>
      </c>
    </row>
    <row r="35" spans="4:17" ht="26.25" thickBot="1">
      <c r="D35" s="46" t="s">
        <v>59</v>
      </c>
      <c r="E35" s="33"/>
      <c r="F35" s="75"/>
      <c r="G35" s="105"/>
      <c r="H35" s="122"/>
      <c r="I35" s="123"/>
      <c r="J35" s="47">
        <f>SUM(J32:J34)</f>
        <v>16.768799999999999</v>
      </c>
      <c r="K35" s="48"/>
      <c r="L35" s="49"/>
      <c r="M35" s="50"/>
      <c r="N35" s="47">
        <f>SUM(N32:N34)</f>
        <v>17.968800000000002</v>
      </c>
      <c r="O35" s="48"/>
      <c r="P35" s="51">
        <f t="shared" si="2"/>
        <v>1.2000000000000028</v>
      </c>
      <c r="Q35" s="52">
        <f t="shared" si="3"/>
        <v>7.1561471303850183E-2</v>
      </c>
    </row>
    <row r="36" spans="4:17" ht="25.5">
      <c r="D36" s="36" t="s">
        <v>60</v>
      </c>
      <c r="E36" s="33"/>
      <c r="F36" s="148" t="s">
        <v>50</v>
      </c>
      <c r="G36" s="105"/>
      <c r="H36" s="73">
        <f>+'Rates Detail'!K101</f>
        <v>4.4000000000000003E-3</v>
      </c>
      <c r="I36" s="152">
        <f>ROUND(H16*(1+H51),0)</f>
        <v>311</v>
      </c>
      <c r="J36" s="124">
        <f>I36*H36</f>
        <v>1.3684000000000001</v>
      </c>
      <c r="K36" s="75"/>
      <c r="L36" s="73">
        <f>+'Rates Detail'!M101</f>
        <v>4.4000000000000003E-3</v>
      </c>
      <c r="M36" s="106">
        <f>+I36</f>
        <v>311</v>
      </c>
      <c r="N36" s="124">
        <f>M36*L36</f>
        <v>1.3684000000000001</v>
      </c>
      <c r="O36" s="75"/>
      <c r="P36" s="112">
        <f t="shared" si="2"/>
        <v>0</v>
      </c>
      <c r="Q36" s="125">
        <f t="shared" si="3"/>
        <v>0</v>
      </c>
    </row>
    <row r="37" spans="4:17" ht="25.5">
      <c r="D37" s="36" t="s">
        <v>61</v>
      </c>
      <c r="E37" s="33"/>
      <c r="F37" s="148" t="s">
        <v>50</v>
      </c>
      <c r="G37" s="105"/>
      <c r="H37" s="73">
        <f>+'Rates Detail'!K102</f>
        <v>1.2999999999999999E-3</v>
      </c>
      <c r="I37" s="104">
        <f>+I36</f>
        <v>311</v>
      </c>
      <c r="J37" s="124">
        <f t="shared" ref="J37:J44" si="6">I37*H37</f>
        <v>0.40429999999999999</v>
      </c>
      <c r="K37" s="75"/>
      <c r="L37" s="73">
        <f>+'Rates Detail'!M102</f>
        <v>1.2999999999999999E-3</v>
      </c>
      <c r="M37" s="106">
        <f>+M36</f>
        <v>311</v>
      </c>
      <c r="N37" s="124">
        <f t="shared" ref="N37:N44" si="7">M37*L37</f>
        <v>0.40429999999999999</v>
      </c>
      <c r="O37" s="75"/>
      <c r="P37" s="112">
        <f t="shared" si="2"/>
        <v>0</v>
      </c>
      <c r="Q37" s="125">
        <f t="shared" si="3"/>
        <v>0</v>
      </c>
    </row>
    <row r="38" spans="4:17">
      <c r="D38" s="36" t="s">
        <v>62</v>
      </c>
      <c r="E38" s="33"/>
      <c r="F38" s="148"/>
      <c r="G38" s="105"/>
      <c r="H38" s="74"/>
      <c r="I38" s="104">
        <f>I34</f>
        <v>300</v>
      </c>
      <c r="J38" s="124">
        <f t="shared" si="6"/>
        <v>0</v>
      </c>
      <c r="K38" s="75"/>
      <c r="L38" s="74"/>
      <c r="M38" s="106">
        <f>M34</f>
        <v>300</v>
      </c>
      <c r="N38" s="124">
        <f t="shared" si="7"/>
        <v>0</v>
      </c>
      <c r="O38" s="75"/>
      <c r="P38" s="112">
        <f t="shared" si="2"/>
        <v>0</v>
      </c>
      <c r="Q38" s="125" t="str">
        <f t="shared" si="3"/>
        <v/>
      </c>
    </row>
    <row r="39" spans="4:17">
      <c r="D39" s="33" t="s">
        <v>63</v>
      </c>
      <c r="E39" s="33"/>
      <c r="F39" s="148" t="s">
        <v>1</v>
      </c>
      <c r="G39" s="105"/>
      <c r="H39" s="73">
        <v>0.25</v>
      </c>
      <c r="I39" s="104">
        <v>1</v>
      </c>
      <c r="J39" s="124">
        <f t="shared" si="6"/>
        <v>0.25</v>
      </c>
      <c r="K39" s="75"/>
      <c r="L39" s="73">
        <v>0.25</v>
      </c>
      <c r="M39" s="106">
        <v>1</v>
      </c>
      <c r="N39" s="124">
        <f t="shared" si="7"/>
        <v>0.25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64</v>
      </c>
      <c r="E40" s="33"/>
      <c r="F40" s="148" t="s">
        <v>50</v>
      </c>
      <c r="G40" s="105"/>
      <c r="H40" s="73">
        <v>7.0000000000000001E-3</v>
      </c>
      <c r="I40" s="104">
        <f>+I34</f>
        <v>300</v>
      </c>
      <c r="J40" s="124">
        <f t="shared" si="6"/>
        <v>2.1</v>
      </c>
      <c r="K40" s="75"/>
      <c r="L40" s="73">
        <f>+H40</f>
        <v>7.0000000000000001E-3</v>
      </c>
      <c r="M40" s="106">
        <f>+M34</f>
        <v>300</v>
      </c>
      <c r="N40" s="124">
        <f t="shared" si="7"/>
        <v>2.1</v>
      </c>
      <c r="O40" s="75"/>
      <c r="P40" s="112">
        <f t="shared" si="2"/>
        <v>0</v>
      </c>
      <c r="Q40" s="125">
        <f t="shared" si="3"/>
        <v>0</v>
      </c>
    </row>
    <row r="41" spans="4:17">
      <c r="D41" s="33" t="s">
        <v>65</v>
      </c>
      <c r="E41" s="33"/>
      <c r="F41" s="148" t="s">
        <v>50</v>
      </c>
      <c r="G41" s="105"/>
      <c r="H41" s="73">
        <v>8.5999999999999993E-2</v>
      </c>
      <c r="I41" s="152">
        <f>$H$16</f>
        <v>300</v>
      </c>
      <c r="J41" s="124">
        <f t="shared" si="6"/>
        <v>25.799999999999997</v>
      </c>
      <c r="K41" s="75"/>
      <c r="L41" s="73">
        <f>+H41</f>
        <v>8.5999999999999993E-2</v>
      </c>
      <c r="M41" s="106">
        <f>+I41</f>
        <v>300</v>
      </c>
      <c r="N41" s="124">
        <f t="shared" si="7"/>
        <v>25.799999999999997</v>
      </c>
      <c r="O41" s="75"/>
      <c r="P41" s="112">
        <f t="shared" si="2"/>
        <v>0</v>
      </c>
      <c r="Q41" s="125">
        <f t="shared" si="3"/>
        <v>0</v>
      </c>
    </row>
    <row r="42" spans="4:17">
      <c r="D42" s="33" t="s">
        <v>65</v>
      </c>
      <c r="E42" s="33"/>
      <c r="F42" s="148" t="s">
        <v>50</v>
      </c>
      <c r="G42" s="105"/>
      <c r="H42" s="73">
        <v>0.10100000000000001</v>
      </c>
      <c r="I42" s="152">
        <v>0</v>
      </c>
      <c r="J42" s="124">
        <f t="shared" si="6"/>
        <v>0</v>
      </c>
      <c r="K42" s="75"/>
      <c r="L42" s="73">
        <f t="shared" ref="L42:M43" si="8">+H42</f>
        <v>0.10100000000000001</v>
      </c>
      <c r="M42" s="106">
        <f t="shared" si="8"/>
        <v>0</v>
      </c>
      <c r="N42" s="124">
        <f t="shared" si="7"/>
        <v>0</v>
      </c>
      <c r="O42" s="75"/>
      <c r="P42" s="112">
        <f t="shared" si="2"/>
        <v>0</v>
      </c>
      <c r="Q42" s="125" t="str">
        <f t="shared" si="3"/>
        <v/>
      </c>
    </row>
    <row r="43" spans="4:17">
      <c r="D43" s="33"/>
      <c r="E43" s="33"/>
      <c r="F43" s="148"/>
      <c r="G43" s="105"/>
      <c r="H43" s="73"/>
      <c r="I43" s="152">
        <v>0</v>
      </c>
      <c r="J43" s="124">
        <f t="shared" si="6"/>
        <v>0</v>
      </c>
      <c r="K43" s="75"/>
      <c r="L43" s="73">
        <f t="shared" si="8"/>
        <v>0</v>
      </c>
      <c r="M43" s="106">
        <f t="shared" si="8"/>
        <v>0</v>
      </c>
      <c r="N43" s="124">
        <f t="shared" si="7"/>
        <v>0</v>
      </c>
      <c r="O43" s="75"/>
      <c r="P43" s="112">
        <f t="shared" si="2"/>
        <v>0</v>
      </c>
      <c r="Q43" s="125" t="str">
        <f t="shared" si="3"/>
        <v/>
      </c>
    </row>
    <row r="44" spans="4:17" ht="13.5" thickBot="1">
      <c r="D44" s="37"/>
      <c r="E44" s="33"/>
      <c r="F44" s="148"/>
      <c r="G44" s="105"/>
      <c r="H44" s="73"/>
      <c r="I44" s="113"/>
      <c r="J44" s="124">
        <f t="shared" si="6"/>
        <v>0</v>
      </c>
      <c r="K44" s="75"/>
      <c r="L44" s="73"/>
      <c r="M44" s="114"/>
      <c r="N44" s="124">
        <f t="shared" si="7"/>
        <v>0</v>
      </c>
      <c r="O44" s="75"/>
      <c r="P44" s="112">
        <f t="shared" si="2"/>
        <v>0</v>
      </c>
      <c r="Q44" s="125" t="str">
        <f t="shared" si="3"/>
        <v/>
      </c>
    </row>
    <row r="45" spans="4:17" ht="13.5" thickBot="1">
      <c r="D45" s="54" t="s">
        <v>66</v>
      </c>
      <c r="E45" s="33"/>
      <c r="F45" s="75"/>
      <c r="G45" s="75"/>
      <c r="H45" s="128"/>
      <c r="I45" s="129"/>
      <c r="J45" s="47">
        <f>SUM(J35:J44)</f>
        <v>46.691499999999998</v>
      </c>
      <c r="K45" s="48"/>
      <c r="L45" s="55"/>
      <c r="M45" s="56"/>
      <c r="N45" s="47">
        <f>SUM(N35:N44)</f>
        <v>47.891500000000001</v>
      </c>
      <c r="O45" s="48"/>
      <c r="P45" s="51">
        <f t="shared" si="2"/>
        <v>1.2000000000000028</v>
      </c>
      <c r="Q45" s="52">
        <f t="shared" si="3"/>
        <v>2.5700609318612656E-2</v>
      </c>
    </row>
    <row r="46" spans="4:17" ht="13.5" thickBot="1">
      <c r="D46" s="35" t="s">
        <v>67</v>
      </c>
      <c r="E46" s="33"/>
      <c r="F46" s="75"/>
      <c r="G46" s="75"/>
      <c r="H46" s="130">
        <v>0.13</v>
      </c>
      <c r="I46" s="131"/>
      <c r="J46" s="132">
        <f>J45*H46</f>
        <v>6.0698949999999998</v>
      </c>
      <c r="K46" s="75"/>
      <c r="L46" s="130">
        <v>0.13</v>
      </c>
      <c r="M46" s="133"/>
      <c r="N46" s="132">
        <f>N45*L46</f>
        <v>6.2258950000000004</v>
      </c>
      <c r="O46" s="75"/>
      <c r="P46" s="112">
        <f t="shared" si="2"/>
        <v>0.15600000000000058</v>
      </c>
      <c r="Q46" s="125">
        <f t="shared" si="3"/>
        <v>2.5700609318612691E-2</v>
      </c>
    </row>
    <row r="47" spans="4:17" ht="26.25" thickBot="1">
      <c r="D47" s="46" t="s">
        <v>68</v>
      </c>
      <c r="E47" s="33"/>
      <c r="F47" s="75"/>
      <c r="G47" s="75"/>
      <c r="H47" s="122"/>
      <c r="I47" s="123"/>
      <c r="J47" s="47">
        <f>ROUND(SUM(J45:J46),2)</f>
        <v>52.76</v>
      </c>
      <c r="K47" s="48"/>
      <c r="L47" s="49"/>
      <c r="M47" s="50"/>
      <c r="N47" s="47">
        <f>ROUND(SUM(N45:N46),2)</f>
        <v>54.12</v>
      </c>
      <c r="O47" s="48"/>
      <c r="P47" s="51">
        <f t="shared" si="2"/>
        <v>1.3599999999999994</v>
      </c>
      <c r="Q47" s="52">
        <f t="shared" si="3"/>
        <v>2.5777103866565572E-2</v>
      </c>
    </row>
    <row r="48" spans="4:17" ht="27.75" thickBot="1">
      <c r="D48" s="57" t="s">
        <v>69</v>
      </c>
      <c r="E48" s="33"/>
      <c r="F48" s="75"/>
      <c r="G48" s="75"/>
      <c r="H48" s="122"/>
      <c r="I48" s="134"/>
      <c r="J48" s="47">
        <f>ROUND(-J47*10%,2)</f>
        <v>-5.28</v>
      </c>
      <c r="K48" s="48"/>
      <c r="L48" s="49"/>
      <c r="M48" s="50"/>
      <c r="N48" s="47">
        <f>ROUND(-N47*10%,2)</f>
        <v>-5.41</v>
      </c>
      <c r="O48" s="48"/>
      <c r="P48" s="51">
        <f t="shared" si="2"/>
        <v>-0.12999999999999989</v>
      </c>
      <c r="Q48" s="52">
        <f t="shared" si="3"/>
        <v>2.4621212121212099E-2</v>
      </c>
    </row>
    <row r="49" spans="2:17" ht="13.5" thickBot="1">
      <c r="D49" s="46" t="s">
        <v>70</v>
      </c>
      <c r="E49" s="33"/>
      <c r="F49" s="75"/>
      <c r="G49" s="75"/>
      <c r="H49" s="135"/>
      <c r="I49" s="136"/>
      <c r="J49" s="58">
        <f>J47+J48</f>
        <v>47.48</v>
      </c>
      <c r="K49" s="48"/>
      <c r="L49" s="59"/>
      <c r="M49" s="60"/>
      <c r="N49" s="58">
        <f>N47+N48</f>
        <v>48.709999999999994</v>
      </c>
      <c r="O49" s="48"/>
      <c r="P49" s="61">
        <f t="shared" si="2"/>
        <v>1.2299999999999969</v>
      </c>
      <c r="Q49" s="62">
        <f t="shared" si="3"/>
        <v>2.5905644481887046E-2</v>
      </c>
    </row>
    <row r="50" spans="2:17" ht="10.5" customHeight="1"/>
    <row r="51" spans="2:17">
      <c r="D51" s="23" t="s">
        <v>71</v>
      </c>
      <c r="H51" s="63">
        <v>3.5999999999999997E-2</v>
      </c>
      <c r="L51" s="64">
        <f>+H51</f>
        <v>3.5999999999999997E-2</v>
      </c>
    </row>
    <row r="52" spans="2:17" ht="10.5" customHeight="1"/>
    <row r="53" spans="2:17" ht="10.5" customHeight="1">
      <c r="C53" s="65" t="s">
        <v>72</v>
      </c>
    </row>
    <row r="54" spans="2:17" ht="10.5" customHeight="1"/>
    <row r="55" spans="2:17">
      <c r="B55" s="23"/>
      <c r="C55" s="17" t="s">
        <v>73</v>
      </c>
    </row>
    <row r="56" spans="2:17">
      <c r="C56" s="17" t="s">
        <v>74</v>
      </c>
    </row>
    <row r="58" spans="2:17">
      <c r="C58" s="17" t="s">
        <v>75</v>
      </c>
    </row>
    <row r="59" spans="2:17">
      <c r="C59" s="17" t="s">
        <v>76</v>
      </c>
    </row>
    <row r="61" spans="2:17">
      <c r="C61" s="17" t="s">
        <v>77</v>
      </c>
    </row>
    <row r="62" spans="2:17">
      <c r="C62" s="17" t="s">
        <v>78</v>
      </c>
    </row>
    <row r="63" spans="2:17">
      <c r="C63" s="17" t="s">
        <v>79</v>
      </c>
    </row>
    <row r="64" spans="2:17">
      <c r="C64" s="17" t="s">
        <v>80</v>
      </c>
    </row>
    <row r="65" spans="3:3">
      <c r="C65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disablePrompts="1" count="3">
    <dataValidation type="list" allowBlank="1" showInputMessage="1" showErrorMessage="1" sqref="G33:G34 G36:G44 G21:G31">
      <formula1>$B$14:$B$19</formula1>
    </dataValidation>
    <dataValidation type="list" allowBlank="1" showInputMessage="1" showErrorMessage="1" prompt="Select Charge Unit - monthly, per kWh, per kW" sqref="F33:F34 F21:F31 F36:F44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7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3"/>
  <sheetViews>
    <sheetView showGridLines="0" topLeftCell="A20" zoomScaleNormal="100" workbookViewId="0">
      <selection activeCell="K44" sqref="K44"/>
    </sheetView>
  </sheetViews>
  <sheetFormatPr defaultRowHeight="12.75"/>
  <cols>
    <col min="1" max="1" width="2.7109375" style="17" customWidth="1"/>
    <col min="2" max="2" width="1" style="17" customWidth="1"/>
    <col min="3" max="3" width="1.28515625" style="17" customWidth="1"/>
    <col min="4" max="4" width="26.5703125" style="17" customWidth="1"/>
    <col min="5" max="5" width="1.28515625" style="17" customWidth="1"/>
    <col min="6" max="6" width="11.28515625" style="17" customWidth="1"/>
    <col min="7" max="7" width="1.28515625" style="17" customWidth="1"/>
    <col min="8" max="8" width="12.28515625" style="17" customWidth="1"/>
    <col min="9" max="9" width="8.5703125" style="17" customWidth="1"/>
    <col min="10" max="10" width="11.28515625" style="17" bestFit="1" customWidth="1"/>
    <col min="11" max="11" width="2.85546875" style="17" customWidth="1"/>
    <col min="12" max="12" width="12.140625" style="17" customWidth="1"/>
    <col min="13" max="13" width="8.5703125" style="17" customWidth="1"/>
    <col min="14" max="14" width="11.28515625" style="17" bestFit="1" customWidth="1"/>
    <col min="15" max="15" width="2.85546875" style="17" customWidth="1"/>
    <col min="16" max="16" width="8.85546875" style="17" customWidth="1"/>
    <col min="17" max="17" width="8.7109375" style="17" customWidth="1"/>
    <col min="18" max="18" width="3.85546875" style="17" customWidth="1"/>
    <col min="19" max="16384" width="9.140625" style="17"/>
  </cols>
  <sheetData>
    <row r="1" spans="2:18" s="12" customFormat="1" ht="15" customHeight="1"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2"/>
      <c r="O1" s="2"/>
      <c r="P1" s="260"/>
      <c r="Q1" s="260"/>
      <c r="R1" s="2"/>
    </row>
    <row r="2" spans="2:18" s="12" customFormat="1" ht="1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2"/>
      <c r="O2" s="2"/>
      <c r="P2" s="260"/>
      <c r="Q2" s="260"/>
      <c r="R2" s="2"/>
    </row>
    <row r="3" spans="2:18" s="12" customFormat="1" ht="15" customHeight="1"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"/>
      <c r="O3" s="2"/>
      <c r="P3" s="260"/>
      <c r="Q3" s="260"/>
      <c r="R3" s="2"/>
    </row>
    <row r="4" spans="2:18" s="12" customFormat="1" ht="15" customHeight="1"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  <c r="N4" s="2"/>
      <c r="O4" s="2"/>
      <c r="P4" s="260"/>
      <c r="Q4" s="260"/>
      <c r="R4" s="2"/>
    </row>
    <row r="5" spans="2:18" s="12" customFormat="1" ht="15" customHeight="1">
      <c r="E5" s="16"/>
      <c r="F5" s="16"/>
      <c r="G5" s="16"/>
      <c r="N5" s="2"/>
      <c r="O5" s="2"/>
      <c r="P5" s="260"/>
      <c r="Q5" s="260"/>
      <c r="R5" s="2"/>
    </row>
    <row r="6" spans="2:18" s="12" customFormat="1" ht="9" customHeight="1">
      <c r="N6" s="2"/>
      <c r="O6" s="2"/>
      <c r="P6" s="2"/>
      <c r="Q6" s="2"/>
      <c r="R6" s="2"/>
    </row>
    <row r="7" spans="2:18" s="12" customFormat="1">
      <c r="N7" s="2"/>
      <c r="O7" s="2"/>
      <c r="P7" s="260"/>
      <c r="Q7" s="260"/>
      <c r="R7" s="2"/>
    </row>
    <row r="8" spans="2:18" s="12" customFormat="1" ht="15" customHeight="1">
      <c r="R8" s="2"/>
    </row>
    <row r="9" spans="2:18" ht="7.5" customHeight="1">
      <c r="N9" s="2"/>
      <c r="O9" s="2"/>
      <c r="P9" s="2"/>
      <c r="Q9" s="2"/>
      <c r="R9" s="2"/>
    </row>
    <row r="10" spans="2:18" ht="18.75" customHeight="1"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"/>
    </row>
    <row r="11" spans="2:18" ht="18.75" customHeight="1">
      <c r="D11" s="269" t="s">
        <v>137</v>
      </c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"/>
    </row>
    <row r="12" spans="2:18" ht="7.5" customHeight="1">
      <c r="N12" s="2"/>
      <c r="O12" s="2"/>
      <c r="P12" s="2"/>
      <c r="Q12" s="2"/>
      <c r="R12" s="2"/>
    </row>
    <row r="13" spans="2:18" ht="7.5" customHeight="1">
      <c r="N13" s="2"/>
      <c r="O13" s="2"/>
      <c r="P13" s="2"/>
      <c r="Q13" s="2"/>
      <c r="R13" s="2"/>
    </row>
    <row r="14" spans="2:18" ht="15.75">
      <c r="B14" s="18"/>
      <c r="D14" s="19" t="s">
        <v>37</v>
      </c>
      <c r="F14" s="280" t="s">
        <v>126</v>
      </c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</row>
    <row r="15" spans="2:18" ht="7.5" customHeight="1">
      <c r="B15" s="18"/>
      <c r="D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2:18">
      <c r="B16" s="18"/>
      <c r="D16" s="22"/>
      <c r="F16" s="23" t="s">
        <v>39</v>
      </c>
      <c r="G16" s="23"/>
      <c r="H16" s="24">
        <v>230</v>
      </c>
      <c r="I16" s="23" t="s">
        <v>84</v>
      </c>
      <c r="L16" s="24">
        <v>100000</v>
      </c>
      <c r="M16" s="23" t="s">
        <v>40</v>
      </c>
    </row>
    <row r="17" spans="2:17" ht="10.5" customHeight="1">
      <c r="B17" s="18"/>
      <c r="D17" s="22"/>
    </row>
    <row r="18" spans="2:17">
      <c r="B18" s="25"/>
      <c r="D18" s="22"/>
      <c r="F18" s="26"/>
      <c r="G18" s="26"/>
      <c r="H18" s="271" t="str">
        <f>'USL NonRPP'!H18:J18</f>
        <v>Current Board Approved</v>
      </c>
      <c r="I18" s="272"/>
      <c r="J18" s="273"/>
      <c r="L18" s="274" t="str">
        <f>'RES-RPP'!L18:N18</f>
        <v>Proposed Jan 1, 2015</v>
      </c>
      <c r="M18" s="275"/>
      <c r="N18" s="276"/>
      <c r="P18" s="271" t="s">
        <v>41</v>
      </c>
      <c r="Q18" s="273"/>
    </row>
    <row r="19" spans="2:17">
      <c r="B19" s="25"/>
      <c r="D19" s="22"/>
      <c r="F19" s="262" t="s">
        <v>42</v>
      </c>
      <c r="G19" s="27"/>
      <c r="H19" s="28" t="s">
        <v>43</v>
      </c>
      <c r="I19" s="28" t="s">
        <v>44</v>
      </c>
      <c r="J19" s="29" t="s">
        <v>45</v>
      </c>
      <c r="K19" s="22"/>
      <c r="L19" s="28" t="s">
        <v>43</v>
      </c>
      <c r="M19" s="30" t="s">
        <v>44</v>
      </c>
      <c r="N19" s="29" t="s">
        <v>45</v>
      </c>
      <c r="O19" s="22"/>
      <c r="P19" s="264" t="s">
        <v>46</v>
      </c>
      <c r="Q19" s="266" t="s">
        <v>47</v>
      </c>
    </row>
    <row r="20" spans="2:17">
      <c r="B20" s="25"/>
      <c r="D20" s="22"/>
      <c r="F20" s="277"/>
      <c r="G20" s="27"/>
      <c r="H20" s="31" t="s">
        <v>48</v>
      </c>
      <c r="I20" s="31"/>
      <c r="J20" s="32" t="s">
        <v>48</v>
      </c>
      <c r="K20" s="22"/>
      <c r="L20" s="31" t="s">
        <v>48</v>
      </c>
      <c r="M20" s="32"/>
      <c r="N20" s="32" t="s">
        <v>48</v>
      </c>
      <c r="O20" s="22"/>
      <c r="P20" s="278"/>
      <c r="Q20" s="279"/>
    </row>
    <row r="21" spans="2:17">
      <c r="D21" s="33" t="s">
        <v>6</v>
      </c>
      <c r="E21" s="33"/>
      <c r="F21" s="148" t="s">
        <v>1</v>
      </c>
      <c r="G21" s="105"/>
      <c r="H21" s="154">
        <f>+'Rates Detail'!K107</f>
        <v>70.62</v>
      </c>
      <c r="I21" s="104">
        <v>1</v>
      </c>
      <c r="J21" s="144">
        <f>I21*H21</f>
        <v>70.62</v>
      </c>
      <c r="K21" s="75"/>
      <c r="L21" s="154">
        <f>+'Rates Detail'!M107</f>
        <v>71.709999999999994</v>
      </c>
      <c r="M21" s="106">
        <v>1</v>
      </c>
      <c r="N21" s="144">
        <f>M21*L21</f>
        <v>71.709999999999994</v>
      </c>
      <c r="O21" s="75"/>
      <c r="P21" s="112">
        <f>N21-J21</f>
        <v>1.0899999999999892</v>
      </c>
      <c r="Q21" s="153">
        <f>IF((J21)=0,"",(P21/J21))</f>
        <v>1.5434721042197523E-2</v>
      </c>
    </row>
    <row r="22" spans="2:17">
      <c r="D22" s="33" t="str">
        <f>'USL NonRPP'!D22</f>
        <v>Renewable Generation Rate Rider</v>
      </c>
      <c r="E22" s="33"/>
      <c r="F22" s="148" t="s">
        <v>1</v>
      </c>
      <c r="G22" s="105"/>
      <c r="H22" s="154">
        <f>+'Rates Detail'!K108</f>
        <v>0</v>
      </c>
      <c r="I22" s="108">
        <v>1</v>
      </c>
      <c r="J22" s="144">
        <f>I22*H22</f>
        <v>0</v>
      </c>
      <c r="K22" s="75"/>
      <c r="L22" s="154">
        <f>'Rates Detail'!M111</f>
        <v>0.02</v>
      </c>
      <c r="M22" s="109">
        <v>1</v>
      </c>
      <c r="N22" s="144">
        <f>M22*L22</f>
        <v>0.02</v>
      </c>
      <c r="O22" s="75"/>
      <c r="P22" s="112">
        <f>N22-J22</f>
        <v>0.02</v>
      </c>
      <c r="Q22" s="153" t="str">
        <f>IF((J22)=0,"",(P22/J22))</f>
        <v/>
      </c>
    </row>
    <row r="23" spans="2:17" hidden="1">
      <c r="D23" s="33" t="s">
        <v>52</v>
      </c>
      <c r="E23" s="33"/>
      <c r="F23" s="148" t="s">
        <v>1</v>
      </c>
      <c r="G23" s="105"/>
      <c r="H23" s="154">
        <f>+'Rates Detail'!K109</f>
        <v>0</v>
      </c>
      <c r="I23" s="104">
        <v>1</v>
      </c>
      <c r="J23" s="144">
        <f>I23*H23</f>
        <v>0</v>
      </c>
      <c r="K23" s="75"/>
      <c r="L23" s="154">
        <f>+'Rates Detail'!M109</f>
        <v>0</v>
      </c>
      <c r="M23" s="106">
        <v>1</v>
      </c>
      <c r="N23" s="144">
        <f>M23*L23</f>
        <v>0</v>
      </c>
      <c r="O23" s="75"/>
      <c r="P23" s="112">
        <f>N23-J23</f>
        <v>0</v>
      </c>
      <c r="Q23" s="153" t="str">
        <f>IF((J23)=0,"",(P23/J23))</f>
        <v/>
      </c>
    </row>
    <row r="24" spans="2:17">
      <c r="D24" s="33" t="s">
        <v>11</v>
      </c>
      <c r="E24" s="33"/>
      <c r="F24" s="148" t="s">
        <v>85</v>
      </c>
      <c r="G24" s="105"/>
      <c r="H24" s="143">
        <f>+'Rates Detail'!K114</f>
        <v>4.2502000000000004</v>
      </c>
      <c r="I24" s="104">
        <f>H16</f>
        <v>230</v>
      </c>
      <c r="J24" s="144">
        <f t="shared" ref="J24:J30" si="0">I24*H24</f>
        <v>977.54600000000005</v>
      </c>
      <c r="K24" s="75"/>
      <c r="L24" s="143">
        <f>+'Rates Detail'!M114</f>
        <v>4.3160999999999996</v>
      </c>
      <c r="M24" s="106">
        <f>H16</f>
        <v>230</v>
      </c>
      <c r="N24" s="144">
        <f t="shared" ref="N24:N30" si="1">M24*L24</f>
        <v>992.70299999999986</v>
      </c>
      <c r="O24" s="75"/>
      <c r="P24" s="112">
        <f t="shared" ref="P24:P47" si="2">N24-J24</f>
        <v>15.156999999999812</v>
      </c>
      <c r="Q24" s="153">
        <f t="shared" ref="Q24:Q47" si="3">IF((J24)=0,"",(P24/J24))</f>
        <v>1.5505152698696338E-2</v>
      </c>
    </row>
    <row r="25" spans="2:17">
      <c r="D25" s="33" t="s">
        <v>51</v>
      </c>
      <c r="E25" s="33"/>
      <c r="F25" s="148" t="s">
        <v>85</v>
      </c>
      <c r="G25" s="105"/>
      <c r="H25" s="143">
        <f>+'Rates Detail'!K130</f>
        <v>8.0199999999999994E-2</v>
      </c>
      <c r="I25" s="104">
        <f t="shared" ref="I25" si="4">I24</f>
        <v>230</v>
      </c>
      <c r="J25" s="144">
        <f t="shared" si="0"/>
        <v>18.445999999999998</v>
      </c>
      <c r="K25" s="75"/>
      <c r="L25" s="143">
        <f>+'Rates Detail'!M130</f>
        <v>8.0199999999999994E-2</v>
      </c>
      <c r="M25" s="106">
        <f t="shared" ref="M25" si="5">M24</f>
        <v>230</v>
      </c>
      <c r="N25" s="144">
        <f t="shared" si="1"/>
        <v>18.445999999999998</v>
      </c>
      <c r="O25" s="75"/>
      <c r="P25" s="112">
        <f t="shared" si="2"/>
        <v>0</v>
      </c>
      <c r="Q25" s="153">
        <f t="shared" si="3"/>
        <v>0</v>
      </c>
    </row>
    <row r="26" spans="2:17">
      <c r="D26" s="33" t="s">
        <v>53</v>
      </c>
      <c r="E26" s="33"/>
      <c r="F26" s="148" t="s">
        <v>85</v>
      </c>
      <c r="G26" s="105"/>
      <c r="H26" s="143">
        <f>+'Rates Detail'!K122</f>
        <v>3.9199999999999999E-2</v>
      </c>
      <c r="I26" s="104">
        <v>230</v>
      </c>
      <c r="J26" s="144">
        <f>I26*H26</f>
        <v>9.016</v>
      </c>
      <c r="K26" s="75"/>
      <c r="L26" s="143">
        <f>+'Rates Detail'!M122</f>
        <v>0</v>
      </c>
      <c r="M26" s="106">
        <f>+I26</f>
        <v>230</v>
      </c>
      <c r="N26" s="144">
        <f t="shared" si="1"/>
        <v>0</v>
      </c>
      <c r="O26" s="75"/>
      <c r="P26" s="112">
        <f t="shared" si="2"/>
        <v>-9.016</v>
      </c>
      <c r="Q26" s="153">
        <f t="shared" si="3"/>
        <v>-1</v>
      </c>
    </row>
    <row r="27" spans="2:17">
      <c r="D27" s="33" t="s">
        <v>95</v>
      </c>
      <c r="E27" s="33"/>
      <c r="F27" s="148" t="s">
        <v>85</v>
      </c>
      <c r="G27" s="105"/>
      <c r="H27" s="143">
        <f>'Rates Detail'!K121</f>
        <v>0</v>
      </c>
      <c r="I27" s="108">
        <f>H16</f>
        <v>230</v>
      </c>
      <c r="J27" s="144">
        <f>I27*H27</f>
        <v>0</v>
      </c>
      <c r="K27" s="75"/>
      <c r="L27" s="143">
        <f>'Rates Detail'!M121</f>
        <v>0</v>
      </c>
      <c r="M27" s="109">
        <v>230</v>
      </c>
      <c r="N27" s="144">
        <f>M27*L27</f>
        <v>0</v>
      </c>
      <c r="O27" s="75"/>
      <c r="P27" s="112">
        <f>N27-J27</f>
        <v>0</v>
      </c>
      <c r="Q27" s="153" t="str">
        <f>IF((J27)=0,"",(P27/J27))</f>
        <v/>
      </c>
    </row>
    <row r="28" spans="2:17">
      <c r="D28" s="96" t="s">
        <v>115</v>
      </c>
      <c r="E28" s="33"/>
      <c r="F28" s="148" t="s">
        <v>50</v>
      </c>
      <c r="G28" s="105"/>
      <c r="H28" s="155">
        <f>+J28/I28</f>
        <v>0.1008875</v>
      </c>
      <c r="I28" s="104">
        <f>SUM(I40:I41)*H49</f>
        <v>3599.9999999999995</v>
      </c>
      <c r="J28" s="144">
        <f>SUM(J40:J41)*H49</f>
        <v>363.19499999999999</v>
      </c>
      <c r="K28" s="75"/>
      <c r="L28" s="155">
        <f>+N28/M28</f>
        <v>0.1008875</v>
      </c>
      <c r="M28" s="104">
        <f>SUM(M40:M41)*L49</f>
        <v>3599.9999999999995</v>
      </c>
      <c r="N28" s="144">
        <f>SUM(N40:N41)*L49</f>
        <v>363.19499999999999</v>
      </c>
      <c r="O28" s="75"/>
      <c r="P28" s="112">
        <f>N28-J28</f>
        <v>0</v>
      </c>
      <c r="Q28" s="153">
        <f>IF((J28)=0,"",(P28/J28))</f>
        <v>0</v>
      </c>
    </row>
    <row r="29" spans="2:17" ht="25.5">
      <c r="D29" s="36" t="s">
        <v>54</v>
      </c>
      <c r="E29" s="33"/>
      <c r="F29" s="148" t="s">
        <v>85</v>
      </c>
      <c r="G29" s="105"/>
      <c r="H29" s="143">
        <f>+SUM('Rates Detail'!K116:K120,'Rates Detail'!K124:K125)+'Rates Detail'!K127</f>
        <v>0.14490000000000003</v>
      </c>
      <c r="I29" s="104">
        <f>I26</f>
        <v>230</v>
      </c>
      <c r="J29" s="144">
        <f>I29*H29</f>
        <v>33.327000000000005</v>
      </c>
      <c r="K29" s="75"/>
      <c r="L29" s="143">
        <f>+SUM('Rates Detail'!M116:M120,'Rates Detail'!M124:M125)+'Rates Detail'!M127</f>
        <v>0</v>
      </c>
      <c r="M29" s="106">
        <f>+I29</f>
        <v>230</v>
      </c>
      <c r="N29" s="144">
        <f t="shared" si="1"/>
        <v>0</v>
      </c>
      <c r="O29" s="75"/>
      <c r="P29" s="112">
        <f t="shared" si="2"/>
        <v>-33.327000000000005</v>
      </c>
      <c r="Q29" s="153">
        <f t="shared" si="3"/>
        <v>-1</v>
      </c>
    </row>
    <row r="30" spans="2:17" ht="13.5" thickBot="1">
      <c r="D30" s="37"/>
      <c r="E30" s="33"/>
      <c r="F30" s="148"/>
      <c r="G30" s="105"/>
      <c r="H30" s="143"/>
      <c r="I30" s="113"/>
      <c r="J30" s="144">
        <f t="shared" si="0"/>
        <v>0</v>
      </c>
      <c r="K30" s="75"/>
      <c r="L30" s="143"/>
      <c r="M30" s="114"/>
      <c r="N30" s="144">
        <f t="shared" si="1"/>
        <v>0</v>
      </c>
      <c r="O30" s="75"/>
      <c r="P30" s="112">
        <f t="shared" si="2"/>
        <v>0</v>
      </c>
      <c r="Q30" s="153" t="str">
        <f t="shared" si="3"/>
        <v/>
      </c>
    </row>
    <row r="31" spans="2:17" ht="13.5" thickBot="1">
      <c r="D31" s="23" t="s">
        <v>56</v>
      </c>
      <c r="F31" s="22"/>
      <c r="G31" s="149"/>
      <c r="H31" s="115"/>
      <c r="I31" s="116"/>
      <c r="J31" s="39">
        <f>SUM(J21:J30)</f>
        <v>1472.15</v>
      </c>
      <c r="K31" s="22"/>
      <c r="L31" s="115"/>
      <c r="M31" s="117"/>
      <c r="N31" s="39">
        <f>SUM(N21:N30)</f>
        <v>1446.0739999999996</v>
      </c>
      <c r="O31" s="22"/>
      <c r="P31" s="40">
        <f t="shared" si="2"/>
        <v>-26.076000000000477</v>
      </c>
      <c r="Q31" s="41">
        <f t="shared" si="3"/>
        <v>-1.7712868933193272E-2</v>
      </c>
    </row>
    <row r="32" spans="2:17">
      <c r="D32" s="42" t="s">
        <v>57</v>
      </c>
      <c r="E32" s="42"/>
      <c r="F32" s="148" t="s">
        <v>85</v>
      </c>
      <c r="G32" s="151"/>
      <c r="H32" s="145">
        <f>+'Rates Detail'!K132</f>
        <v>2.74</v>
      </c>
      <c r="I32" s="118">
        <f>+H16</f>
        <v>230</v>
      </c>
      <c r="J32" s="146">
        <f>I32*H32</f>
        <v>630.20000000000005</v>
      </c>
      <c r="K32" s="119"/>
      <c r="L32" s="145">
        <f>+'Rates Detail'!M132</f>
        <v>2.9445000000000001</v>
      </c>
      <c r="M32" s="120">
        <f>+I32</f>
        <v>230</v>
      </c>
      <c r="N32" s="146">
        <f>M32*L32</f>
        <v>677.23500000000001</v>
      </c>
      <c r="O32" s="119"/>
      <c r="P32" s="121">
        <f t="shared" si="2"/>
        <v>47.034999999999968</v>
      </c>
      <c r="Q32" s="147">
        <f t="shared" si="3"/>
        <v>7.463503649635031E-2</v>
      </c>
    </row>
    <row r="33" spans="4:17" ht="26.25" thickBot="1">
      <c r="D33" s="45" t="s">
        <v>58</v>
      </c>
      <c r="E33" s="42"/>
      <c r="F33" s="148" t="s">
        <v>85</v>
      </c>
      <c r="G33" s="151"/>
      <c r="H33" s="145">
        <f>+'Rates Detail'!K133</f>
        <v>2.0470000000000002</v>
      </c>
      <c r="I33" s="118">
        <f>I32</f>
        <v>230</v>
      </c>
      <c r="J33" s="146">
        <f>I33*H33</f>
        <v>470.81000000000006</v>
      </c>
      <c r="K33" s="119"/>
      <c r="L33" s="145">
        <f>+'Rates Detail'!M133</f>
        <v>2.2029000000000001</v>
      </c>
      <c r="M33" s="120">
        <f>M32</f>
        <v>230</v>
      </c>
      <c r="N33" s="146">
        <f>M33*L33</f>
        <v>506.66700000000003</v>
      </c>
      <c r="O33" s="119"/>
      <c r="P33" s="121">
        <f t="shared" si="2"/>
        <v>35.856999999999971</v>
      </c>
      <c r="Q33" s="147">
        <f t="shared" si="3"/>
        <v>7.6160234489496756E-2</v>
      </c>
    </row>
    <row r="34" spans="4:17" ht="26.25" thickBot="1">
      <c r="D34" s="46" t="s">
        <v>59</v>
      </c>
      <c r="E34" s="33"/>
      <c r="F34" s="75"/>
      <c r="G34" s="105"/>
      <c r="H34" s="122"/>
      <c r="I34" s="123"/>
      <c r="J34" s="47">
        <f>SUM(J31:J33)</f>
        <v>2573.1600000000003</v>
      </c>
      <c r="K34" s="48"/>
      <c r="L34" s="49"/>
      <c r="M34" s="50"/>
      <c r="N34" s="47">
        <f>SUM(N31:N33)</f>
        <v>2629.9759999999997</v>
      </c>
      <c r="O34" s="48"/>
      <c r="P34" s="51">
        <f t="shared" si="2"/>
        <v>56.815999999999349</v>
      </c>
      <c r="Q34" s="52">
        <f t="shared" si="3"/>
        <v>2.2080243746987884E-2</v>
      </c>
    </row>
    <row r="35" spans="4:17" ht="25.5">
      <c r="D35" s="36" t="s">
        <v>60</v>
      </c>
      <c r="E35" s="33"/>
      <c r="F35" s="148" t="s">
        <v>50</v>
      </c>
      <c r="G35" s="105"/>
      <c r="H35" s="73">
        <f>+'Rates Detail'!K136</f>
        <v>4.4000000000000003E-3</v>
      </c>
      <c r="I35" s="152">
        <f>ROUND(L16*(1+H49),0)+1</f>
        <v>103601</v>
      </c>
      <c r="J35" s="124">
        <f>I35*H35</f>
        <v>455.84440000000001</v>
      </c>
      <c r="K35" s="75"/>
      <c r="L35" s="73">
        <f>+'Rates Detail'!M136</f>
        <v>4.4000000000000003E-3</v>
      </c>
      <c r="M35" s="106">
        <f>+I35</f>
        <v>103601</v>
      </c>
      <c r="N35" s="124">
        <f>M35*L35</f>
        <v>455.84440000000001</v>
      </c>
      <c r="O35" s="75"/>
      <c r="P35" s="112">
        <f t="shared" si="2"/>
        <v>0</v>
      </c>
      <c r="Q35" s="125">
        <f t="shared" si="3"/>
        <v>0</v>
      </c>
    </row>
    <row r="36" spans="4:17" ht="25.5">
      <c r="D36" s="36" t="s">
        <v>61</v>
      </c>
      <c r="E36" s="33"/>
      <c r="F36" s="148" t="s">
        <v>50</v>
      </c>
      <c r="G36" s="105"/>
      <c r="H36" s="73">
        <f>+'Rates Detail'!K137</f>
        <v>1.2999999999999999E-3</v>
      </c>
      <c r="I36" s="104">
        <f>+I35</f>
        <v>103601</v>
      </c>
      <c r="J36" s="124">
        <f t="shared" ref="J36:J42" si="6">I36*H36</f>
        <v>134.68129999999999</v>
      </c>
      <c r="K36" s="75"/>
      <c r="L36" s="73">
        <f>+'Rates Detail'!M137</f>
        <v>1.2999999999999999E-3</v>
      </c>
      <c r="M36" s="106">
        <f>+M35</f>
        <v>103601</v>
      </c>
      <c r="N36" s="124">
        <f t="shared" ref="N36:N42" si="7">M36*L36</f>
        <v>134.68129999999999</v>
      </c>
      <c r="O36" s="75"/>
      <c r="P36" s="112">
        <f t="shared" si="2"/>
        <v>0</v>
      </c>
      <c r="Q36" s="125">
        <f t="shared" si="3"/>
        <v>0</v>
      </c>
    </row>
    <row r="37" spans="4:17">
      <c r="D37" s="36" t="s">
        <v>62</v>
      </c>
      <c r="E37" s="33"/>
      <c r="F37" s="148"/>
      <c r="G37" s="105"/>
      <c r="H37" s="74"/>
      <c r="I37" s="104">
        <f>+I36</f>
        <v>103601</v>
      </c>
      <c r="J37" s="124">
        <f t="shared" si="6"/>
        <v>0</v>
      </c>
      <c r="K37" s="75"/>
      <c r="L37" s="74"/>
      <c r="M37" s="106">
        <f>M33</f>
        <v>230</v>
      </c>
      <c r="N37" s="124">
        <f t="shared" si="7"/>
        <v>0</v>
      </c>
      <c r="O37" s="75"/>
      <c r="P37" s="112">
        <f t="shared" si="2"/>
        <v>0</v>
      </c>
      <c r="Q37" s="125" t="str">
        <f t="shared" si="3"/>
        <v/>
      </c>
    </row>
    <row r="38" spans="4:17">
      <c r="D38" s="33" t="s">
        <v>63</v>
      </c>
      <c r="E38" s="33"/>
      <c r="F38" s="148" t="s">
        <v>1</v>
      </c>
      <c r="G38" s="105"/>
      <c r="H38" s="73">
        <v>0.25</v>
      </c>
      <c r="I38" s="104">
        <v>1</v>
      </c>
      <c r="J38" s="124">
        <f t="shared" si="6"/>
        <v>0.25</v>
      </c>
      <c r="K38" s="75"/>
      <c r="L38" s="73">
        <v>0.25</v>
      </c>
      <c r="M38" s="106">
        <v>1</v>
      </c>
      <c r="N38" s="124">
        <f t="shared" si="7"/>
        <v>0.25</v>
      </c>
      <c r="O38" s="75"/>
      <c r="P38" s="112">
        <f t="shared" si="2"/>
        <v>0</v>
      </c>
      <c r="Q38" s="125">
        <f t="shared" si="3"/>
        <v>0</v>
      </c>
    </row>
    <row r="39" spans="4:17">
      <c r="D39" s="33" t="s">
        <v>64</v>
      </c>
      <c r="E39" s="33"/>
      <c r="F39" s="148" t="s">
        <v>50</v>
      </c>
      <c r="G39" s="105"/>
      <c r="H39" s="73">
        <v>7.0000000000000001E-3</v>
      </c>
      <c r="I39" s="104">
        <f>+L16</f>
        <v>100000</v>
      </c>
      <c r="J39" s="124">
        <f t="shared" si="6"/>
        <v>700</v>
      </c>
      <c r="K39" s="75"/>
      <c r="L39" s="73">
        <f t="shared" ref="L39:M41" si="8">+H39</f>
        <v>7.0000000000000001E-3</v>
      </c>
      <c r="M39" s="106">
        <f t="shared" si="8"/>
        <v>100000</v>
      </c>
      <c r="N39" s="124">
        <f t="shared" si="7"/>
        <v>700</v>
      </c>
      <c r="O39" s="75"/>
      <c r="P39" s="112">
        <f t="shared" si="2"/>
        <v>0</v>
      </c>
      <c r="Q39" s="125">
        <f t="shared" si="3"/>
        <v>0</v>
      </c>
    </row>
    <row r="40" spans="4:17">
      <c r="D40" s="33" t="s">
        <v>65</v>
      </c>
      <c r="E40" s="33"/>
      <c r="F40" s="148" t="s">
        <v>50</v>
      </c>
      <c r="G40" s="105"/>
      <c r="H40" s="73">
        <f>'USL NonRPP'!H41</f>
        <v>8.5999999999999993E-2</v>
      </c>
      <c r="I40" s="104">
        <v>750</v>
      </c>
      <c r="J40" s="124">
        <f t="shared" si="6"/>
        <v>64.5</v>
      </c>
      <c r="K40" s="75"/>
      <c r="L40" s="73">
        <f t="shared" si="8"/>
        <v>8.5999999999999993E-2</v>
      </c>
      <c r="M40" s="106">
        <f t="shared" si="8"/>
        <v>750</v>
      </c>
      <c r="N40" s="124">
        <f t="shared" si="7"/>
        <v>64.5</v>
      </c>
      <c r="O40" s="75"/>
      <c r="P40" s="112">
        <f t="shared" si="2"/>
        <v>0</v>
      </c>
      <c r="Q40" s="125">
        <f t="shared" si="3"/>
        <v>0</v>
      </c>
    </row>
    <row r="41" spans="4:17">
      <c r="D41" s="53" t="s">
        <v>65</v>
      </c>
      <c r="E41" s="33"/>
      <c r="F41" s="148" t="s">
        <v>50</v>
      </c>
      <c r="G41" s="105"/>
      <c r="H41" s="73">
        <f>'USL NonRPP'!H42</f>
        <v>0.10100000000000001</v>
      </c>
      <c r="I41" s="126">
        <f>+ROUND(I39-I40,0)</f>
        <v>99250</v>
      </c>
      <c r="J41" s="124">
        <f t="shared" si="6"/>
        <v>10024.25</v>
      </c>
      <c r="K41" s="75"/>
      <c r="L41" s="73">
        <f t="shared" si="8"/>
        <v>0.10100000000000001</v>
      </c>
      <c r="M41" s="127">
        <f t="shared" si="8"/>
        <v>99250</v>
      </c>
      <c r="N41" s="124">
        <f t="shared" si="7"/>
        <v>10024.25</v>
      </c>
      <c r="O41" s="75"/>
      <c r="P41" s="112">
        <f t="shared" si="2"/>
        <v>0</v>
      </c>
      <c r="Q41" s="125">
        <f t="shared" si="3"/>
        <v>0</v>
      </c>
    </row>
    <row r="42" spans="4:17" ht="13.5" thickBot="1">
      <c r="D42" s="37"/>
      <c r="E42" s="33"/>
      <c r="F42" s="148"/>
      <c r="G42" s="105"/>
      <c r="H42" s="73"/>
      <c r="I42" s="113"/>
      <c r="J42" s="124">
        <f t="shared" si="6"/>
        <v>0</v>
      </c>
      <c r="K42" s="75"/>
      <c r="L42" s="73"/>
      <c r="M42" s="114"/>
      <c r="N42" s="124">
        <f t="shared" si="7"/>
        <v>0</v>
      </c>
      <c r="O42" s="75"/>
      <c r="P42" s="112">
        <f t="shared" si="2"/>
        <v>0</v>
      </c>
      <c r="Q42" s="125" t="str">
        <f t="shared" si="3"/>
        <v/>
      </c>
    </row>
    <row r="43" spans="4:17" ht="13.5" thickBot="1">
      <c r="D43" s="54" t="s">
        <v>66</v>
      </c>
      <c r="E43" s="33"/>
      <c r="F43" s="75"/>
      <c r="G43" s="75"/>
      <c r="H43" s="128"/>
      <c r="I43" s="129"/>
      <c r="J43" s="47">
        <f>SUM(J34:J42)</f>
        <v>13952.6857</v>
      </c>
      <c r="K43" s="48"/>
      <c r="L43" s="55"/>
      <c r="M43" s="56"/>
      <c r="N43" s="47">
        <f>SUM(N34:N42)</f>
        <v>14009.501700000001</v>
      </c>
      <c r="O43" s="48"/>
      <c r="P43" s="51">
        <f t="shared" si="2"/>
        <v>56.816000000000713</v>
      </c>
      <c r="Q43" s="52">
        <f t="shared" si="3"/>
        <v>4.0720475771915876E-3</v>
      </c>
    </row>
    <row r="44" spans="4:17" ht="13.5" thickBot="1">
      <c r="D44" s="35" t="s">
        <v>67</v>
      </c>
      <c r="E44" s="33"/>
      <c r="F44" s="75"/>
      <c r="G44" s="75"/>
      <c r="H44" s="130">
        <v>0.13</v>
      </c>
      <c r="I44" s="131"/>
      <c r="J44" s="132">
        <f>J43*H44</f>
        <v>1813.8491410000001</v>
      </c>
      <c r="K44" s="75"/>
      <c r="L44" s="130">
        <v>0.13</v>
      </c>
      <c r="M44" s="133"/>
      <c r="N44" s="132">
        <f>N43*L44</f>
        <v>1821.2352210000001</v>
      </c>
      <c r="O44" s="75"/>
      <c r="P44" s="112">
        <f t="shared" si="2"/>
        <v>7.3860799999999927</v>
      </c>
      <c r="Q44" s="125">
        <f t="shared" si="3"/>
        <v>4.0720475771915321E-3</v>
      </c>
    </row>
    <row r="45" spans="4:17" ht="26.25" thickBot="1">
      <c r="D45" s="46" t="s">
        <v>68</v>
      </c>
      <c r="E45" s="33"/>
      <c r="F45" s="75"/>
      <c r="G45" s="75"/>
      <c r="H45" s="122"/>
      <c r="I45" s="123"/>
      <c r="J45" s="47">
        <f>ROUND(SUM(J43:J44),2)</f>
        <v>15766.53</v>
      </c>
      <c r="K45" s="48"/>
      <c r="L45" s="49"/>
      <c r="M45" s="50"/>
      <c r="N45" s="47">
        <f>ROUND(SUM(N43:N44),2)</f>
        <v>15830.74</v>
      </c>
      <c r="O45" s="48"/>
      <c r="P45" s="51">
        <f t="shared" si="2"/>
        <v>64.209999999999127</v>
      </c>
      <c r="Q45" s="52">
        <f t="shared" si="3"/>
        <v>4.0725511574201253E-3</v>
      </c>
    </row>
    <row r="46" spans="4:17" ht="27.75" thickBot="1">
      <c r="D46" s="57" t="s">
        <v>69</v>
      </c>
      <c r="E46" s="33"/>
      <c r="F46" s="75"/>
      <c r="G46" s="75"/>
      <c r="H46" s="122"/>
      <c r="I46" s="134"/>
      <c r="J46" s="47">
        <v>0</v>
      </c>
      <c r="K46" s="48"/>
      <c r="L46" s="49"/>
      <c r="M46" s="50"/>
      <c r="N46" s="47">
        <v>0</v>
      </c>
      <c r="O46" s="48"/>
      <c r="P46" s="51">
        <f t="shared" si="2"/>
        <v>0</v>
      </c>
      <c r="Q46" s="52" t="str">
        <f t="shared" si="3"/>
        <v/>
      </c>
    </row>
    <row r="47" spans="4:17" ht="13.5" thickBot="1">
      <c r="D47" s="46" t="s">
        <v>70</v>
      </c>
      <c r="E47" s="33"/>
      <c r="F47" s="75"/>
      <c r="G47" s="75"/>
      <c r="H47" s="135"/>
      <c r="I47" s="136"/>
      <c r="J47" s="58">
        <f>J45+J46</f>
        <v>15766.53</v>
      </c>
      <c r="K47" s="48"/>
      <c r="L47" s="59"/>
      <c r="M47" s="60"/>
      <c r="N47" s="58">
        <f>N45+N46</f>
        <v>15830.74</v>
      </c>
      <c r="O47" s="48"/>
      <c r="P47" s="61">
        <f t="shared" si="2"/>
        <v>64.209999999999127</v>
      </c>
      <c r="Q47" s="62">
        <f t="shared" si="3"/>
        <v>4.0725511574201253E-3</v>
      </c>
    </row>
    <row r="48" spans="4:17" ht="10.5" customHeight="1"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2:17">
      <c r="D49" s="23" t="s">
        <v>71</v>
      </c>
      <c r="F49" s="22"/>
      <c r="G49" s="22"/>
      <c r="H49" s="137">
        <v>3.5999999999999997E-2</v>
      </c>
      <c r="I49" s="22"/>
      <c r="J49" s="22"/>
      <c r="K49" s="22"/>
      <c r="L49" s="138">
        <f>+H49</f>
        <v>3.5999999999999997E-2</v>
      </c>
      <c r="M49" s="22"/>
      <c r="N49" s="22"/>
      <c r="O49" s="22"/>
      <c r="P49" s="22"/>
      <c r="Q49" s="22"/>
    </row>
    <row r="50" spans="2:17" ht="10.5" customHeight="1"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2:17" ht="10.5" customHeight="1">
      <c r="C51" s="65" t="s">
        <v>72</v>
      </c>
    </row>
    <row r="52" spans="2:17" ht="10.5" customHeight="1"/>
    <row r="53" spans="2:17">
      <c r="B53" s="23"/>
      <c r="C53" s="17" t="s">
        <v>73</v>
      </c>
    </row>
    <row r="54" spans="2:17">
      <c r="C54" s="17" t="s">
        <v>74</v>
      </c>
    </row>
    <row r="56" spans="2:17">
      <c r="C56" s="17" t="s">
        <v>75</v>
      </c>
    </row>
    <row r="57" spans="2:17">
      <c r="C57" s="17" t="s">
        <v>76</v>
      </c>
    </row>
    <row r="59" spans="2:17">
      <c r="C59" s="17" t="s">
        <v>77</v>
      </c>
    </row>
    <row r="60" spans="2:17">
      <c r="C60" s="17" t="s">
        <v>78</v>
      </c>
    </row>
    <row r="61" spans="2:17">
      <c r="C61" s="17" t="s">
        <v>79</v>
      </c>
    </row>
    <row r="62" spans="2:17">
      <c r="C62" s="17" t="s">
        <v>80</v>
      </c>
    </row>
    <row r="63" spans="2:17">
      <c r="C63" s="17" t="s">
        <v>81</v>
      </c>
    </row>
  </sheetData>
  <sheetProtection selectLockedCells="1"/>
  <mergeCells count="16">
    <mergeCell ref="F19:F20"/>
    <mergeCell ref="P19:P20"/>
    <mergeCell ref="Q19:Q20"/>
    <mergeCell ref="P7:Q7"/>
    <mergeCell ref="D10:Q10"/>
    <mergeCell ref="D11:Q11"/>
    <mergeCell ref="F14:Q14"/>
    <mergeCell ref="H18:J18"/>
    <mergeCell ref="L18:N18"/>
    <mergeCell ref="P18:Q18"/>
    <mergeCell ref="P5:Q5"/>
    <mergeCell ref="P1:Q1"/>
    <mergeCell ref="P2:Q2"/>
    <mergeCell ref="C3:M3"/>
    <mergeCell ref="P3:Q3"/>
    <mergeCell ref="P4:Q4"/>
  </mergeCells>
  <dataValidations count="3">
    <dataValidation type="list" allowBlank="1" showInputMessage="1" showErrorMessage="1" sqref="G32:G33 G35:G42 G21:G30">
      <formula1>$B$14:$B$19</formula1>
    </dataValidation>
    <dataValidation type="list" allowBlank="1" showInputMessage="1" showErrorMessage="1" prompt="Select Charge Unit - monthly, per kWh, per kW" sqref="F35:F42 F32:F33 F21:F30">
      <formula1>"Monthly, per kWh, per kW"</formula1>
    </dataValidation>
    <dataValidation allowBlank="1" showInputMessage="1" showErrorMessage="1" promptTitle="Date Format" prompt="E.g:  &quot;August 1, 2011&quot;" sqref="P7"/>
  </dataValidations>
  <printOptions horizontalCentered="1" verticalCentered="1"/>
  <pageMargins left="0.74803149606299213" right="0.74803149606299213" top="1.5748031496062993" bottom="0.98425196850393704" header="0.51181102362204722" footer="0.51181102362204722"/>
  <pageSetup scale="67" fitToHeight="0" orientation="portrait" r:id="rId1"/>
  <headerFooter differentOddEven="1" alignWithMargins="0">
    <oddHeader>&amp;R&amp;"Arial,Regular"&amp;10Enersource Hydro Mississauga Inc.
Filed:  August 13, 2014
2015 Price Cap IR Application
EB-2014-0068
Attachment C
Page &amp;P of &amp;N</oddHeader>
    <evenHeader>&amp;L&amp;"Arial,Regular"&amp;10Enersource Hydro Mississauga Inc.
Filed:  August 13, 2014
2015 Price Cap IR Application
EB-2014-0068
Attachment C
Page &amp;P of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6930AC81FE74A97DB69A7F7AEBEEA" ma:contentTypeVersion="0" ma:contentTypeDescription="Create a new document." ma:contentTypeScope="" ma:versionID="3827822f73c73d9cc1399aa38756262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22916f55ab85163ee9a5069dec31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4429DA-250D-4A70-97B9-85231AF9886E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E4CC7BB-21F5-49DA-A337-A2D98A343F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B6414E-6FC3-41FA-B79D-C87BF5FAC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17</vt:i4>
      </vt:variant>
    </vt:vector>
  </HeadingPairs>
  <TitlesOfParts>
    <vt:vector size="32" baseType="lpstr">
      <vt:lpstr>Bill Impact</vt:lpstr>
      <vt:lpstr>Rates Detail</vt:lpstr>
      <vt:lpstr>RES-RPP</vt:lpstr>
      <vt:lpstr>RES-NonRPP</vt:lpstr>
      <vt:lpstr>GSLT50 RPP</vt:lpstr>
      <vt:lpstr>GSLT50 NonRPP</vt:lpstr>
      <vt:lpstr>USL RPP</vt:lpstr>
      <vt:lpstr>USL NonRPP</vt:lpstr>
      <vt:lpstr>GS50-499INT</vt:lpstr>
      <vt:lpstr>GS50-499NI</vt:lpstr>
      <vt:lpstr>GS500-4999INT</vt:lpstr>
      <vt:lpstr>GS500-499NI</vt:lpstr>
      <vt:lpstr>LU - Class A</vt:lpstr>
      <vt:lpstr>LU - Class B</vt:lpstr>
      <vt:lpstr>SL </vt:lpstr>
      <vt:lpstr>'Bill Impact'!Print_Area</vt:lpstr>
      <vt:lpstr>'GS500-4999INT'!Print_Area</vt:lpstr>
      <vt:lpstr>'GS500-499NI'!Print_Area</vt:lpstr>
      <vt:lpstr>'GS50-499INT'!Print_Area</vt:lpstr>
      <vt:lpstr>'GS50-499NI'!Print_Area</vt:lpstr>
      <vt:lpstr>'GSLT50 NonRPP'!Print_Area</vt:lpstr>
      <vt:lpstr>'GSLT50 RPP'!Print_Area</vt:lpstr>
      <vt:lpstr>'LU - Class A'!Print_Area</vt:lpstr>
      <vt:lpstr>'LU - Class B'!Print_Area</vt:lpstr>
      <vt:lpstr>'Rates Detail'!Print_Area</vt:lpstr>
      <vt:lpstr>'RES-NonRPP'!Print_Area</vt:lpstr>
      <vt:lpstr>'RES-RPP'!Print_Area</vt:lpstr>
      <vt:lpstr>'SL '!Print_Area</vt:lpstr>
      <vt:lpstr>'USL NonRPP'!Print_Area</vt:lpstr>
      <vt:lpstr>'USL RPP'!Print_Area</vt:lpstr>
      <vt:lpstr>'Bill Impact'!Print_Titles</vt:lpstr>
      <vt:lpstr>'Rates Detail'!Print_Titles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2014-08-13T13:55:21Z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0x010100C526930AC81FE74A97DB69A7F7AEBEEA</vt:lpwstr>
  </property>
</Properties>
</file>