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G35" i="1" l="1"/>
  <c r="F35" i="1"/>
  <c r="E35" i="1"/>
  <c r="D35" i="1"/>
  <c r="C35" i="1"/>
  <c r="C36" i="1" s="1"/>
  <c r="C38" i="1" s="1"/>
  <c r="C26" i="1" s="1"/>
  <c r="H34" i="1"/>
  <c r="G34" i="1"/>
  <c r="F34" i="1"/>
  <c r="E34" i="1"/>
  <c r="D34" i="1"/>
  <c r="H23" i="1"/>
  <c r="H28" i="1" s="1"/>
  <c r="G28" i="1"/>
  <c r="F28" i="1"/>
  <c r="E28" i="1"/>
  <c r="D28" i="1"/>
  <c r="C28" i="1"/>
  <c r="G25" i="1"/>
  <c r="F25" i="1"/>
  <c r="E25" i="1"/>
  <c r="D25" i="1"/>
  <c r="C25" i="1"/>
  <c r="A24" i="1"/>
  <c r="H16" i="1"/>
  <c r="G16" i="1"/>
  <c r="F16" i="1"/>
  <c r="E16" i="1"/>
  <c r="D16" i="1"/>
  <c r="C16" i="1"/>
  <c r="H15" i="1"/>
  <c r="H18" i="1" s="1"/>
  <c r="G10" i="1"/>
  <c r="F10" i="1"/>
  <c r="E10" i="1"/>
  <c r="D10" i="1"/>
  <c r="E5" i="1"/>
  <c r="F5" i="1" s="1"/>
  <c r="G5" i="1" s="1"/>
  <c r="H5" i="1" s="1"/>
  <c r="D36" i="1" l="1"/>
  <c r="D38" i="1" s="1"/>
  <c r="D26" i="1" s="1"/>
  <c r="E36" i="1"/>
  <c r="E38" i="1" s="1"/>
  <c r="E26" i="1" s="1"/>
  <c r="H35" i="1"/>
  <c r="H10" i="1"/>
  <c r="H11" i="1" s="1"/>
  <c r="D15" i="1"/>
  <c r="D18" i="1" s="1"/>
  <c r="D24" i="1" s="1"/>
  <c r="D27" i="1" s="1"/>
  <c r="D29" i="1" s="1"/>
  <c r="C8" i="1"/>
  <c r="E11" i="1"/>
  <c r="G36" i="1"/>
  <c r="G38" i="1" s="1"/>
  <c r="G26" i="1" s="1"/>
  <c r="F36" i="1"/>
  <c r="F38" i="1" s="1"/>
  <c r="F26" i="1" s="1"/>
  <c r="H24" i="1"/>
  <c r="F11" i="1"/>
  <c r="H36" i="1"/>
  <c r="H38" i="1" s="1"/>
  <c r="H26" i="1" s="1"/>
  <c r="G11" i="1"/>
  <c r="E15" i="1"/>
  <c r="E18" i="1" s="1"/>
  <c r="F15" i="1"/>
  <c r="F18" i="1" s="1"/>
  <c r="G15" i="1"/>
  <c r="G18" i="1" s="1"/>
  <c r="H19" i="1" s="1"/>
  <c r="H25" i="1"/>
  <c r="C10" i="1" l="1"/>
  <c r="D11" i="1" s="1"/>
  <c r="C15" i="1"/>
  <c r="C18" i="1" s="1"/>
  <c r="H27" i="1"/>
  <c r="H29" i="1" s="1"/>
  <c r="E24" i="1"/>
  <c r="E27" i="1" s="1"/>
  <c r="E29" i="1" s="1"/>
  <c r="E30" i="1" s="1"/>
  <c r="E19" i="1"/>
  <c r="G24" i="1"/>
  <c r="G27" i="1" s="1"/>
  <c r="G29" i="1" s="1"/>
  <c r="G19" i="1"/>
  <c r="F24" i="1"/>
  <c r="F27" i="1" s="1"/>
  <c r="F29" i="1" s="1"/>
  <c r="F19" i="1"/>
  <c r="C24" i="1" l="1"/>
  <c r="C27" i="1" s="1"/>
  <c r="C29" i="1" s="1"/>
  <c r="D30" i="1" s="1"/>
  <c r="D19" i="1"/>
  <c r="H30" i="1"/>
  <c r="G30" i="1"/>
  <c r="F30" i="1"/>
</calcChain>
</file>

<file path=xl/sharedStrings.xml><?xml version="1.0" encoding="utf-8"?>
<sst xmlns="http://schemas.openxmlformats.org/spreadsheetml/2006/main" count="30" uniqueCount="26">
  <si>
    <t>Gross Revenue Requirement</t>
  </si>
  <si>
    <t>Gas Costs</t>
  </si>
  <si>
    <t>Item</t>
  </si>
  <si>
    <t>Refund of SRC</t>
  </si>
  <si>
    <t>Net Distribution Cost</t>
  </si>
  <si>
    <t>Comparison of Refund Patterns - Proposed vs. Smoothed</t>
  </si>
  <si>
    <t>Enbridge Proposal</t>
  </si>
  <si>
    <t>Adjust to Remove SRC Impacts in Distribution Revenue Requirement</t>
  </si>
  <si>
    <t>Distribution Revenue Requirement</t>
  </si>
  <si>
    <t>Plus: Grossed Up Taxes on SRC Refund</t>
  </si>
  <si>
    <t>Less: Grossed Up Cost of Capital on Rate Base Increase</t>
  </si>
  <si>
    <t>Distribution Revenue Requirement Without SRC</t>
  </si>
  <si>
    <t>Less: Grossed Up Taxes on SRC Refund</t>
  </si>
  <si>
    <t>Plus: Grossed Up Cost of Capital on Rate Base Increase</t>
  </si>
  <si>
    <t>Adjusted Distribution Revenue Requirement</t>
  </si>
  <si>
    <t>Less: Refund of SRC</t>
  </si>
  <si>
    <t>Calculation of Grossed Up Cost of Capital Increase</t>
  </si>
  <si>
    <t>Opening Increase in Rate Base</t>
  </si>
  <si>
    <t>Incremental Rate Base Increase</t>
  </si>
  <si>
    <t>GU Cost of Capital from Enbridge Calculations</t>
  </si>
  <si>
    <t>Total Increased Rate Base in the Year</t>
  </si>
  <si>
    <t>Total Grossed Up Cost of Capital</t>
  </si>
  <si>
    <t>Smoothed Alternative Refund Pattern</t>
  </si>
  <si>
    <t>Ln.</t>
  </si>
  <si>
    <t>Rate of Change (i.e Weighted Average Rate Increases)</t>
  </si>
  <si>
    <t>Net Distribution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</si>
</sst>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1" xfId="0" applyFill="1" applyBorder="1"/>
    <xf numFmtId="0" fontId="6" fillId="2" borderId="2" xfId="0" applyFont="1" applyFill="1" applyBorder="1" applyAlignment="1">
      <alignment horizontal="center"/>
    </xf>
    <xf numFmtId="0" fontId="0" fillId="2" borderId="2" xfId="0" applyFill="1" applyBorder="1"/>
    <xf numFmtId="10" fontId="0" fillId="2" borderId="2" xfId="0" applyNumberFormat="1" applyFill="1" applyBorder="1"/>
    <xf numFmtId="10" fontId="0" fillId="2" borderId="3" xfId="0" applyNumberFormat="1" applyFill="1" applyBorder="1"/>
    <xf numFmtId="165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zoomScale="75" zoomScaleNormal="75" workbookViewId="0">
      <selection activeCell="N10" sqref="N10:O11"/>
    </sheetView>
  </sheetViews>
  <sheetFormatPr defaultRowHeight="14.4" x14ac:dyDescent="0.3"/>
  <cols>
    <col min="1" max="1" width="46.21875" customWidth="1"/>
    <col min="2" max="2" width="3.6640625" style="10" customWidth="1"/>
    <col min="3" max="8" width="10.77734375" customWidth="1"/>
    <col min="9" max="9" width="9.77734375" customWidth="1"/>
  </cols>
  <sheetData>
    <row r="1" spans="1:9" ht="18" x14ac:dyDescent="0.35">
      <c r="A1" s="6" t="s">
        <v>5</v>
      </c>
      <c r="B1" s="9"/>
    </row>
    <row r="3" spans="1:9" x14ac:dyDescent="0.3">
      <c r="A3" s="3" t="s">
        <v>6</v>
      </c>
      <c r="B3" s="9"/>
    </row>
    <row r="4" spans="1:9" x14ac:dyDescent="0.3">
      <c r="A4" s="3"/>
      <c r="B4" s="9"/>
    </row>
    <row r="5" spans="1:9" s="4" customFormat="1" x14ac:dyDescent="0.3">
      <c r="A5" s="7" t="s">
        <v>2</v>
      </c>
      <c r="B5" s="8" t="s">
        <v>23</v>
      </c>
      <c r="C5" s="7">
        <v>2013</v>
      </c>
      <c r="D5" s="7">
        <v>2014</v>
      </c>
      <c r="E5" s="7">
        <f>+D5+1</f>
        <v>2015</v>
      </c>
      <c r="F5" s="7">
        <f t="shared" ref="F5:H5" si="0">+E5+1</f>
        <v>2016</v>
      </c>
      <c r="G5" s="7">
        <f t="shared" si="0"/>
        <v>2017</v>
      </c>
      <c r="H5" s="7">
        <f t="shared" si="0"/>
        <v>2018</v>
      </c>
      <c r="I5" s="7"/>
    </row>
    <row r="6" spans="1:9" x14ac:dyDescent="0.3">
      <c r="A6" t="s">
        <v>0</v>
      </c>
      <c r="B6" s="10">
        <v>1</v>
      </c>
      <c r="C6" s="1"/>
      <c r="D6" s="1">
        <v>2436.4</v>
      </c>
      <c r="E6" s="1">
        <v>2634.1</v>
      </c>
      <c r="F6" s="1">
        <v>2774.6</v>
      </c>
      <c r="G6" s="1">
        <v>2829.8</v>
      </c>
      <c r="H6" s="1">
        <v>2890.5</v>
      </c>
    </row>
    <row r="7" spans="1:9" x14ac:dyDescent="0.3">
      <c r="A7" t="s">
        <v>1</v>
      </c>
      <c r="B7" s="10">
        <v>2</v>
      </c>
      <c r="C7" s="1"/>
      <c r="D7" s="1">
        <v>1456.3</v>
      </c>
      <c r="E7" s="1">
        <v>1606.8</v>
      </c>
      <c r="F7" s="1">
        <v>1632.5</v>
      </c>
      <c r="G7" s="1">
        <v>1632.5</v>
      </c>
      <c r="H7" s="1">
        <v>1632.5</v>
      </c>
    </row>
    <row r="8" spans="1:9" x14ac:dyDescent="0.3">
      <c r="A8" t="s">
        <v>25</v>
      </c>
      <c r="B8" s="10">
        <v>3</v>
      </c>
      <c r="C8" s="1">
        <f>+D8+62.1</f>
        <v>1042.2</v>
      </c>
      <c r="D8" s="1">
        <f>+D6-D7</f>
        <v>980.10000000000014</v>
      </c>
      <c r="E8" s="1">
        <f t="shared" ref="E8:H8" si="1">+E6-E7</f>
        <v>1027.3</v>
      </c>
      <c r="F8" s="1">
        <f t="shared" si="1"/>
        <v>1142.0999999999999</v>
      </c>
      <c r="G8" s="1">
        <f t="shared" si="1"/>
        <v>1197.3000000000002</v>
      </c>
      <c r="H8" s="1">
        <f t="shared" si="1"/>
        <v>1258</v>
      </c>
    </row>
    <row r="9" spans="1:9" x14ac:dyDescent="0.3">
      <c r="A9" t="s">
        <v>3</v>
      </c>
      <c r="B9" s="10">
        <v>4</v>
      </c>
      <c r="C9" s="1">
        <v>0</v>
      </c>
      <c r="D9" s="1">
        <v>96.8</v>
      </c>
      <c r="E9" s="1">
        <v>90.4</v>
      </c>
      <c r="F9" s="1">
        <v>83.9</v>
      </c>
      <c r="G9" s="1">
        <v>77.5</v>
      </c>
      <c r="H9" s="1">
        <v>31.1</v>
      </c>
    </row>
    <row r="10" spans="1:9" ht="15" thickBot="1" x14ac:dyDescent="0.35">
      <c r="A10" t="s">
        <v>4</v>
      </c>
      <c r="B10" s="10">
        <v>5</v>
      </c>
      <c r="C10" s="1">
        <f>+C8+C9</f>
        <v>1042.2</v>
      </c>
      <c r="D10" s="1">
        <f>+D8-D9</f>
        <v>883.30000000000018</v>
      </c>
      <c r="E10" s="1">
        <f t="shared" ref="E10:H10" si="2">+E8-E9</f>
        <v>936.9</v>
      </c>
      <c r="F10" s="1">
        <f t="shared" si="2"/>
        <v>1058.1999999999998</v>
      </c>
      <c r="G10" s="1">
        <f t="shared" si="2"/>
        <v>1119.8000000000002</v>
      </c>
      <c r="H10" s="1">
        <f t="shared" si="2"/>
        <v>1226.9000000000001</v>
      </c>
    </row>
    <row r="11" spans="1:9" ht="15" thickBot="1" x14ac:dyDescent="0.35">
      <c r="A11" s="11" t="s">
        <v>24</v>
      </c>
      <c r="B11" s="12">
        <v>6</v>
      </c>
      <c r="C11" s="13"/>
      <c r="D11" s="14">
        <f>+(D10-C10)/C10</f>
        <v>-0.15246593744003056</v>
      </c>
      <c r="E11" s="14">
        <f t="shared" ref="E11:H11" si="3">+(E10-D10)/D10</f>
        <v>6.068153515226965E-2</v>
      </c>
      <c r="F11" s="14">
        <f t="shared" si="3"/>
        <v>0.1294695271640515</v>
      </c>
      <c r="G11" s="14">
        <f t="shared" si="3"/>
        <v>5.8212058212058569E-2</v>
      </c>
      <c r="H11" s="15">
        <f t="shared" si="3"/>
        <v>9.5642078942668241E-2</v>
      </c>
    </row>
    <row r="13" spans="1:9" x14ac:dyDescent="0.3">
      <c r="A13" s="3" t="s">
        <v>7</v>
      </c>
      <c r="B13" s="9"/>
    </row>
    <row r="15" spans="1:9" x14ac:dyDescent="0.3">
      <c r="A15" t="s">
        <v>8</v>
      </c>
      <c r="B15" s="10">
        <v>7</v>
      </c>
      <c r="C15" s="1">
        <f>+C8</f>
        <v>1042.2</v>
      </c>
      <c r="D15" s="1">
        <f t="shared" ref="D15:H15" si="4">+D8</f>
        <v>980.10000000000014</v>
      </c>
      <c r="E15" s="1">
        <f t="shared" si="4"/>
        <v>1027.3</v>
      </c>
      <c r="F15" s="1">
        <f t="shared" si="4"/>
        <v>1142.0999999999999</v>
      </c>
      <c r="G15" s="1">
        <f t="shared" si="4"/>
        <v>1197.3000000000002</v>
      </c>
      <c r="H15" s="1">
        <f t="shared" si="4"/>
        <v>1258</v>
      </c>
    </row>
    <row r="16" spans="1:9" x14ac:dyDescent="0.3">
      <c r="A16" t="s">
        <v>9</v>
      </c>
      <c r="B16" s="10">
        <v>8</v>
      </c>
      <c r="C16" s="1">
        <f>+(C9/0.735)-C9</f>
        <v>0</v>
      </c>
      <c r="D16" s="1">
        <f t="shared" ref="D16:H16" si="5">+(D9/0.735)-D9</f>
        <v>34.900680272108858</v>
      </c>
      <c r="E16" s="1">
        <f t="shared" si="5"/>
        <v>32.593197278911575</v>
      </c>
      <c r="F16" s="1">
        <f t="shared" si="5"/>
        <v>30.249659863945581</v>
      </c>
      <c r="G16" s="1">
        <f t="shared" si="5"/>
        <v>27.942176870748298</v>
      </c>
      <c r="H16" s="1">
        <f t="shared" si="5"/>
        <v>11.212925170068026</v>
      </c>
    </row>
    <row r="17" spans="1:10" x14ac:dyDescent="0.3">
      <c r="A17" t="s">
        <v>10</v>
      </c>
      <c r="B17" s="10">
        <v>9</v>
      </c>
      <c r="C17" s="1">
        <v>0</v>
      </c>
      <c r="D17" s="1">
        <v>4.5</v>
      </c>
      <c r="E17" s="1">
        <v>12.2</v>
      </c>
      <c r="F17" s="1">
        <v>19.7</v>
      </c>
      <c r="G17" s="1">
        <v>26.5</v>
      </c>
      <c r="H17" s="1">
        <v>31.1</v>
      </c>
      <c r="J17" s="1"/>
    </row>
    <row r="18" spans="1:10" x14ac:dyDescent="0.3">
      <c r="A18" t="s">
        <v>11</v>
      </c>
      <c r="B18" s="10">
        <v>10</v>
      </c>
      <c r="C18" s="1">
        <f>+C15+C16-C17</f>
        <v>1042.2</v>
      </c>
      <c r="D18" s="1">
        <f t="shared" ref="D18:H18" si="6">+D15+D16-D17</f>
        <v>1010.500680272109</v>
      </c>
      <c r="E18" s="1">
        <f t="shared" si="6"/>
        <v>1047.6931972789114</v>
      </c>
      <c r="F18" s="1">
        <f t="shared" si="6"/>
        <v>1152.6496598639455</v>
      </c>
      <c r="G18" s="1">
        <f t="shared" si="6"/>
        <v>1198.7421768707484</v>
      </c>
      <c r="H18" s="1">
        <f t="shared" si="6"/>
        <v>1238.1129251700681</v>
      </c>
    </row>
    <row r="19" spans="1:10" x14ac:dyDescent="0.3">
      <c r="A19" t="s">
        <v>24</v>
      </c>
      <c r="B19" s="10">
        <v>11</v>
      </c>
      <c r="C19" s="5"/>
      <c r="D19" s="2">
        <f>+(D18-C18)/C18</f>
        <v>-3.0415774062455443E-2</v>
      </c>
      <c r="E19" s="2">
        <f t="shared" ref="E19" si="7">+(E18-D18)/D18</f>
        <v>3.680602866767705E-2</v>
      </c>
      <c r="F19" s="2">
        <f t="shared" ref="F19" si="8">+(F18-E18)/E18</f>
        <v>0.10017862372078876</v>
      </c>
      <c r="G19" s="2">
        <f t="shared" ref="G19" si="9">+(G18-F18)/F18</f>
        <v>3.9988314413109204E-2</v>
      </c>
      <c r="H19" s="2">
        <f t="shared" ref="H19" si="10">+(H18-G18)/G18</f>
        <v>3.2843382888299605E-2</v>
      </c>
    </row>
    <row r="20" spans="1:10" x14ac:dyDescent="0.3">
      <c r="C20" s="5"/>
      <c r="D20" s="5"/>
      <c r="E20" s="5"/>
      <c r="F20" s="5"/>
      <c r="G20" s="5"/>
      <c r="H20" s="5"/>
    </row>
    <row r="21" spans="1:10" x14ac:dyDescent="0.3">
      <c r="A21" s="3" t="s">
        <v>22</v>
      </c>
      <c r="B21" s="9"/>
    </row>
    <row r="23" spans="1:10" x14ac:dyDescent="0.3">
      <c r="A23" t="s">
        <v>3</v>
      </c>
      <c r="B23" s="10">
        <v>12</v>
      </c>
      <c r="C23" s="1">
        <v>0</v>
      </c>
      <c r="D23" s="1">
        <v>0</v>
      </c>
      <c r="E23" s="1">
        <v>19</v>
      </c>
      <c r="F23" s="1">
        <v>90</v>
      </c>
      <c r="G23" s="1">
        <v>121</v>
      </c>
      <c r="H23" s="1">
        <f>379.8-(SUM(C23:G23))</f>
        <v>149.80000000000001</v>
      </c>
    </row>
    <row r="24" spans="1:10" x14ac:dyDescent="0.3">
      <c r="A24" t="str">
        <f>+A18</f>
        <v>Distribution Revenue Requirement Without SRC</v>
      </c>
      <c r="B24" s="10">
        <v>13</v>
      </c>
      <c r="C24" s="1">
        <f>+C18</f>
        <v>1042.2</v>
      </c>
      <c r="D24" s="1">
        <f t="shared" ref="D24:H24" si="11">+D18</f>
        <v>1010.500680272109</v>
      </c>
      <c r="E24" s="1">
        <f t="shared" si="11"/>
        <v>1047.6931972789114</v>
      </c>
      <c r="F24" s="1">
        <f t="shared" si="11"/>
        <v>1152.6496598639455</v>
      </c>
      <c r="G24" s="1">
        <f t="shared" si="11"/>
        <v>1198.7421768707484</v>
      </c>
      <c r="H24" s="1">
        <f t="shared" si="11"/>
        <v>1238.1129251700681</v>
      </c>
    </row>
    <row r="25" spans="1:10" x14ac:dyDescent="0.3">
      <c r="A25" t="s">
        <v>12</v>
      </c>
      <c r="B25" s="10">
        <v>14</v>
      </c>
      <c r="C25" s="1">
        <f>+(C23/0.735)-C23</f>
        <v>0</v>
      </c>
      <c r="D25" s="1">
        <f t="shared" ref="D25:H25" si="12">+(D23/0.735)-D23</f>
        <v>0</v>
      </c>
      <c r="E25" s="1">
        <f t="shared" si="12"/>
        <v>6.8503401360544238</v>
      </c>
      <c r="F25" s="1">
        <f t="shared" si="12"/>
        <v>32.448979591836732</v>
      </c>
      <c r="G25" s="1">
        <f t="shared" si="12"/>
        <v>43.625850340136054</v>
      </c>
      <c r="H25" s="1">
        <f t="shared" si="12"/>
        <v>54.009523809523813</v>
      </c>
    </row>
    <row r="26" spans="1:10" x14ac:dyDescent="0.3">
      <c r="A26" t="s">
        <v>13</v>
      </c>
      <c r="B26" s="10">
        <v>15</v>
      </c>
      <c r="C26" s="1">
        <f>+C38</f>
        <v>0</v>
      </c>
      <c r="D26" s="1">
        <f t="shared" ref="D26:H26" si="13">+D38</f>
        <v>0</v>
      </c>
      <c r="E26" s="1">
        <f t="shared" si="13"/>
        <v>0.90875743801652897</v>
      </c>
      <c r="F26" s="1">
        <f t="shared" si="13"/>
        <v>5.9734388429752077</v>
      </c>
      <c r="G26" s="1">
        <f t="shared" si="13"/>
        <v>15.06305</v>
      </c>
      <c r="H26" s="1">
        <f t="shared" si="13"/>
        <v>26.931603966942149</v>
      </c>
    </row>
    <row r="27" spans="1:10" x14ac:dyDescent="0.3">
      <c r="A27" t="s">
        <v>14</v>
      </c>
      <c r="B27" s="10">
        <v>16</v>
      </c>
      <c r="C27" s="1">
        <f>+C24-C25+C26</f>
        <v>1042.2</v>
      </c>
      <c r="D27" s="1">
        <f t="shared" ref="D27:H27" si="14">+D24-D25+D26</f>
        <v>1010.500680272109</v>
      </c>
      <c r="E27" s="1">
        <f t="shared" si="14"/>
        <v>1041.7516145808734</v>
      </c>
      <c r="F27" s="1">
        <f t="shared" si="14"/>
        <v>1126.1741191150841</v>
      </c>
      <c r="G27" s="1">
        <f t="shared" si="14"/>
        <v>1170.1793765306122</v>
      </c>
      <c r="H27" s="1">
        <f t="shared" si="14"/>
        <v>1211.0350053274865</v>
      </c>
    </row>
    <row r="28" spans="1:10" x14ac:dyDescent="0.3">
      <c r="A28" t="s">
        <v>15</v>
      </c>
      <c r="B28" s="10">
        <v>17</v>
      </c>
      <c r="C28" s="1">
        <f>+C23</f>
        <v>0</v>
      </c>
      <c r="D28" s="1">
        <f t="shared" ref="D28:H28" si="15">+D23</f>
        <v>0</v>
      </c>
      <c r="E28" s="1">
        <f t="shared" si="15"/>
        <v>19</v>
      </c>
      <c r="F28" s="1">
        <f t="shared" si="15"/>
        <v>90</v>
      </c>
      <c r="G28" s="1">
        <f t="shared" si="15"/>
        <v>121</v>
      </c>
      <c r="H28" s="1">
        <f t="shared" si="15"/>
        <v>149.80000000000001</v>
      </c>
    </row>
    <row r="29" spans="1:10" ht="15" thickBot="1" x14ac:dyDescent="0.35">
      <c r="A29" t="s">
        <v>4</v>
      </c>
      <c r="B29" s="10">
        <v>18</v>
      </c>
      <c r="C29" s="1">
        <f>+C27-C28</f>
        <v>1042.2</v>
      </c>
      <c r="D29" s="1">
        <f t="shared" ref="D29:H29" si="16">+D27-D28</f>
        <v>1010.500680272109</v>
      </c>
      <c r="E29" s="1">
        <f t="shared" si="16"/>
        <v>1022.7516145808734</v>
      </c>
      <c r="F29" s="1">
        <f t="shared" si="16"/>
        <v>1036.1741191150841</v>
      </c>
      <c r="G29" s="1">
        <f t="shared" si="16"/>
        <v>1049.1793765306122</v>
      </c>
      <c r="H29" s="1">
        <f t="shared" si="16"/>
        <v>1061.2350053274865</v>
      </c>
    </row>
    <row r="30" spans="1:10" ht="15" thickBot="1" x14ac:dyDescent="0.35">
      <c r="A30" s="11" t="s">
        <v>24</v>
      </c>
      <c r="B30" s="12">
        <v>19</v>
      </c>
      <c r="C30" s="16"/>
      <c r="D30" s="14">
        <f>+(D29-C29)/C29</f>
        <v>-3.0415774062455443E-2</v>
      </c>
      <c r="E30" s="14">
        <f t="shared" ref="E30" si="17">+(E29-D29)/D29</f>
        <v>1.212362796773718E-2</v>
      </c>
      <c r="F30" s="14">
        <f t="shared" ref="F30" si="18">+(F29-E29)/E29</f>
        <v>1.3123914294392275E-2</v>
      </c>
      <c r="G30" s="14">
        <f t="shared" ref="G30" si="19">+(G29-F29)/F29</f>
        <v>1.2551227805839168E-2</v>
      </c>
      <c r="H30" s="15">
        <f t="shared" ref="H30" si="20">+(H29-G29)/G29</f>
        <v>1.1490531615994422E-2</v>
      </c>
    </row>
    <row r="32" spans="1:10" x14ac:dyDescent="0.3">
      <c r="A32" s="3" t="s">
        <v>16</v>
      </c>
      <c r="B32" s="9"/>
    </row>
    <row r="34" spans="1:10" x14ac:dyDescent="0.3">
      <c r="A34" t="s">
        <v>17</v>
      </c>
      <c r="B34" s="10">
        <v>20</v>
      </c>
      <c r="C34" s="1">
        <v>0</v>
      </c>
      <c r="D34" s="1">
        <f>+C23</f>
        <v>0</v>
      </c>
      <c r="E34" s="1">
        <f>+C23+D23</f>
        <v>0</v>
      </c>
      <c r="F34" s="1">
        <f>+C23+D23+E23</f>
        <v>19</v>
      </c>
      <c r="G34" s="1">
        <f>+C23+D23+E23+F23</f>
        <v>109</v>
      </c>
      <c r="H34" s="1">
        <f>+C23+D23+E23+F23+G23</f>
        <v>230</v>
      </c>
    </row>
    <row r="35" spans="1:10" x14ac:dyDescent="0.3">
      <c r="A35" t="s">
        <v>18</v>
      </c>
      <c r="B35" s="10">
        <v>21</v>
      </c>
      <c r="C35" s="1">
        <f>+C23*(56.6/96.8)</f>
        <v>0</v>
      </c>
      <c r="D35" s="1">
        <f t="shared" ref="D35:H35" si="21">+D23*(56.6/96.8)</f>
        <v>0</v>
      </c>
      <c r="E35" s="1">
        <f t="shared" si="21"/>
        <v>11.109504132231406</v>
      </c>
      <c r="F35" s="1">
        <f t="shared" si="21"/>
        <v>52.623966942148762</v>
      </c>
      <c r="G35" s="1">
        <f t="shared" si="21"/>
        <v>70.75</v>
      </c>
      <c r="H35" s="1">
        <f t="shared" si="21"/>
        <v>87.589669421487613</v>
      </c>
    </row>
    <row r="36" spans="1:10" x14ac:dyDescent="0.3">
      <c r="A36" t="s">
        <v>20</v>
      </c>
      <c r="B36" s="10">
        <v>22</v>
      </c>
      <c r="C36" s="1">
        <f>+C34+C35</f>
        <v>0</v>
      </c>
      <c r="D36" s="1">
        <f t="shared" ref="D36:H36" si="22">+D34+D35</f>
        <v>0</v>
      </c>
      <c r="E36" s="1">
        <f t="shared" si="22"/>
        <v>11.109504132231406</v>
      </c>
      <c r="F36" s="1">
        <f t="shared" si="22"/>
        <v>71.623966942148769</v>
      </c>
      <c r="G36" s="1">
        <f t="shared" si="22"/>
        <v>179.75</v>
      </c>
      <c r="H36" s="1">
        <f t="shared" si="22"/>
        <v>317.5896694214876</v>
      </c>
    </row>
    <row r="37" spans="1:10" x14ac:dyDescent="0.3">
      <c r="A37" t="s">
        <v>19</v>
      </c>
      <c r="B37" s="10">
        <v>23</v>
      </c>
      <c r="C37" s="2">
        <v>0</v>
      </c>
      <c r="D37" s="2">
        <v>8.0299999999999996E-2</v>
      </c>
      <c r="E37" s="2">
        <v>8.1799999999999998E-2</v>
      </c>
      <c r="F37" s="2">
        <v>8.3400000000000002E-2</v>
      </c>
      <c r="G37" s="2">
        <v>8.3799999999999999E-2</v>
      </c>
      <c r="H37" s="2">
        <v>8.48E-2</v>
      </c>
    </row>
    <row r="38" spans="1:10" x14ac:dyDescent="0.3">
      <c r="A38" t="s">
        <v>21</v>
      </c>
      <c r="B38" s="10">
        <v>24</v>
      </c>
      <c r="C38" s="1">
        <f>+C36*C37</f>
        <v>0</v>
      </c>
      <c r="D38" s="1">
        <f t="shared" ref="D38:H38" si="23">+D36*D37</f>
        <v>0</v>
      </c>
      <c r="E38" s="1">
        <f t="shared" si="23"/>
        <v>0.90875743801652897</v>
      </c>
      <c r="F38" s="1">
        <f t="shared" si="23"/>
        <v>5.9734388429752077</v>
      </c>
      <c r="G38" s="1">
        <f t="shared" si="23"/>
        <v>15.06305</v>
      </c>
      <c r="H38" s="1">
        <f t="shared" si="23"/>
        <v>26.931603966942149</v>
      </c>
      <c r="J38" s="1"/>
    </row>
  </sheetData>
  <pageMargins left="0.7" right="0.7" top="0.75" bottom="0.75" header="0.3" footer="0.3"/>
  <pageSetup scale="9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2014-08-14T19:47:23Z</cp:lastPrinted>
  <dcterms:created xsi:type="dcterms:W3CDTF">2014-08-14T02:14:28Z</dcterms:created>
  <dcterms:modified xsi:type="dcterms:W3CDTF">2014-08-14T19:47:56Z</dcterms:modified>
</cp:coreProperties>
</file>